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4.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activeX/activeX29.xml" ContentType="application/vnd.ms-office.activeX+xml"/>
  <Override PartName="/xl/activeX/activeX29.bin" ContentType="application/vnd.ms-office.activeX"/>
  <Override PartName="/xl/comments6.xml" ContentType="application/vnd.openxmlformats-officedocument.spreadsheetml.comments+xml"/>
  <Override PartName="/xl/drawings/drawing8.xml" ContentType="application/vnd.openxmlformats-officedocument.drawing+xml"/>
  <Override PartName="/xl/activeX/activeX30.xml" ContentType="application/vnd.ms-office.activeX+xml"/>
  <Override PartName="/xl/activeX/activeX30.bin" ContentType="application/vnd.ms-office.activeX"/>
  <Override PartName="/xl/comments7.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activeX/activeX31.xml" ContentType="application/vnd.ms-office.activeX+xml"/>
  <Override PartName="/xl/activeX/activeX31.bin" ContentType="application/vnd.ms-office.activeX"/>
  <Override PartName="/xl/comments8.xml" ContentType="application/vnd.openxmlformats-officedocument.spreadsheetml.comments+xml"/>
  <Override PartName="/xl/drawings/drawing10.xml" ContentType="application/vnd.openxmlformats-officedocument.drawing+xml"/>
  <Override PartName="/xl/activeX/activeX32.xml" ContentType="application/vnd.ms-office.activeX+xml"/>
  <Override PartName="/xl/activeX/activeX32.bin" ContentType="application/vnd.ms-office.activeX"/>
  <Override PartName="/xl/comments9.xml" ContentType="application/vnd.openxmlformats-officedocument.spreadsheetml.comments+xml"/>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comments10.xml" ContentType="application/vnd.openxmlformats-officedocument.spreadsheetml.comments+xml"/>
  <Override PartName="/xl/drawings/drawing12.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11.xml" ContentType="application/vnd.openxmlformats-officedocument.spreadsheetml.comments+xml"/>
  <Override PartName="/xl/drawings/drawing13.xml" ContentType="application/vnd.openxmlformats-officedocument.drawing+xml"/>
  <Override PartName="/xl/activeX/activeX42.xml" ContentType="application/vnd.ms-office.activeX+xml"/>
  <Override PartName="/xl/activeX/activeX42.bin" ContentType="application/vnd.ms-office.activeX"/>
  <Override PartName="/xl/comments12.xml" ContentType="application/vnd.openxmlformats-officedocument.spreadsheetml.comments+xml"/>
  <Override PartName="/xl/drawings/drawing14.xml" ContentType="application/vnd.openxmlformats-officedocument.drawing+xml"/>
  <Override PartName="/xl/activeX/activeX43.xml" ContentType="application/vnd.ms-office.activeX+xml"/>
  <Override PartName="/xl/activeX/activeX43.bin" ContentType="application/vnd.ms-office.activeX"/>
  <Override PartName="/xl/comments13.xml" ContentType="application/vnd.openxmlformats-officedocument.spreadsheetml.comments+xml"/>
  <Override PartName="/xl/drawings/drawing15.xml" ContentType="application/vnd.openxmlformats-officedocument.drawing+xml"/>
  <Override PartName="/xl/activeX/activeX44.xml" ContentType="application/vnd.ms-office.activeX+xml"/>
  <Override PartName="/xl/activeX/activeX44.bin" ContentType="application/vnd.ms-office.activeX"/>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activeX/activeX45.xml" ContentType="application/vnd.ms-office.activeX+xml"/>
  <Override PartName="/xl/activeX/activeX45.bin" ContentType="application/vnd.ms-office.activeX"/>
  <Override PartName="/xl/drawings/drawing17.xml" ContentType="application/vnd.openxmlformats-officedocument.drawing+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8389E77-7640-9E18-AD5C-E98E2F4A8B83}"/>
  <workbookPr codeName="ThisWorkbook"/>
  <mc:AlternateContent xmlns:mc="http://schemas.openxmlformats.org/markup-compatibility/2006">
    <mc:Choice Requires="x15">
      <x15ac:absPath xmlns:x15ac="http://schemas.microsoft.com/office/spreadsheetml/2010/11/ac" url="C:\Users\hafifah\Downloads\"/>
    </mc:Choice>
  </mc:AlternateContent>
  <xr:revisionPtr revIDLastSave="0" documentId="13_ncr:1_{2F2EBB24-872C-4F44-A301-1B43857AFA8F}" xr6:coauthVersionLast="47" xr6:coauthVersionMax="47" xr10:uidLastSave="{00000000-0000-0000-0000-000000000000}"/>
  <bookViews>
    <workbookView xWindow="-108" yWindow="-108" windowWidth="23256" windowHeight="12456" tabRatio="945" firstSheet="8" activeTab="8" xr2:uid="{00000000-000D-0000-FFFF-FFFF00000000}"/>
  </bookViews>
  <sheets>
    <sheet name="READ ME" sheetId="20" r:id="rId1"/>
    <sheet name="AFSystem" sheetId="18" r:id="rId2"/>
    <sheet name="WEATHER" sheetId="4" r:id="rId3"/>
    <sheet name="Pedotransfer" sheetId="2" r:id="rId4"/>
    <sheet name="Phosphorus" sheetId="3" r:id="rId5"/>
    <sheet name="Nitrogen" sheetId="19" r:id="rId6"/>
    <sheet name="Slash&amp;Burn" sheetId="5" r:id="rId7"/>
    <sheet name="CROP MANAGEMENT" sheetId="6" r:id="rId8"/>
    <sheet name="TREE MANAGEMENT" sheetId="7" r:id="rId9"/>
    <sheet name="CropLibrary" sheetId="8" r:id="rId10"/>
    <sheet name="TreeLibrary" sheetId="9" r:id="rId11"/>
    <sheet name="Pedo SOM" sheetId="14" r:id="rId12"/>
    <sheet name="PROFITABILITY" sheetId="10" r:id="rId13"/>
    <sheet name="Soil Hydraulic" sheetId="11" r:id="rId14"/>
    <sheet name="CROP PARAMETERS" sheetId="12" r:id="rId15"/>
    <sheet name="TREE PARAMETERS" sheetId="13" r:id="rId16"/>
    <sheet name="Jullian day" sheetId="15" r:id="rId17"/>
    <sheet name="LinkOutput" sheetId="16" r:id="rId18"/>
    <sheet name="LinkToStella" sheetId="17" r:id="rId19"/>
  </sheets>
  <definedNames>
    <definedName name="Dest11" localSheetId="7">#REF!</definedName>
    <definedName name="Dest11" localSheetId="14">#REF!</definedName>
    <definedName name="Dest11" localSheetId="3">Pedotransfer!#REF!</definedName>
    <definedName name="Dest11" localSheetId="12">#REF!</definedName>
    <definedName name="Dest11" localSheetId="6">#REF!</definedName>
    <definedName name="Dest11" localSheetId="8">#REF!</definedName>
    <definedName name="Dest11" localSheetId="15">#REF!</definedName>
    <definedName name="Dest11">#REF!</definedName>
    <definedName name="Dest12" localSheetId="7">#REF!</definedName>
    <definedName name="Dest12" localSheetId="14">#REF!</definedName>
    <definedName name="Dest12" localSheetId="3">Pedotransfer!#REF!</definedName>
    <definedName name="Dest12" localSheetId="12">#REF!</definedName>
    <definedName name="Dest12" localSheetId="6">#REF!</definedName>
    <definedName name="Dest12" localSheetId="8">#REF!</definedName>
    <definedName name="Dest12" localSheetId="15">#REF!</definedName>
    <definedName name="Dest12">#REF!</definedName>
    <definedName name="MyRange" localSheetId="7">#REF!</definedName>
    <definedName name="MyRange" localSheetId="14">#REF!</definedName>
    <definedName name="MyRange" localSheetId="3">Pedotransfer!#REF!</definedName>
    <definedName name="MyRange" localSheetId="12">#REF!</definedName>
    <definedName name="MyRange" localSheetId="6">#REF!</definedName>
    <definedName name="MyRange" localSheetId="8">#REF!</definedName>
    <definedName name="MyRange" localSheetId="15">#REF!</definedName>
    <definedName name="MyRange">#REF!</definedName>
    <definedName name="_xlnm.Print_Area" localSheetId="7">'CROP MANAGEMENT'!$A$26:$AA$48</definedName>
    <definedName name="_xlnm.Print_Area" localSheetId="14">CropLibrary!$C$27:$J$45</definedName>
    <definedName name="_xlnm.Print_Area" localSheetId="15">'TREE PARAMETERS'!$A$7:$H$102</definedName>
    <definedName name="Zone" localSheetId="7">#REF!</definedName>
    <definedName name="Zone" localSheetId="14">#REF!</definedName>
    <definedName name="Zone" localSheetId="3">Pedotransfer!#REF!</definedName>
    <definedName name="Zone" localSheetId="12">#REF!</definedName>
    <definedName name="Zone" localSheetId="6">#REF!</definedName>
    <definedName name="Zone" localSheetId="8">#REF!</definedName>
    <definedName name="Zone" localSheetId="15">#REF!</definedName>
    <definedName name="Zon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7" l="1"/>
  <c r="H38" i="10" s="1"/>
  <c r="B43" i="2"/>
  <c r="L162" i="9"/>
  <c r="L163" i="9"/>
  <c r="L164" i="9"/>
  <c r="L165" i="9"/>
  <c r="L166" i="9"/>
  <c r="L167" i="9"/>
  <c r="L168" i="9"/>
  <c r="L169" i="9"/>
  <c r="L170" i="9"/>
  <c r="L171" i="9"/>
  <c r="L172" i="9"/>
  <c r="L173" i="9"/>
  <c r="L174" i="9"/>
  <c r="L175" i="9"/>
  <c r="L176" i="9"/>
  <c r="L177" i="9"/>
  <c r="L178" i="9"/>
  <c r="L179" i="9"/>
  <c r="L180" i="9"/>
  <c r="L181" i="9"/>
  <c r="L182" i="9"/>
  <c r="L161" i="9"/>
  <c r="I27" i="10"/>
  <c r="H27" i="10"/>
  <c r="H31" i="10"/>
  <c r="H34" i="10"/>
  <c r="H32" i="10"/>
  <c r="G27" i="10"/>
  <c r="G36" i="10"/>
  <c r="G35" i="10"/>
  <c r="G34" i="10"/>
  <c r="G33" i="10"/>
  <c r="G32" i="10"/>
  <c r="G31" i="10"/>
  <c r="G30" i="10"/>
  <c r="G29" i="10"/>
  <c r="G28" i="10"/>
  <c r="F27" i="10"/>
  <c r="F29" i="10" s="1"/>
  <c r="BL3" i="17" s="1"/>
  <c r="AM3" i="17"/>
  <c r="AM4" i="17"/>
  <c r="AM5" i="17"/>
  <c r="AM6" i="17"/>
  <c r="AM7" i="17"/>
  <c r="AM8" i="17"/>
  <c r="AM9" i="17"/>
  <c r="AM10" i="17"/>
  <c r="AM11" i="17"/>
  <c r="AM12" i="17"/>
  <c r="AM13" i="17"/>
  <c r="AM14" i="17"/>
  <c r="AM15" i="17"/>
  <c r="AM16" i="17"/>
  <c r="AM17" i="17"/>
  <c r="AM18" i="17"/>
  <c r="AM19" i="17"/>
  <c r="AM20" i="17"/>
  <c r="AM21" i="17"/>
  <c r="AM22" i="17"/>
  <c r="AM23" i="17"/>
  <c r="AM24" i="17"/>
  <c r="AM25" i="17"/>
  <c r="AM26" i="17"/>
  <c r="AM27" i="17"/>
  <c r="AM28" i="17"/>
  <c r="AM29" i="17"/>
  <c r="AM30" i="17"/>
  <c r="AM31" i="17"/>
  <c r="AM32" i="17"/>
  <c r="AM33" i="17"/>
  <c r="AM34" i="17"/>
  <c r="AM35" i="17"/>
  <c r="AM36" i="17"/>
  <c r="AM37" i="17"/>
  <c r="AM38" i="17"/>
  <c r="AM39" i="17"/>
  <c r="AM40" i="17"/>
  <c r="AM41" i="17"/>
  <c r="AM42" i="17"/>
  <c r="AM43" i="17"/>
  <c r="AM44" i="17"/>
  <c r="AM45" i="17"/>
  <c r="AM46" i="17"/>
  <c r="AM47" i="17"/>
  <c r="AM48" i="17"/>
  <c r="AM49" i="17"/>
  <c r="AM50" i="17"/>
  <c r="AM51" i="17"/>
  <c r="AM52" i="17"/>
  <c r="AM53" i="17"/>
  <c r="AM54" i="17"/>
  <c r="AM55" i="17"/>
  <c r="AM56" i="17"/>
  <c r="AM57" i="17"/>
  <c r="AM58" i="17"/>
  <c r="AM59" i="17"/>
  <c r="AM60" i="17"/>
  <c r="AM61" i="17"/>
  <c r="AM62" i="17"/>
  <c r="AM63" i="17"/>
  <c r="AM64" i="17"/>
  <c r="AM65" i="17"/>
  <c r="AM66" i="17"/>
  <c r="AM67" i="17"/>
  <c r="AM68" i="17"/>
  <c r="AM69" i="17"/>
  <c r="AM70" i="17"/>
  <c r="AM71" i="17"/>
  <c r="AM72" i="17"/>
  <c r="AM73" i="17"/>
  <c r="AM74" i="17"/>
  <c r="AM75" i="17"/>
  <c r="AM76" i="17"/>
  <c r="AM77" i="17"/>
  <c r="AM78" i="17"/>
  <c r="AM79" i="17"/>
  <c r="AM80" i="17"/>
  <c r="AM81" i="17"/>
  <c r="AM82" i="17"/>
  <c r="AM83" i="17"/>
  <c r="AM84" i="17"/>
  <c r="AM85" i="17"/>
  <c r="AM86" i="17"/>
  <c r="AM87" i="17"/>
  <c r="AM88" i="17"/>
  <c r="AM89" i="17"/>
  <c r="AM90" i="17"/>
  <c r="AM91" i="17"/>
  <c r="AM92" i="17"/>
  <c r="AM93" i="17"/>
  <c r="AM94" i="17"/>
  <c r="AM95" i="17"/>
  <c r="AM96" i="17"/>
  <c r="AM97" i="17"/>
  <c r="AM98" i="17"/>
  <c r="AM99" i="17"/>
  <c r="AM100" i="17"/>
  <c r="AM101" i="17"/>
  <c r="AM102" i="17"/>
  <c r="AM103" i="17"/>
  <c r="AM104" i="17"/>
  <c r="AM105" i="17"/>
  <c r="AM106" i="17"/>
  <c r="AM107" i="17"/>
  <c r="AM108" i="17"/>
  <c r="AM109" i="17"/>
  <c r="AM110" i="17"/>
  <c r="AM111" i="17"/>
  <c r="AM112" i="17"/>
  <c r="AM113" i="17"/>
  <c r="AM114" i="17"/>
  <c r="AM115" i="17"/>
  <c r="AM116" i="17"/>
  <c r="AM117" i="17"/>
  <c r="AM118" i="17"/>
  <c r="AM119" i="17"/>
  <c r="AM120" i="17"/>
  <c r="AM121" i="17"/>
  <c r="AM122" i="17"/>
  <c r="AM123" i="17"/>
  <c r="AM124" i="17"/>
  <c r="AM125" i="17"/>
  <c r="AM126" i="17"/>
  <c r="AM127" i="17"/>
  <c r="AM128" i="17"/>
  <c r="AM129" i="17"/>
  <c r="AM130" i="17"/>
  <c r="AM131" i="17"/>
  <c r="AM132" i="17"/>
  <c r="AM133" i="17"/>
  <c r="AM134" i="17"/>
  <c r="AM135" i="17"/>
  <c r="AM136" i="17"/>
  <c r="AM137" i="17"/>
  <c r="AM138" i="17"/>
  <c r="AM139" i="17"/>
  <c r="AM140" i="17"/>
  <c r="AM141" i="17"/>
  <c r="AM142" i="17"/>
  <c r="AM143" i="17"/>
  <c r="AM144" i="17"/>
  <c r="AM145" i="17"/>
  <c r="AM146" i="17"/>
  <c r="AM147" i="17"/>
  <c r="AM148" i="17"/>
  <c r="AM149" i="17"/>
  <c r="AM150" i="17"/>
  <c r="AM151" i="17"/>
  <c r="AM152" i="17"/>
  <c r="AM153" i="17"/>
  <c r="AM154" i="17"/>
  <c r="AM155" i="17"/>
  <c r="AM156" i="17"/>
  <c r="AM157" i="17"/>
  <c r="AM158" i="17"/>
  <c r="AM159" i="17"/>
  <c r="AM160" i="17"/>
  <c r="AM161" i="17"/>
  <c r="AM162" i="17"/>
  <c r="AM163" i="17"/>
  <c r="AM164" i="17"/>
  <c r="AM165" i="17"/>
  <c r="AM166" i="17"/>
  <c r="AM167" i="17"/>
  <c r="AM168" i="17"/>
  <c r="AM169" i="17"/>
  <c r="AM170" i="17"/>
  <c r="AM171" i="17"/>
  <c r="AM172" i="17"/>
  <c r="AM173" i="17"/>
  <c r="AM174" i="17"/>
  <c r="AM175" i="17"/>
  <c r="AM176" i="17"/>
  <c r="AM177" i="17"/>
  <c r="AM178" i="17"/>
  <c r="AM179" i="17"/>
  <c r="AM180" i="17"/>
  <c r="AM181" i="17"/>
  <c r="AM182" i="17"/>
  <c r="AM183" i="17"/>
  <c r="AM184" i="17"/>
  <c r="AM185" i="17"/>
  <c r="AM186" i="17"/>
  <c r="AM187" i="17"/>
  <c r="AM188" i="17"/>
  <c r="AM189" i="17"/>
  <c r="AM190" i="17"/>
  <c r="AM191" i="17"/>
  <c r="AM192" i="17"/>
  <c r="AM193" i="17"/>
  <c r="AM194" i="17"/>
  <c r="AM195" i="17"/>
  <c r="AM196" i="17"/>
  <c r="AM197" i="17"/>
  <c r="AM198" i="17"/>
  <c r="AM199" i="17"/>
  <c r="AM200" i="17"/>
  <c r="AM201" i="17"/>
  <c r="AM202" i="17"/>
  <c r="AM203" i="17"/>
  <c r="AM204" i="17"/>
  <c r="AM205" i="17"/>
  <c r="AM206" i="17"/>
  <c r="AM207" i="17"/>
  <c r="AM208" i="17"/>
  <c r="AM209" i="17"/>
  <c r="AM210" i="17"/>
  <c r="AM211" i="17"/>
  <c r="AM212" i="17"/>
  <c r="AM213" i="17"/>
  <c r="AM214" i="17"/>
  <c r="AM215" i="17"/>
  <c r="AM216" i="17"/>
  <c r="AM217" i="17"/>
  <c r="AM218" i="17"/>
  <c r="AM219" i="17"/>
  <c r="AM220" i="17"/>
  <c r="AM221" i="17"/>
  <c r="AM222" i="17"/>
  <c r="AM223" i="17"/>
  <c r="AM224" i="17"/>
  <c r="AM225" i="17"/>
  <c r="AM226" i="17"/>
  <c r="AM227" i="17"/>
  <c r="AM228" i="17"/>
  <c r="AM229" i="17"/>
  <c r="AM230" i="17"/>
  <c r="AM231" i="17"/>
  <c r="AM232" i="17"/>
  <c r="AM233" i="17"/>
  <c r="AM234" i="17"/>
  <c r="AM235" i="17"/>
  <c r="AM236" i="17"/>
  <c r="AM237" i="17"/>
  <c r="AM238" i="17"/>
  <c r="AM239" i="17"/>
  <c r="AM240" i="17"/>
  <c r="AM241" i="17"/>
  <c r="AM242" i="17"/>
  <c r="AM243" i="17"/>
  <c r="AM244" i="17"/>
  <c r="AM245" i="17"/>
  <c r="AM246" i="17"/>
  <c r="AM247" i="17"/>
  <c r="AM248" i="17"/>
  <c r="AM249" i="17"/>
  <c r="AM250" i="17"/>
  <c r="AM251" i="17"/>
  <c r="AM252" i="17"/>
  <c r="AM253" i="17"/>
  <c r="AM254" i="17"/>
  <c r="AM255" i="17"/>
  <c r="AM256" i="17"/>
  <c r="AM257" i="17"/>
  <c r="AM258" i="17"/>
  <c r="AM259" i="17"/>
  <c r="AM260" i="17"/>
  <c r="AM261" i="17"/>
  <c r="AM262" i="17"/>
  <c r="AM263" i="17"/>
  <c r="AM264" i="17"/>
  <c r="AM265" i="17"/>
  <c r="AM266" i="17"/>
  <c r="AM267" i="17"/>
  <c r="AM268" i="17"/>
  <c r="AM269" i="17"/>
  <c r="AM270" i="17"/>
  <c r="AM271" i="17"/>
  <c r="AM272" i="17"/>
  <c r="AM273" i="17"/>
  <c r="AM274" i="17"/>
  <c r="AM275" i="17"/>
  <c r="AM276" i="17"/>
  <c r="AM277" i="17"/>
  <c r="AM278" i="17"/>
  <c r="AM279" i="17"/>
  <c r="AM280" i="17"/>
  <c r="AM281" i="17"/>
  <c r="AM282" i="17"/>
  <c r="AM283" i="17"/>
  <c r="AM284" i="17"/>
  <c r="AM285" i="17"/>
  <c r="AM286" i="17"/>
  <c r="AM287" i="17"/>
  <c r="AM288" i="17"/>
  <c r="AM289" i="17"/>
  <c r="AM290" i="17"/>
  <c r="AM291" i="17"/>
  <c r="AM292" i="17"/>
  <c r="AM293" i="17"/>
  <c r="AM294" i="17"/>
  <c r="AM295" i="17"/>
  <c r="AM296" i="17"/>
  <c r="AM297" i="17"/>
  <c r="AM298" i="17"/>
  <c r="AM299" i="17"/>
  <c r="AM300" i="17"/>
  <c r="AM301" i="17"/>
  <c r="AM302" i="17"/>
  <c r="AM303" i="17"/>
  <c r="AM304" i="17"/>
  <c r="AM305" i="17"/>
  <c r="AM306" i="17"/>
  <c r="AM307" i="17"/>
  <c r="AM308" i="17"/>
  <c r="AM309" i="17"/>
  <c r="AM310" i="17"/>
  <c r="AM311" i="17"/>
  <c r="AM312" i="17"/>
  <c r="AM313" i="17"/>
  <c r="AM314" i="17"/>
  <c r="AM315" i="17"/>
  <c r="AM316" i="17"/>
  <c r="AM317" i="17"/>
  <c r="AM318" i="17"/>
  <c r="AM319" i="17"/>
  <c r="AM320" i="17"/>
  <c r="AM321" i="17"/>
  <c r="AM322" i="17"/>
  <c r="AM323" i="17"/>
  <c r="AM324" i="17"/>
  <c r="AM325" i="17"/>
  <c r="AM326" i="17"/>
  <c r="AM327" i="17"/>
  <c r="AM328" i="17"/>
  <c r="AM329" i="17"/>
  <c r="AM330" i="17"/>
  <c r="AM331" i="17"/>
  <c r="AM332" i="17"/>
  <c r="AM333" i="17"/>
  <c r="AM334" i="17"/>
  <c r="AM335" i="17"/>
  <c r="AM336" i="17"/>
  <c r="AM337" i="17"/>
  <c r="AM338" i="17"/>
  <c r="AM339" i="17"/>
  <c r="AM340" i="17"/>
  <c r="AM341" i="17"/>
  <c r="AM342" i="17"/>
  <c r="AM343" i="17"/>
  <c r="AM344" i="17"/>
  <c r="AM345" i="17"/>
  <c r="AM346" i="17"/>
  <c r="AM347" i="17"/>
  <c r="AM348" i="17"/>
  <c r="AM349" i="17"/>
  <c r="AM350" i="17"/>
  <c r="AM351" i="17"/>
  <c r="AM352" i="17"/>
  <c r="AM353" i="17"/>
  <c r="AM354" i="17"/>
  <c r="AM355" i="17"/>
  <c r="AM356" i="17"/>
  <c r="AM357" i="17"/>
  <c r="AM358" i="17"/>
  <c r="AM359" i="17"/>
  <c r="AM360" i="17"/>
  <c r="AM361" i="17"/>
  <c r="AM362" i="17"/>
  <c r="AM363" i="17"/>
  <c r="AM364" i="17"/>
  <c r="AM365" i="17"/>
  <c r="AM366" i="17"/>
  <c r="AM2" i="17"/>
  <c r="H236" i="9"/>
  <c r="I236" i="9"/>
  <c r="J236" i="9"/>
  <c r="K236" i="9"/>
  <c r="G236" i="9"/>
  <c r="H119" i="9"/>
  <c r="I119" i="9"/>
  <c r="J119" i="9"/>
  <c r="K119" i="9"/>
  <c r="G119" i="9"/>
  <c r="J27" i="8"/>
  <c r="I27" i="8"/>
  <c r="H27" i="8"/>
  <c r="AG43" i="17"/>
  <c r="AH43" i="17"/>
  <c r="AI43" i="17"/>
  <c r="AJ43" i="17"/>
  <c r="AK43" i="17"/>
  <c r="AL43" i="17"/>
  <c r="AN43" i="17"/>
  <c r="AO43" i="17"/>
  <c r="AP43" i="17"/>
  <c r="AG44" i="17"/>
  <c r="AH44" i="17"/>
  <c r="AI44" i="17"/>
  <c r="AJ44" i="17"/>
  <c r="AK44" i="17"/>
  <c r="AL44" i="17"/>
  <c r="AN44" i="17"/>
  <c r="AO44" i="17"/>
  <c r="AP44" i="17"/>
  <c r="AG45" i="17"/>
  <c r="AH45" i="17"/>
  <c r="AI45" i="17"/>
  <c r="AJ45" i="17"/>
  <c r="AK45" i="17"/>
  <c r="AL45" i="17"/>
  <c r="AN45" i="17"/>
  <c r="AO45" i="17"/>
  <c r="AP45" i="17"/>
  <c r="AG46" i="17"/>
  <c r="AH46" i="17"/>
  <c r="AI46" i="17"/>
  <c r="AJ46" i="17"/>
  <c r="AK46" i="17"/>
  <c r="AL46" i="17"/>
  <c r="AN46" i="17"/>
  <c r="AO46" i="17"/>
  <c r="AP46" i="17"/>
  <c r="AG47" i="17"/>
  <c r="AH47" i="17"/>
  <c r="AI47" i="17"/>
  <c r="AJ47" i="17"/>
  <c r="AK47" i="17"/>
  <c r="AL47" i="17"/>
  <c r="AN47" i="17"/>
  <c r="AO47" i="17"/>
  <c r="AP47" i="17"/>
  <c r="AG48" i="17"/>
  <c r="AH48" i="17"/>
  <c r="AI48" i="17"/>
  <c r="AJ48" i="17"/>
  <c r="AK48" i="17"/>
  <c r="AL48" i="17"/>
  <c r="AN48" i="17"/>
  <c r="AO48" i="17"/>
  <c r="AP48" i="17"/>
  <c r="AG49" i="17"/>
  <c r="AH49" i="17"/>
  <c r="AI49" i="17"/>
  <c r="AJ49" i="17"/>
  <c r="AK49" i="17"/>
  <c r="AL49" i="17"/>
  <c r="AN49" i="17"/>
  <c r="AO49" i="17"/>
  <c r="AP49" i="17"/>
  <c r="AG50" i="17"/>
  <c r="AH50" i="17"/>
  <c r="AI50" i="17"/>
  <c r="AJ50" i="17"/>
  <c r="AK50" i="17"/>
  <c r="AL50" i="17"/>
  <c r="AN50" i="17"/>
  <c r="AO50" i="17"/>
  <c r="AP50" i="17"/>
  <c r="AG51" i="17"/>
  <c r="AH51" i="17"/>
  <c r="AI51" i="17"/>
  <c r="AJ51" i="17"/>
  <c r="AK51" i="17"/>
  <c r="AL51" i="17"/>
  <c r="AN51" i="17"/>
  <c r="AO51" i="17"/>
  <c r="AP51" i="17"/>
  <c r="AG52" i="17"/>
  <c r="AH52" i="17"/>
  <c r="AI52" i="17"/>
  <c r="AJ52" i="17"/>
  <c r="AK52" i="17"/>
  <c r="AL52" i="17"/>
  <c r="AN52" i="17"/>
  <c r="AO52" i="17"/>
  <c r="AP52" i="17"/>
  <c r="AG53" i="17"/>
  <c r="AH53" i="17"/>
  <c r="AI53" i="17"/>
  <c r="AJ53" i="17"/>
  <c r="AK53" i="17"/>
  <c r="AL53" i="17"/>
  <c r="AN53" i="17"/>
  <c r="AO53" i="17"/>
  <c r="AP53" i="17"/>
  <c r="AG54" i="17"/>
  <c r="AH54" i="17"/>
  <c r="AI54" i="17"/>
  <c r="AJ54" i="17"/>
  <c r="AK54" i="17"/>
  <c r="AL54" i="17"/>
  <c r="AN54" i="17"/>
  <c r="AO54" i="17"/>
  <c r="AP54" i="17"/>
  <c r="AG55" i="17"/>
  <c r="AH55" i="17"/>
  <c r="AI55" i="17"/>
  <c r="AJ55" i="17"/>
  <c r="AK55" i="17"/>
  <c r="AL55" i="17"/>
  <c r="AN55" i="17"/>
  <c r="AO55" i="17"/>
  <c r="AP55" i="17"/>
  <c r="AG56" i="17"/>
  <c r="AH56" i="17"/>
  <c r="AI56" i="17"/>
  <c r="AJ56" i="17"/>
  <c r="AK56" i="17"/>
  <c r="AL56" i="17"/>
  <c r="AN56" i="17"/>
  <c r="AO56" i="17"/>
  <c r="AP56" i="17"/>
  <c r="AG57" i="17"/>
  <c r="AH57" i="17"/>
  <c r="AI57" i="17"/>
  <c r="AJ57" i="17"/>
  <c r="AK57" i="17"/>
  <c r="AL57" i="17"/>
  <c r="AN57" i="17"/>
  <c r="AO57" i="17"/>
  <c r="AP57" i="17"/>
  <c r="AG58" i="17"/>
  <c r="AH58" i="17"/>
  <c r="AI58" i="17"/>
  <c r="AJ58" i="17"/>
  <c r="AK58" i="17"/>
  <c r="AL58" i="17"/>
  <c r="AN58" i="17"/>
  <c r="AO58" i="17"/>
  <c r="AP58" i="17"/>
  <c r="AG59" i="17"/>
  <c r="AH59" i="17"/>
  <c r="AI59" i="17"/>
  <c r="AJ59" i="17"/>
  <c r="AK59" i="17"/>
  <c r="AL59" i="17"/>
  <c r="AN59" i="17"/>
  <c r="AO59" i="17"/>
  <c r="AP59" i="17"/>
  <c r="AG60" i="17"/>
  <c r="AH60" i="17"/>
  <c r="AI60" i="17"/>
  <c r="AJ60" i="17"/>
  <c r="AK60" i="17"/>
  <c r="AL60" i="17"/>
  <c r="AN60" i="17"/>
  <c r="AO60" i="17"/>
  <c r="AP60" i="17"/>
  <c r="AG61" i="17"/>
  <c r="AH61" i="17"/>
  <c r="AI61" i="17"/>
  <c r="AJ61" i="17"/>
  <c r="AK61" i="17"/>
  <c r="AL61" i="17"/>
  <c r="AN61" i="17"/>
  <c r="AO61" i="17"/>
  <c r="AP61" i="17"/>
  <c r="AG62" i="17"/>
  <c r="AH62" i="17"/>
  <c r="AI62" i="17"/>
  <c r="AJ62" i="17"/>
  <c r="AK62" i="17"/>
  <c r="AL62" i="17"/>
  <c r="AN62" i="17"/>
  <c r="AO62" i="17"/>
  <c r="AP62" i="17"/>
  <c r="AG63" i="17"/>
  <c r="AH63" i="17"/>
  <c r="AI63" i="17"/>
  <c r="AJ63" i="17"/>
  <c r="AK63" i="17"/>
  <c r="AL63" i="17"/>
  <c r="AN63" i="17"/>
  <c r="AO63" i="17"/>
  <c r="AP63" i="17"/>
  <c r="AG64" i="17"/>
  <c r="AH64" i="17"/>
  <c r="AI64" i="17"/>
  <c r="AJ64" i="17"/>
  <c r="AK64" i="17"/>
  <c r="AL64" i="17"/>
  <c r="AN64" i="17"/>
  <c r="AO64" i="17"/>
  <c r="AP64" i="17"/>
  <c r="AG65" i="17"/>
  <c r="AH65" i="17"/>
  <c r="AI65" i="17"/>
  <c r="AJ65" i="17"/>
  <c r="AK65" i="17"/>
  <c r="AL65" i="17"/>
  <c r="AN65" i="17"/>
  <c r="AO65" i="17"/>
  <c r="AP65" i="17"/>
  <c r="AG66" i="17"/>
  <c r="AH66" i="17"/>
  <c r="AI66" i="17"/>
  <c r="AJ66" i="17"/>
  <c r="AK66" i="17"/>
  <c r="AL66" i="17"/>
  <c r="AN66" i="17"/>
  <c r="AO66" i="17"/>
  <c r="AP66" i="17"/>
  <c r="AG67" i="17"/>
  <c r="AH67" i="17"/>
  <c r="AI67" i="17"/>
  <c r="AJ67" i="17"/>
  <c r="AK67" i="17"/>
  <c r="AL67" i="17"/>
  <c r="AN67" i="17"/>
  <c r="AO67" i="17"/>
  <c r="AP67" i="17"/>
  <c r="AG68" i="17"/>
  <c r="AH68" i="17"/>
  <c r="AI68" i="17"/>
  <c r="AJ68" i="17"/>
  <c r="AK68" i="17"/>
  <c r="AL68" i="17"/>
  <c r="AN68" i="17"/>
  <c r="AO68" i="17"/>
  <c r="AP68" i="17"/>
  <c r="AG69" i="17"/>
  <c r="AH69" i="17"/>
  <c r="AI69" i="17"/>
  <c r="AJ69" i="17"/>
  <c r="AK69" i="17"/>
  <c r="AL69" i="17"/>
  <c r="AN69" i="17"/>
  <c r="AO69" i="17"/>
  <c r="AP69" i="17"/>
  <c r="AG70" i="17"/>
  <c r="AH70" i="17"/>
  <c r="AI70" i="17"/>
  <c r="AJ70" i="17"/>
  <c r="AK70" i="17"/>
  <c r="AL70" i="17"/>
  <c r="AN70" i="17"/>
  <c r="AO70" i="17"/>
  <c r="AP70" i="17"/>
  <c r="AG71" i="17"/>
  <c r="AH71" i="17"/>
  <c r="AI71" i="17"/>
  <c r="AJ71" i="17"/>
  <c r="AK71" i="17"/>
  <c r="AL71" i="17"/>
  <c r="AN71" i="17"/>
  <c r="AO71" i="17"/>
  <c r="AP71" i="17"/>
  <c r="AG72" i="17"/>
  <c r="AH72" i="17"/>
  <c r="AI72" i="17"/>
  <c r="AJ72" i="17"/>
  <c r="AK72" i="17"/>
  <c r="AL72" i="17"/>
  <c r="AN72" i="17"/>
  <c r="AO72" i="17"/>
  <c r="AP72" i="17"/>
  <c r="AG73" i="17"/>
  <c r="AH73" i="17"/>
  <c r="AI73" i="17"/>
  <c r="AJ73" i="17"/>
  <c r="AK73" i="17"/>
  <c r="AL73" i="17"/>
  <c r="AN73" i="17"/>
  <c r="AO73" i="17"/>
  <c r="AP73" i="17"/>
  <c r="AG74" i="17"/>
  <c r="AH74" i="17"/>
  <c r="AI74" i="17"/>
  <c r="AJ74" i="17"/>
  <c r="AK74" i="17"/>
  <c r="AL74" i="17"/>
  <c r="AN74" i="17"/>
  <c r="AO74" i="17"/>
  <c r="AP74" i="17"/>
  <c r="AG75" i="17"/>
  <c r="AH75" i="17"/>
  <c r="AI75" i="17"/>
  <c r="AJ75" i="17"/>
  <c r="AK75" i="17"/>
  <c r="AL75" i="17"/>
  <c r="AN75" i="17"/>
  <c r="AO75" i="17"/>
  <c r="AP75" i="17"/>
  <c r="AG76" i="17"/>
  <c r="AH76" i="17"/>
  <c r="AI76" i="17"/>
  <c r="AJ76" i="17"/>
  <c r="AK76" i="17"/>
  <c r="AL76" i="17"/>
  <c r="AN76" i="17"/>
  <c r="AO76" i="17"/>
  <c r="AP76" i="17"/>
  <c r="AG77" i="17"/>
  <c r="AH77" i="17"/>
  <c r="AI77" i="17"/>
  <c r="AJ77" i="17"/>
  <c r="AK77" i="17"/>
  <c r="AL77" i="17"/>
  <c r="AN77" i="17"/>
  <c r="AO77" i="17"/>
  <c r="AP77" i="17"/>
  <c r="AG78" i="17"/>
  <c r="AH78" i="17"/>
  <c r="AI78" i="17"/>
  <c r="AJ78" i="17"/>
  <c r="AK78" i="17"/>
  <c r="AL78" i="17"/>
  <c r="AN78" i="17"/>
  <c r="AO78" i="17"/>
  <c r="AP78" i="17"/>
  <c r="AG79" i="17"/>
  <c r="AH79" i="17"/>
  <c r="AI79" i="17"/>
  <c r="AJ79" i="17"/>
  <c r="AK79" i="17"/>
  <c r="AL79" i="17"/>
  <c r="AN79" i="17"/>
  <c r="AO79" i="17"/>
  <c r="AP79" i="17"/>
  <c r="AG80" i="17"/>
  <c r="AH80" i="17"/>
  <c r="AI80" i="17"/>
  <c r="AJ80" i="17"/>
  <c r="AK80" i="17"/>
  <c r="AL80" i="17"/>
  <c r="AN80" i="17"/>
  <c r="AO80" i="17"/>
  <c r="AP80" i="17"/>
  <c r="AG81" i="17"/>
  <c r="AH81" i="17"/>
  <c r="AI81" i="17"/>
  <c r="AJ81" i="17"/>
  <c r="AK81" i="17"/>
  <c r="AL81" i="17"/>
  <c r="AN81" i="17"/>
  <c r="AO81" i="17"/>
  <c r="AP81" i="17"/>
  <c r="AG82" i="17"/>
  <c r="AH82" i="17"/>
  <c r="AI82" i="17"/>
  <c r="AJ82" i="17"/>
  <c r="AK82" i="17"/>
  <c r="AL82" i="17"/>
  <c r="AN82" i="17"/>
  <c r="AO82" i="17"/>
  <c r="AP82" i="17"/>
  <c r="AG83" i="17"/>
  <c r="AH83" i="17"/>
  <c r="AI83" i="17"/>
  <c r="AJ83" i="17"/>
  <c r="AK83" i="17"/>
  <c r="AL83" i="17"/>
  <c r="AN83" i="17"/>
  <c r="AO83" i="17"/>
  <c r="AP83" i="17"/>
  <c r="AG84" i="17"/>
  <c r="AH84" i="17"/>
  <c r="AI84" i="17"/>
  <c r="AJ84" i="17"/>
  <c r="AK84" i="17"/>
  <c r="AL84" i="17"/>
  <c r="AN84" i="17"/>
  <c r="AO84" i="17"/>
  <c r="AP84" i="17"/>
  <c r="AG85" i="17"/>
  <c r="AH85" i="17"/>
  <c r="AI85" i="17"/>
  <c r="AJ85" i="17"/>
  <c r="AK85" i="17"/>
  <c r="AL85" i="17"/>
  <c r="AN85" i="17"/>
  <c r="AO85" i="17"/>
  <c r="AP85" i="17"/>
  <c r="AG86" i="17"/>
  <c r="AH86" i="17"/>
  <c r="AI86" i="17"/>
  <c r="AJ86" i="17"/>
  <c r="AK86" i="17"/>
  <c r="AL86" i="17"/>
  <c r="AN86" i="17"/>
  <c r="AO86" i="17"/>
  <c r="AP86" i="17"/>
  <c r="AG87" i="17"/>
  <c r="AH87" i="17"/>
  <c r="AI87" i="17"/>
  <c r="AJ87" i="17"/>
  <c r="AK87" i="17"/>
  <c r="AL87" i="17"/>
  <c r="AN87" i="17"/>
  <c r="AO87" i="17"/>
  <c r="AP87" i="17"/>
  <c r="AG88" i="17"/>
  <c r="AH88" i="17"/>
  <c r="AI88" i="17"/>
  <c r="AJ88" i="17"/>
  <c r="AK88" i="17"/>
  <c r="AL88" i="17"/>
  <c r="AN88" i="17"/>
  <c r="AO88" i="17"/>
  <c r="AP88" i="17"/>
  <c r="AG89" i="17"/>
  <c r="AH89" i="17"/>
  <c r="AI89" i="17"/>
  <c r="AJ89" i="17"/>
  <c r="AK89" i="17"/>
  <c r="AL89" i="17"/>
  <c r="AN89" i="17"/>
  <c r="AO89" i="17"/>
  <c r="AP89" i="17"/>
  <c r="AG90" i="17"/>
  <c r="AH90" i="17"/>
  <c r="AI90" i="17"/>
  <c r="AJ90" i="17"/>
  <c r="AK90" i="17"/>
  <c r="AL90" i="17"/>
  <c r="AN90" i="17"/>
  <c r="AO90" i="17"/>
  <c r="AP90" i="17"/>
  <c r="AG91" i="17"/>
  <c r="AH91" i="17"/>
  <c r="AI91" i="17"/>
  <c r="AJ91" i="17"/>
  <c r="AK91" i="17"/>
  <c r="AL91" i="17"/>
  <c r="AN91" i="17"/>
  <c r="AO91" i="17"/>
  <c r="AP91" i="17"/>
  <c r="AG92" i="17"/>
  <c r="AH92" i="17"/>
  <c r="AI92" i="17"/>
  <c r="AJ92" i="17"/>
  <c r="AK92" i="17"/>
  <c r="AL92" i="17"/>
  <c r="AN92" i="17"/>
  <c r="AO92" i="17"/>
  <c r="AP92" i="17"/>
  <c r="AG93" i="17"/>
  <c r="AH93" i="17"/>
  <c r="AI93" i="17"/>
  <c r="AJ93" i="17"/>
  <c r="AK93" i="17"/>
  <c r="AL93" i="17"/>
  <c r="AN93" i="17"/>
  <c r="AO93" i="17"/>
  <c r="AP93" i="17"/>
  <c r="AG94" i="17"/>
  <c r="AH94" i="17"/>
  <c r="AI94" i="17"/>
  <c r="AJ94" i="17"/>
  <c r="AK94" i="17"/>
  <c r="AL94" i="17"/>
  <c r="AN94" i="17"/>
  <c r="AO94" i="17"/>
  <c r="AP94" i="17"/>
  <c r="AG95" i="17"/>
  <c r="AH95" i="17"/>
  <c r="AI95" i="17"/>
  <c r="AJ95" i="17"/>
  <c r="AK95" i="17"/>
  <c r="AL95" i="17"/>
  <c r="AN95" i="17"/>
  <c r="AO95" i="17"/>
  <c r="AP95" i="17"/>
  <c r="AG96" i="17"/>
  <c r="AH96" i="17"/>
  <c r="AI96" i="17"/>
  <c r="AJ96" i="17"/>
  <c r="AK96" i="17"/>
  <c r="AL96" i="17"/>
  <c r="AN96" i="17"/>
  <c r="AO96" i="17"/>
  <c r="AP96" i="17"/>
  <c r="AG97" i="17"/>
  <c r="AH97" i="17"/>
  <c r="AI97" i="17"/>
  <c r="AJ97" i="17"/>
  <c r="AK97" i="17"/>
  <c r="AL97" i="17"/>
  <c r="AN97" i="17"/>
  <c r="AO97" i="17"/>
  <c r="AP97" i="17"/>
  <c r="AG98" i="17"/>
  <c r="AH98" i="17"/>
  <c r="AI98" i="17"/>
  <c r="AJ98" i="17"/>
  <c r="AK98" i="17"/>
  <c r="AL98" i="17"/>
  <c r="AN98" i="17"/>
  <c r="AO98" i="17"/>
  <c r="AP98" i="17"/>
  <c r="AG99" i="17"/>
  <c r="AH99" i="17"/>
  <c r="AI99" i="17"/>
  <c r="AJ99" i="17"/>
  <c r="AK99" i="17"/>
  <c r="AL99" i="17"/>
  <c r="AN99" i="17"/>
  <c r="AO99" i="17"/>
  <c r="AP99" i="17"/>
  <c r="AG100" i="17"/>
  <c r="AH100" i="17"/>
  <c r="AI100" i="17"/>
  <c r="AJ100" i="17"/>
  <c r="AK100" i="17"/>
  <c r="AL100" i="17"/>
  <c r="AN100" i="17"/>
  <c r="AO100" i="17"/>
  <c r="AP100" i="17"/>
  <c r="AG101" i="17"/>
  <c r="AH101" i="17"/>
  <c r="AI101" i="17"/>
  <c r="AJ101" i="17"/>
  <c r="AK101" i="17"/>
  <c r="AL101" i="17"/>
  <c r="AN101" i="17"/>
  <c r="AO101" i="17"/>
  <c r="AP101" i="17"/>
  <c r="AG102" i="17"/>
  <c r="AH102" i="17"/>
  <c r="AI102" i="17"/>
  <c r="AJ102" i="17"/>
  <c r="AK102" i="17"/>
  <c r="AL102" i="17"/>
  <c r="AN102" i="17"/>
  <c r="AO102" i="17"/>
  <c r="AP102" i="17"/>
  <c r="AG103" i="17"/>
  <c r="AH103" i="17"/>
  <c r="AI103" i="17"/>
  <c r="AJ103" i="17"/>
  <c r="AK103" i="17"/>
  <c r="AL103" i="17"/>
  <c r="AN103" i="17"/>
  <c r="AO103" i="17"/>
  <c r="AP103" i="17"/>
  <c r="AG104" i="17"/>
  <c r="AH104" i="17"/>
  <c r="AI104" i="17"/>
  <c r="AJ104" i="17"/>
  <c r="AK104" i="17"/>
  <c r="AL104" i="17"/>
  <c r="AN104" i="17"/>
  <c r="AO104" i="17"/>
  <c r="AP104" i="17"/>
  <c r="AG105" i="17"/>
  <c r="AH105" i="17"/>
  <c r="AI105" i="17"/>
  <c r="AJ105" i="17"/>
  <c r="AK105" i="17"/>
  <c r="AL105" i="17"/>
  <c r="AN105" i="17"/>
  <c r="AO105" i="17"/>
  <c r="AP105" i="17"/>
  <c r="AG106" i="17"/>
  <c r="AH106" i="17"/>
  <c r="AI106" i="17"/>
  <c r="AJ106" i="17"/>
  <c r="AK106" i="17"/>
  <c r="AL106" i="17"/>
  <c r="AN106" i="17"/>
  <c r="AO106" i="17"/>
  <c r="AP106" i="17"/>
  <c r="AG107" i="17"/>
  <c r="AH107" i="17"/>
  <c r="AI107" i="17"/>
  <c r="AJ107" i="17"/>
  <c r="AK107" i="17"/>
  <c r="AL107" i="17"/>
  <c r="AN107" i="17"/>
  <c r="AO107" i="17"/>
  <c r="AP107" i="17"/>
  <c r="AG108" i="17"/>
  <c r="AH108" i="17"/>
  <c r="AI108" i="17"/>
  <c r="AJ108" i="17"/>
  <c r="AK108" i="17"/>
  <c r="AL108" i="17"/>
  <c r="AN108" i="17"/>
  <c r="AO108" i="17"/>
  <c r="AP108" i="17"/>
  <c r="AG109" i="17"/>
  <c r="AH109" i="17"/>
  <c r="AI109" i="17"/>
  <c r="AJ109" i="17"/>
  <c r="AK109" i="17"/>
  <c r="AL109" i="17"/>
  <c r="AN109" i="17"/>
  <c r="AO109" i="17"/>
  <c r="AP109" i="17"/>
  <c r="AG110" i="17"/>
  <c r="AH110" i="17"/>
  <c r="AI110" i="17"/>
  <c r="AJ110" i="17"/>
  <c r="AK110" i="17"/>
  <c r="AL110" i="17"/>
  <c r="AN110" i="17"/>
  <c r="AO110" i="17"/>
  <c r="AP110" i="17"/>
  <c r="AG111" i="17"/>
  <c r="AH111" i="17"/>
  <c r="AI111" i="17"/>
  <c r="AJ111" i="17"/>
  <c r="AK111" i="17"/>
  <c r="AL111" i="17"/>
  <c r="AN111" i="17"/>
  <c r="AO111" i="17"/>
  <c r="AP111" i="17"/>
  <c r="AG112" i="17"/>
  <c r="AH112" i="17"/>
  <c r="AI112" i="17"/>
  <c r="AJ112" i="17"/>
  <c r="AK112" i="17"/>
  <c r="AL112" i="17"/>
  <c r="AN112" i="17"/>
  <c r="AO112" i="17"/>
  <c r="AP112" i="17"/>
  <c r="AG113" i="17"/>
  <c r="AH113" i="17"/>
  <c r="AI113" i="17"/>
  <c r="AJ113" i="17"/>
  <c r="AK113" i="17"/>
  <c r="AL113" i="17"/>
  <c r="AN113" i="17"/>
  <c r="AO113" i="17"/>
  <c r="AP113" i="17"/>
  <c r="AG114" i="17"/>
  <c r="AH114" i="17"/>
  <c r="AI114" i="17"/>
  <c r="AJ114" i="17"/>
  <c r="AK114" i="17"/>
  <c r="AL114" i="17"/>
  <c r="AN114" i="17"/>
  <c r="AO114" i="17"/>
  <c r="AP114" i="17"/>
  <c r="AG115" i="17"/>
  <c r="AH115" i="17"/>
  <c r="AI115" i="17"/>
  <c r="AJ115" i="17"/>
  <c r="AK115" i="17"/>
  <c r="AL115" i="17"/>
  <c r="AN115" i="17"/>
  <c r="AO115" i="17"/>
  <c r="AP115" i="17"/>
  <c r="AG116" i="17"/>
  <c r="AH116" i="17"/>
  <c r="AI116" i="17"/>
  <c r="AJ116" i="17"/>
  <c r="AK116" i="17"/>
  <c r="AL116" i="17"/>
  <c r="AN116" i="17"/>
  <c r="AO116" i="17"/>
  <c r="AP116" i="17"/>
  <c r="AG117" i="17"/>
  <c r="AH117" i="17"/>
  <c r="AI117" i="17"/>
  <c r="AJ117" i="17"/>
  <c r="AK117" i="17"/>
  <c r="AL117" i="17"/>
  <c r="AN117" i="17"/>
  <c r="AO117" i="17"/>
  <c r="AP117" i="17"/>
  <c r="AG118" i="17"/>
  <c r="AH118" i="17"/>
  <c r="AI118" i="17"/>
  <c r="AJ118" i="17"/>
  <c r="AK118" i="17"/>
  <c r="AL118" i="17"/>
  <c r="AN118" i="17"/>
  <c r="AO118" i="17"/>
  <c r="AP118" i="17"/>
  <c r="AG119" i="17"/>
  <c r="AH119" i="17"/>
  <c r="AI119" i="17"/>
  <c r="AJ119" i="17"/>
  <c r="AK119" i="17"/>
  <c r="AL119" i="17"/>
  <c r="AN119" i="17"/>
  <c r="AO119" i="17"/>
  <c r="AP119" i="17"/>
  <c r="AG120" i="17"/>
  <c r="AH120" i="17"/>
  <c r="AI120" i="17"/>
  <c r="AJ120" i="17"/>
  <c r="AK120" i="17"/>
  <c r="AL120" i="17"/>
  <c r="AN120" i="17"/>
  <c r="AO120" i="17"/>
  <c r="AP120" i="17"/>
  <c r="AG121" i="17"/>
  <c r="AH121" i="17"/>
  <c r="AI121" i="17"/>
  <c r="AJ121" i="17"/>
  <c r="AK121" i="17"/>
  <c r="AL121" i="17"/>
  <c r="AN121" i="17"/>
  <c r="AO121" i="17"/>
  <c r="AP121" i="17"/>
  <c r="AG122" i="17"/>
  <c r="AH122" i="17"/>
  <c r="AI122" i="17"/>
  <c r="AJ122" i="17"/>
  <c r="AK122" i="17"/>
  <c r="AL122" i="17"/>
  <c r="AN122" i="17"/>
  <c r="AO122" i="17"/>
  <c r="AP122" i="17"/>
  <c r="AG123" i="17"/>
  <c r="AH123" i="17"/>
  <c r="AI123" i="17"/>
  <c r="AJ123" i="17"/>
  <c r="AK123" i="17"/>
  <c r="AL123" i="17"/>
  <c r="AN123" i="17"/>
  <c r="AO123" i="17"/>
  <c r="AP123" i="17"/>
  <c r="AG124" i="17"/>
  <c r="AH124" i="17"/>
  <c r="AI124" i="17"/>
  <c r="AJ124" i="17"/>
  <c r="AK124" i="17"/>
  <c r="AL124" i="17"/>
  <c r="AN124" i="17"/>
  <c r="AO124" i="17"/>
  <c r="AP124" i="17"/>
  <c r="AG125" i="17"/>
  <c r="AH125" i="17"/>
  <c r="AI125" i="17"/>
  <c r="AJ125" i="17"/>
  <c r="AK125" i="17"/>
  <c r="AL125" i="17"/>
  <c r="AN125" i="17"/>
  <c r="AO125" i="17"/>
  <c r="AP125" i="17"/>
  <c r="AG126" i="17"/>
  <c r="AH126" i="17"/>
  <c r="AI126" i="17"/>
  <c r="AJ126" i="17"/>
  <c r="AK126" i="17"/>
  <c r="AL126" i="17"/>
  <c r="AN126" i="17"/>
  <c r="AO126" i="17"/>
  <c r="AP126" i="17"/>
  <c r="AG127" i="17"/>
  <c r="AH127" i="17"/>
  <c r="AI127" i="17"/>
  <c r="AJ127" i="17"/>
  <c r="AK127" i="17"/>
  <c r="AL127" i="17"/>
  <c r="AN127" i="17"/>
  <c r="AO127" i="17"/>
  <c r="AP127" i="17"/>
  <c r="AG128" i="17"/>
  <c r="AH128" i="17"/>
  <c r="AI128" i="17"/>
  <c r="AJ128" i="17"/>
  <c r="AK128" i="17"/>
  <c r="AL128" i="17"/>
  <c r="AN128" i="17"/>
  <c r="AO128" i="17"/>
  <c r="AP128" i="17"/>
  <c r="AG129" i="17"/>
  <c r="AH129" i="17"/>
  <c r="AI129" i="17"/>
  <c r="AJ129" i="17"/>
  <c r="AK129" i="17"/>
  <c r="AL129" i="17"/>
  <c r="AN129" i="17"/>
  <c r="AO129" i="17"/>
  <c r="AP129" i="17"/>
  <c r="AG130" i="17"/>
  <c r="AH130" i="17"/>
  <c r="AI130" i="17"/>
  <c r="AJ130" i="17"/>
  <c r="AK130" i="17"/>
  <c r="AL130" i="17"/>
  <c r="AN130" i="17"/>
  <c r="AO130" i="17"/>
  <c r="AP130" i="17"/>
  <c r="AG131" i="17"/>
  <c r="AH131" i="17"/>
  <c r="AI131" i="17"/>
  <c r="AJ131" i="17"/>
  <c r="AK131" i="17"/>
  <c r="AL131" i="17"/>
  <c r="AN131" i="17"/>
  <c r="AO131" i="17"/>
  <c r="AP131" i="17"/>
  <c r="AG132" i="17"/>
  <c r="AH132" i="17"/>
  <c r="AI132" i="17"/>
  <c r="AJ132" i="17"/>
  <c r="AK132" i="17"/>
  <c r="AL132" i="17"/>
  <c r="AN132" i="17"/>
  <c r="AO132" i="17"/>
  <c r="AP132" i="17"/>
  <c r="AG133" i="17"/>
  <c r="AH133" i="17"/>
  <c r="AI133" i="17"/>
  <c r="AJ133" i="17"/>
  <c r="AK133" i="17"/>
  <c r="AL133" i="17"/>
  <c r="AN133" i="17"/>
  <c r="AO133" i="17"/>
  <c r="AP133" i="17"/>
  <c r="AG134" i="17"/>
  <c r="AH134" i="17"/>
  <c r="AI134" i="17"/>
  <c r="AJ134" i="17"/>
  <c r="AK134" i="17"/>
  <c r="AL134" i="17"/>
  <c r="AN134" i="17"/>
  <c r="AO134" i="17"/>
  <c r="AP134" i="17"/>
  <c r="AG135" i="17"/>
  <c r="AH135" i="17"/>
  <c r="AI135" i="17"/>
  <c r="AJ135" i="17"/>
  <c r="AK135" i="17"/>
  <c r="AL135" i="17"/>
  <c r="AN135" i="17"/>
  <c r="AO135" i="17"/>
  <c r="AP135" i="17"/>
  <c r="AG136" i="17"/>
  <c r="AH136" i="17"/>
  <c r="AI136" i="17"/>
  <c r="AJ136" i="17"/>
  <c r="AK136" i="17"/>
  <c r="AL136" i="17"/>
  <c r="AN136" i="17"/>
  <c r="AO136" i="17"/>
  <c r="AP136" i="17"/>
  <c r="AG137" i="17"/>
  <c r="AH137" i="17"/>
  <c r="AI137" i="17"/>
  <c r="AJ137" i="17"/>
  <c r="AK137" i="17"/>
  <c r="AL137" i="17"/>
  <c r="AN137" i="17"/>
  <c r="AO137" i="17"/>
  <c r="AP137" i="17"/>
  <c r="AG138" i="17"/>
  <c r="AH138" i="17"/>
  <c r="AI138" i="17"/>
  <c r="AJ138" i="17"/>
  <c r="AK138" i="17"/>
  <c r="AL138" i="17"/>
  <c r="AN138" i="17"/>
  <c r="AO138" i="17"/>
  <c r="AP138" i="17"/>
  <c r="AG139" i="17"/>
  <c r="AH139" i="17"/>
  <c r="AI139" i="17"/>
  <c r="AJ139" i="17"/>
  <c r="AK139" i="17"/>
  <c r="AL139" i="17"/>
  <c r="AN139" i="17"/>
  <c r="AO139" i="17"/>
  <c r="AP139" i="17"/>
  <c r="AG140" i="17"/>
  <c r="AH140" i="17"/>
  <c r="AI140" i="17"/>
  <c r="AJ140" i="17"/>
  <c r="AK140" i="17"/>
  <c r="AL140" i="17"/>
  <c r="AN140" i="17"/>
  <c r="AO140" i="17"/>
  <c r="AP140" i="17"/>
  <c r="AG141" i="17"/>
  <c r="AH141" i="17"/>
  <c r="AI141" i="17"/>
  <c r="AJ141" i="17"/>
  <c r="AK141" i="17"/>
  <c r="AL141" i="17"/>
  <c r="AN141" i="17"/>
  <c r="AO141" i="17"/>
  <c r="AP141" i="17"/>
  <c r="AG142" i="17"/>
  <c r="AH142" i="17"/>
  <c r="AI142" i="17"/>
  <c r="AJ142" i="17"/>
  <c r="AK142" i="17"/>
  <c r="AL142" i="17"/>
  <c r="AN142" i="17"/>
  <c r="AO142" i="17"/>
  <c r="AP142" i="17"/>
  <c r="AG143" i="17"/>
  <c r="AH143" i="17"/>
  <c r="AI143" i="17"/>
  <c r="AJ143" i="17"/>
  <c r="AK143" i="17"/>
  <c r="AL143" i="17"/>
  <c r="AN143" i="17"/>
  <c r="AO143" i="17"/>
  <c r="AP143" i="17"/>
  <c r="AG144" i="17"/>
  <c r="AH144" i="17"/>
  <c r="AI144" i="17"/>
  <c r="AJ144" i="17"/>
  <c r="AK144" i="17"/>
  <c r="AL144" i="17"/>
  <c r="AN144" i="17"/>
  <c r="AO144" i="17"/>
  <c r="AP144" i="17"/>
  <c r="AG145" i="17"/>
  <c r="AH145" i="17"/>
  <c r="AI145" i="17"/>
  <c r="AJ145" i="17"/>
  <c r="AK145" i="17"/>
  <c r="AL145" i="17"/>
  <c r="AN145" i="17"/>
  <c r="AO145" i="17"/>
  <c r="AP145" i="17"/>
  <c r="AG146" i="17"/>
  <c r="AH146" i="17"/>
  <c r="AI146" i="17"/>
  <c r="AJ146" i="17"/>
  <c r="AK146" i="17"/>
  <c r="AL146" i="17"/>
  <c r="AN146" i="17"/>
  <c r="AO146" i="17"/>
  <c r="AP146" i="17"/>
  <c r="AG147" i="17"/>
  <c r="AH147" i="17"/>
  <c r="AI147" i="17"/>
  <c r="AJ147" i="17"/>
  <c r="AK147" i="17"/>
  <c r="AL147" i="17"/>
  <c r="AN147" i="17"/>
  <c r="AO147" i="17"/>
  <c r="AP147" i="17"/>
  <c r="AG148" i="17"/>
  <c r="AH148" i="17"/>
  <c r="AI148" i="17"/>
  <c r="AJ148" i="17"/>
  <c r="AK148" i="17"/>
  <c r="AL148" i="17"/>
  <c r="AN148" i="17"/>
  <c r="AO148" i="17"/>
  <c r="AP148" i="17"/>
  <c r="AG149" i="17"/>
  <c r="AH149" i="17"/>
  <c r="AI149" i="17"/>
  <c r="AJ149" i="17"/>
  <c r="AK149" i="17"/>
  <c r="AL149" i="17"/>
  <c r="AN149" i="17"/>
  <c r="AO149" i="17"/>
  <c r="AP149" i="17"/>
  <c r="AG150" i="17"/>
  <c r="AH150" i="17"/>
  <c r="AI150" i="17"/>
  <c r="AJ150" i="17"/>
  <c r="AK150" i="17"/>
  <c r="AL150" i="17"/>
  <c r="AN150" i="17"/>
  <c r="AO150" i="17"/>
  <c r="AP150" i="17"/>
  <c r="AG151" i="17"/>
  <c r="AH151" i="17"/>
  <c r="AI151" i="17"/>
  <c r="AJ151" i="17"/>
  <c r="AK151" i="17"/>
  <c r="AL151" i="17"/>
  <c r="AN151" i="17"/>
  <c r="AO151" i="17"/>
  <c r="AP151" i="17"/>
  <c r="AG152" i="17"/>
  <c r="AH152" i="17"/>
  <c r="AI152" i="17"/>
  <c r="AJ152" i="17"/>
  <c r="AK152" i="17"/>
  <c r="AL152" i="17"/>
  <c r="AN152" i="17"/>
  <c r="AO152" i="17"/>
  <c r="AP152" i="17"/>
  <c r="AG153" i="17"/>
  <c r="AH153" i="17"/>
  <c r="AI153" i="17"/>
  <c r="AJ153" i="17"/>
  <c r="AK153" i="17"/>
  <c r="AL153" i="17"/>
  <c r="AN153" i="17"/>
  <c r="AO153" i="17"/>
  <c r="AP153" i="17"/>
  <c r="AG154" i="17"/>
  <c r="AH154" i="17"/>
  <c r="AI154" i="17"/>
  <c r="AJ154" i="17"/>
  <c r="AK154" i="17"/>
  <c r="AL154" i="17"/>
  <c r="AN154" i="17"/>
  <c r="AO154" i="17"/>
  <c r="AP154" i="17"/>
  <c r="AG155" i="17"/>
  <c r="AH155" i="17"/>
  <c r="AI155" i="17"/>
  <c r="AJ155" i="17"/>
  <c r="AK155" i="17"/>
  <c r="AL155" i="17"/>
  <c r="AN155" i="17"/>
  <c r="AO155" i="17"/>
  <c r="AP155" i="17"/>
  <c r="AG156" i="17"/>
  <c r="AH156" i="17"/>
  <c r="AI156" i="17"/>
  <c r="AJ156" i="17"/>
  <c r="AK156" i="17"/>
  <c r="AL156" i="17"/>
  <c r="AN156" i="17"/>
  <c r="AO156" i="17"/>
  <c r="AP156" i="17"/>
  <c r="AG157" i="17"/>
  <c r="AH157" i="17"/>
  <c r="AI157" i="17"/>
  <c r="AJ157" i="17"/>
  <c r="AK157" i="17"/>
  <c r="AL157" i="17"/>
  <c r="AN157" i="17"/>
  <c r="AO157" i="17"/>
  <c r="AP157" i="17"/>
  <c r="AG158" i="17"/>
  <c r="AH158" i="17"/>
  <c r="AI158" i="17"/>
  <c r="AJ158" i="17"/>
  <c r="AK158" i="17"/>
  <c r="AL158" i="17"/>
  <c r="AN158" i="17"/>
  <c r="AO158" i="17"/>
  <c r="AP158" i="17"/>
  <c r="AG159" i="17"/>
  <c r="AH159" i="17"/>
  <c r="AI159" i="17"/>
  <c r="AJ159" i="17"/>
  <c r="AK159" i="17"/>
  <c r="AL159" i="17"/>
  <c r="AN159" i="17"/>
  <c r="AO159" i="17"/>
  <c r="AP159" i="17"/>
  <c r="AG160" i="17"/>
  <c r="AH160" i="17"/>
  <c r="AI160" i="17"/>
  <c r="AJ160" i="17"/>
  <c r="AK160" i="17"/>
  <c r="AL160" i="17"/>
  <c r="AN160" i="17"/>
  <c r="AO160" i="17"/>
  <c r="AP160" i="17"/>
  <c r="AG161" i="17"/>
  <c r="AH161" i="17"/>
  <c r="AI161" i="17"/>
  <c r="AJ161" i="17"/>
  <c r="AK161" i="17"/>
  <c r="AL161" i="17"/>
  <c r="AN161" i="17"/>
  <c r="AO161" i="17"/>
  <c r="AP161" i="17"/>
  <c r="AG162" i="17"/>
  <c r="AH162" i="17"/>
  <c r="AI162" i="17"/>
  <c r="AJ162" i="17"/>
  <c r="AK162" i="17"/>
  <c r="AL162" i="17"/>
  <c r="AN162" i="17"/>
  <c r="AO162" i="17"/>
  <c r="AP162" i="17"/>
  <c r="AG163" i="17"/>
  <c r="AH163" i="17"/>
  <c r="AI163" i="17"/>
  <c r="AJ163" i="17"/>
  <c r="AK163" i="17"/>
  <c r="AL163" i="17"/>
  <c r="AN163" i="17"/>
  <c r="AO163" i="17"/>
  <c r="AP163" i="17"/>
  <c r="AG164" i="17"/>
  <c r="AH164" i="17"/>
  <c r="AI164" i="17"/>
  <c r="AJ164" i="17"/>
  <c r="AK164" i="17"/>
  <c r="AL164" i="17"/>
  <c r="AN164" i="17"/>
  <c r="AO164" i="17"/>
  <c r="AP164" i="17"/>
  <c r="AG165" i="17"/>
  <c r="AH165" i="17"/>
  <c r="AI165" i="17"/>
  <c r="AJ165" i="17"/>
  <c r="AK165" i="17"/>
  <c r="AL165" i="17"/>
  <c r="AN165" i="17"/>
  <c r="AO165" i="17"/>
  <c r="AP165" i="17"/>
  <c r="AG166" i="17"/>
  <c r="AH166" i="17"/>
  <c r="AI166" i="17"/>
  <c r="AJ166" i="17"/>
  <c r="AK166" i="17"/>
  <c r="AL166" i="17"/>
  <c r="AN166" i="17"/>
  <c r="AO166" i="17"/>
  <c r="AP166" i="17"/>
  <c r="AG167" i="17"/>
  <c r="AH167" i="17"/>
  <c r="AI167" i="17"/>
  <c r="AJ167" i="17"/>
  <c r="AK167" i="17"/>
  <c r="AL167" i="17"/>
  <c r="AN167" i="17"/>
  <c r="AO167" i="17"/>
  <c r="AP167" i="17"/>
  <c r="AG168" i="17"/>
  <c r="AH168" i="17"/>
  <c r="AI168" i="17"/>
  <c r="AJ168" i="17"/>
  <c r="AK168" i="17"/>
  <c r="AL168" i="17"/>
  <c r="AN168" i="17"/>
  <c r="AO168" i="17"/>
  <c r="AP168" i="17"/>
  <c r="AG169" i="17"/>
  <c r="AH169" i="17"/>
  <c r="AI169" i="17"/>
  <c r="AJ169" i="17"/>
  <c r="AK169" i="17"/>
  <c r="AL169" i="17"/>
  <c r="AN169" i="17"/>
  <c r="AO169" i="17"/>
  <c r="AP169" i="17"/>
  <c r="AG170" i="17"/>
  <c r="AH170" i="17"/>
  <c r="AI170" i="17"/>
  <c r="AJ170" i="17"/>
  <c r="AK170" i="17"/>
  <c r="AL170" i="17"/>
  <c r="AN170" i="17"/>
  <c r="AO170" i="17"/>
  <c r="AP170" i="17"/>
  <c r="AG171" i="17"/>
  <c r="AH171" i="17"/>
  <c r="AI171" i="17"/>
  <c r="AJ171" i="17"/>
  <c r="AK171" i="17"/>
  <c r="AL171" i="17"/>
  <c r="AN171" i="17"/>
  <c r="AO171" i="17"/>
  <c r="AP171" i="17"/>
  <c r="AG172" i="17"/>
  <c r="AH172" i="17"/>
  <c r="AI172" i="17"/>
  <c r="AJ172" i="17"/>
  <c r="AK172" i="17"/>
  <c r="AL172" i="17"/>
  <c r="AN172" i="17"/>
  <c r="AO172" i="17"/>
  <c r="AP172" i="17"/>
  <c r="AG173" i="17"/>
  <c r="AH173" i="17"/>
  <c r="AI173" i="17"/>
  <c r="AJ173" i="17"/>
  <c r="AK173" i="17"/>
  <c r="AL173" i="17"/>
  <c r="AN173" i="17"/>
  <c r="AO173" i="17"/>
  <c r="AP173" i="17"/>
  <c r="AG174" i="17"/>
  <c r="AH174" i="17"/>
  <c r="AI174" i="17"/>
  <c r="AJ174" i="17"/>
  <c r="AK174" i="17"/>
  <c r="AL174" i="17"/>
  <c r="AN174" i="17"/>
  <c r="AO174" i="17"/>
  <c r="AP174" i="17"/>
  <c r="AG175" i="17"/>
  <c r="AH175" i="17"/>
  <c r="AI175" i="17"/>
  <c r="AJ175" i="17"/>
  <c r="AK175" i="17"/>
  <c r="AL175" i="17"/>
  <c r="AN175" i="17"/>
  <c r="AO175" i="17"/>
  <c r="AP175" i="17"/>
  <c r="AG176" i="17"/>
  <c r="AH176" i="17"/>
  <c r="AI176" i="17"/>
  <c r="AJ176" i="17"/>
  <c r="AK176" i="17"/>
  <c r="AL176" i="17"/>
  <c r="AN176" i="17"/>
  <c r="AO176" i="17"/>
  <c r="AP176" i="17"/>
  <c r="AG177" i="17"/>
  <c r="AH177" i="17"/>
  <c r="AI177" i="17"/>
  <c r="AJ177" i="17"/>
  <c r="AK177" i="17"/>
  <c r="AL177" i="17"/>
  <c r="AN177" i="17"/>
  <c r="AO177" i="17"/>
  <c r="AP177" i="17"/>
  <c r="AG178" i="17"/>
  <c r="AH178" i="17"/>
  <c r="AI178" i="17"/>
  <c r="AJ178" i="17"/>
  <c r="AK178" i="17"/>
  <c r="AL178" i="17"/>
  <c r="AN178" i="17"/>
  <c r="AO178" i="17"/>
  <c r="AP178" i="17"/>
  <c r="AG179" i="17"/>
  <c r="AH179" i="17"/>
  <c r="AI179" i="17"/>
  <c r="AJ179" i="17"/>
  <c r="AK179" i="17"/>
  <c r="AL179" i="17"/>
  <c r="AN179" i="17"/>
  <c r="AO179" i="17"/>
  <c r="AP179" i="17"/>
  <c r="AG180" i="17"/>
  <c r="AH180" i="17"/>
  <c r="AI180" i="17"/>
  <c r="AJ180" i="17"/>
  <c r="AK180" i="17"/>
  <c r="AL180" i="17"/>
  <c r="AN180" i="17"/>
  <c r="AO180" i="17"/>
  <c r="AP180" i="17"/>
  <c r="AG181" i="17"/>
  <c r="AH181" i="17"/>
  <c r="AI181" i="17"/>
  <c r="AJ181" i="17"/>
  <c r="AK181" i="17"/>
  <c r="AL181" i="17"/>
  <c r="AN181" i="17"/>
  <c r="AO181" i="17"/>
  <c r="AP181" i="17"/>
  <c r="AG182" i="17"/>
  <c r="AH182" i="17"/>
  <c r="AI182" i="17"/>
  <c r="AJ182" i="17"/>
  <c r="AK182" i="17"/>
  <c r="AL182" i="17"/>
  <c r="AN182" i="17"/>
  <c r="AO182" i="17"/>
  <c r="AP182" i="17"/>
  <c r="AG183" i="17"/>
  <c r="AH183" i="17"/>
  <c r="AI183" i="17"/>
  <c r="AJ183" i="17"/>
  <c r="AK183" i="17"/>
  <c r="AL183" i="17"/>
  <c r="AN183" i="17"/>
  <c r="AO183" i="17"/>
  <c r="AP183" i="17"/>
  <c r="AG184" i="17"/>
  <c r="AH184" i="17"/>
  <c r="AI184" i="17"/>
  <c r="AJ184" i="17"/>
  <c r="AK184" i="17"/>
  <c r="AL184" i="17"/>
  <c r="AN184" i="17"/>
  <c r="AO184" i="17"/>
  <c r="AP184" i="17"/>
  <c r="AG185" i="17"/>
  <c r="AH185" i="17"/>
  <c r="AI185" i="17"/>
  <c r="AJ185" i="17"/>
  <c r="AK185" i="17"/>
  <c r="AL185" i="17"/>
  <c r="AN185" i="17"/>
  <c r="AO185" i="17"/>
  <c r="AP185" i="17"/>
  <c r="AG186" i="17"/>
  <c r="AH186" i="17"/>
  <c r="AI186" i="17"/>
  <c r="AJ186" i="17"/>
  <c r="AK186" i="17"/>
  <c r="AL186" i="17"/>
  <c r="AN186" i="17"/>
  <c r="AO186" i="17"/>
  <c r="AP186" i="17"/>
  <c r="AG187" i="17"/>
  <c r="AH187" i="17"/>
  <c r="AI187" i="17"/>
  <c r="AJ187" i="17"/>
  <c r="AK187" i="17"/>
  <c r="AL187" i="17"/>
  <c r="AN187" i="17"/>
  <c r="AO187" i="17"/>
  <c r="AP187" i="17"/>
  <c r="AG188" i="17"/>
  <c r="AH188" i="17"/>
  <c r="AI188" i="17"/>
  <c r="AJ188" i="17"/>
  <c r="AK188" i="17"/>
  <c r="AL188" i="17"/>
  <c r="AN188" i="17"/>
  <c r="AO188" i="17"/>
  <c r="AP188" i="17"/>
  <c r="AG189" i="17"/>
  <c r="AH189" i="17"/>
  <c r="AI189" i="17"/>
  <c r="AJ189" i="17"/>
  <c r="AK189" i="17"/>
  <c r="AL189" i="17"/>
  <c r="AN189" i="17"/>
  <c r="AO189" i="17"/>
  <c r="AP189" i="17"/>
  <c r="AG190" i="17"/>
  <c r="AH190" i="17"/>
  <c r="AI190" i="17"/>
  <c r="AJ190" i="17"/>
  <c r="AK190" i="17"/>
  <c r="AL190" i="17"/>
  <c r="AN190" i="17"/>
  <c r="AO190" i="17"/>
  <c r="AP190" i="17"/>
  <c r="AG191" i="17"/>
  <c r="AH191" i="17"/>
  <c r="AI191" i="17"/>
  <c r="AJ191" i="17"/>
  <c r="AK191" i="17"/>
  <c r="AL191" i="17"/>
  <c r="AN191" i="17"/>
  <c r="AO191" i="17"/>
  <c r="AP191" i="17"/>
  <c r="AG192" i="17"/>
  <c r="AH192" i="17"/>
  <c r="AI192" i="17"/>
  <c r="AJ192" i="17"/>
  <c r="AK192" i="17"/>
  <c r="AL192" i="17"/>
  <c r="AN192" i="17"/>
  <c r="AO192" i="17"/>
  <c r="AP192" i="17"/>
  <c r="AG193" i="17"/>
  <c r="AH193" i="17"/>
  <c r="AI193" i="17"/>
  <c r="AJ193" i="17"/>
  <c r="AK193" i="17"/>
  <c r="AL193" i="17"/>
  <c r="AN193" i="17"/>
  <c r="AO193" i="17"/>
  <c r="AP193" i="17"/>
  <c r="AG194" i="17"/>
  <c r="AH194" i="17"/>
  <c r="AI194" i="17"/>
  <c r="AJ194" i="17"/>
  <c r="AK194" i="17"/>
  <c r="AL194" i="17"/>
  <c r="AN194" i="17"/>
  <c r="AO194" i="17"/>
  <c r="AP194" i="17"/>
  <c r="AG195" i="17"/>
  <c r="AH195" i="17"/>
  <c r="AI195" i="17"/>
  <c r="AJ195" i="17"/>
  <c r="AK195" i="17"/>
  <c r="AL195" i="17"/>
  <c r="AN195" i="17"/>
  <c r="AO195" i="17"/>
  <c r="AP195" i="17"/>
  <c r="AG196" i="17"/>
  <c r="AH196" i="17"/>
  <c r="AI196" i="17"/>
  <c r="AJ196" i="17"/>
  <c r="AK196" i="17"/>
  <c r="AL196" i="17"/>
  <c r="AN196" i="17"/>
  <c r="AO196" i="17"/>
  <c r="AP196" i="17"/>
  <c r="AG197" i="17"/>
  <c r="AH197" i="17"/>
  <c r="AI197" i="17"/>
  <c r="AJ197" i="17"/>
  <c r="AK197" i="17"/>
  <c r="AL197" i="17"/>
  <c r="AN197" i="17"/>
  <c r="AO197" i="17"/>
  <c r="AP197" i="17"/>
  <c r="AG198" i="17"/>
  <c r="AH198" i="17"/>
  <c r="AI198" i="17"/>
  <c r="AJ198" i="17"/>
  <c r="AK198" i="17"/>
  <c r="AL198" i="17"/>
  <c r="AN198" i="17"/>
  <c r="AO198" i="17"/>
  <c r="AP198" i="17"/>
  <c r="AG199" i="17"/>
  <c r="AH199" i="17"/>
  <c r="AI199" i="17"/>
  <c r="AJ199" i="17"/>
  <c r="AK199" i="17"/>
  <c r="AL199" i="17"/>
  <c r="AN199" i="17"/>
  <c r="AO199" i="17"/>
  <c r="AP199" i="17"/>
  <c r="AG200" i="17"/>
  <c r="AH200" i="17"/>
  <c r="AI200" i="17"/>
  <c r="AJ200" i="17"/>
  <c r="AK200" i="17"/>
  <c r="AL200" i="17"/>
  <c r="AN200" i="17"/>
  <c r="AO200" i="17"/>
  <c r="AP200" i="17"/>
  <c r="AG201" i="17"/>
  <c r="AH201" i="17"/>
  <c r="AI201" i="17"/>
  <c r="AJ201" i="17"/>
  <c r="AK201" i="17"/>
  <c r="AL201" i="17"/>
  <c r="AN201" i="17"/>
  <c r="AO201" i="17"/>
  <c r="AP201" i="17"/>
  <c r="AG202" i="17"/>
  <c r="AH202" i="17"/>
  <c r="AI202" i="17"/>
  <c r="AJ202" i="17"/>
  <c r="AK202" i="17"/>
  <c r="AL202" i="17"/>
  <c r="AN202" i="17"/>
  <c r="AO202" i="17"/>
  <c r="AP202" i="17"/>
  <c r="AG203" i="17"/>
  <c r="AH203" i="17"/>
  <c r="AI203" i="17"/>
  <c r="AJ203" i="17"/>
  <c r="AK203" i="17"/>
  <c r="AL203" i="17"/>
  <c r="AN203" i="17"/>
  <c r="AO203" i="17"/>
  <c r="AP203" i="17"/>
  <c r="AG204" i="17"/>
  <c r="AH204" i="17"/>
  <c r="AI204" i="17"/>
  <c r="AJ204" i="17"/>
  <c r="AK204" i="17"/>
  <c r="AL204" i="17"/>
  <c r="AN204" i="17"/>
  <c r="AO204" i="17"/>
  <c r="AP204" i="17"/>
  <c r="AG205" i="17"/>
  <c r="AH205" i="17"/>
  <c r="AI205" i="17"/>
  <c r="AJ205" i="17"/>
  <c r="AK205" i="17"/>
  <c r="AL205" i="17"/>
  <c r="AN205" i="17"/>
  <c r="AO205" i="17"/>
  <c r="AP205" i="17"/>
  <c r="AG206" i="17"/>
  <c r="AH206" i="17"/>
  <c r="AI206" i="17"/>
  <c r="AJ206" i="17"/>
  <c r="AK206" i="17"/>
  <c r="AL206" i="17"/>
  <c r="AN206" i="17"/>
  <c r="AO206" i="17"/>
  <c r="AP206" i="17"/>
  <c r="AG207" i="17"/>
  <c r="AH207" i="17"/>
  <c r="AI207" i="17"/>
  <c r="AJ207" i="17"/>
  <c r="AK207" i="17"/>
  <c r="AL207" i="17"/>
  <c r="AN207" i="17"/>
  <c r="AO207" i="17"/>
  <c r="AP207" i="17"/>
  <c r="AG208" i="17"/>
  <c r="AH208" i="17"/>
  <c r="AI208" i="17"/>
  <c r="AJ208" i="17"/>
  <c r="AK208" i="17"/>
  <c r="AL208" i="17"/>
  <c r="AN208" i="17"/>
  <c r="AO208" i="17"/>
  <c r="AP208" i="17"/>
  <c r="AG209" i="17"/>
  <c r="AH209" i="17"/>
  <c r="AI209" i="17"/>
  <c r="AJ209" i="17"/>
  <c r="AK209" i="17"/>
  <c r="AL209" i="17"/>
  <c r="AN209" i="17"/>
  <c r="AO209" i="17"/>
  <c r="AP209" i="17"/>
  <c r="AG210" i="17"/>
  <c r="AH210" i="17"/>
  <c r="AI210" i="17"/>
  <c r="AJ210" i="17"/>
  <c r="AK210" i="17"/>
  <c r="AL210" i="17"/>
  <c r="AN210" i="17"/>
  <c r="AO210" i="17"/>
  <c r="AP210" i="17"/>
  <c r="AG211" i="17"/>
  <c r="AH211" i="17"/>
  <c r="AI211" i="17"/>
  <c r="AJ211" i="17"/>
  <c r="AK211" i="17"/>
  <c r="AL211" i="17"/>
  <c r="AN211" i="17"/>
  <c r="AO211" i="17"/>
  <c r="AP211" i="17"/>
  <c r="AG212" i="17"/>
  <c r="AH212" i="17"/>
  <c r="AI212" i="17"/>
  <c r="AJ212" i="17"/>
  <c r="AK212" i="17"/>
  <c r="AL212" i="17"/>
  <c r="AN212" i="17"/>
  <c r="AO212" i="17"/>
  <c r="AP212" i="17"/>
  <c r="AG213" i="17"/>
  <c r="AH213" i="17"/>
  <c r="AI213" i="17"/>
  <c r="AJ213" i="17"/>
  <c r="AK213" i="17"/>
  <c r="AL213" i="17"/>
  <c r="AN213" i="17"/>
  <c r="AO213" i="17"/>
  <c r="AP213" i="17"/>
  <c r="AG214" i="17"/>
  <c r="AH214" i="17"/>
  <c r="AI214" i="17"/>
  <c r="AJ214" i="17"/>
  <c r="AK214" i="17"/>
  <c r="AL214" i="17"/>
  <c r="AN214" i="17"/>
  <c r="AO214" i="17"/>
  <c r="AP214" i="17"/>
  <c r="AG215" i="17"/>
  <c r="AH215" i="17"/>
  <c r="AI215" i="17"/>
  <c r="AJ215" i="17"/>
  <c r="AK215" i="17"/>
  <c r="AL215" i="17"/>
  <c r="AN215" i="17"/>
  <c r="AO215" i="17"/>
  <c r="AP215" i="17"/>
  <c r="AG216" i="17"/>
  <c r="AH216" i="17"/>
  <c r="AI216" i="17"/>
  <c r="AJ216" i="17"/>
  <c r="AK216" i="17"/>
  <c r="AL216" i="17"/>
  <c r="AN216" i="17"/>
  <c r="AO216" i="17"/>
  <c r="AP216" i="17"/>
  <c r="AG217" i="17"/>
  <c r="AH217" i="17"/>
  <c r="AI217" i="17"/>
  <c r="AJ217" i="17"/>
  <c r="AK217" i="17"/>
  <c r="AL217" i="17"/>
  <c r="AN217" i="17"/>
  <c r="AO217" i="17"/>
  <c r="AP217" i="17"/>
  <c r="AG218" i="17"/>
  <c r="AH218" i="17"/>
  <c r="AI218" i="17"/>
  <c r="AJ218" i="17"/>
  <c r="AK218" i="17"/>
  <c r="AL218" i="17"/>
  <c r="AN218" i="17"/>
  <c r="AO218" i="17"/>
  <c r="AP218" i="17"/>
  <c r="AG219" i="17"/>
  <c r="AH219" i="17"/>
  <c r="AI219" i="17"/>
  <c r="AJ219" i="17"/>
  <c r="AK219" i="17"/>
  <c r="AL219" i="17"/>
  <c r="AN219" i="17"/>
  <c r="AO219" i="17"/>
  <c r="AP219" i="17"/>
  <c r="AG220" i="17"/>
  <c r="AH220" i="17"/>
  <c r="AI220" i="17"/>
  <c r="AJ220" i="17"/>
  <c r="AK220" i="17"/>
  <c r="AL220" i="17"/>
  <c r="AN220" i="17"/>
  <c r="AO220" i="17"/>
  <c r="AP220" i="17"/>
  <c r="AG221" i="17"/>
  <c r="AH221" i="17"/>
  <c r="AI221" i="17"/>
  <c r="AJ221" i="17"/>
  <c r="AK221" i="17"/>
  <c r="AL221" i="17"/>
  <c r="AN221" i="17"/>
  <c r="AO221" i="17"/>
  <c r="AP221" i="17"/>
  <c r="AG222" i="17"/>
  <c r="AH222" i="17"/>
  <c r="AI222" i="17"/>
  <c r="AJ222" i="17"/>
  <c r="AK222" i="17"/>
  <c r="AL222" i="17"/>
  <c r="AN222" i="17"/>
  <c r="AO222" i="17"/>
  <c r="AP222" i="17"/>
  <c r="AG223" i="17"/>
  <c r="AH223" i="17"/>
  <c r="AI223" i="17"/>
  <c r="AJ223" i="17"/>
  <c r="AK223" i="17"/>
  <c r="AL223" i="17"/>
  <c r="AN223" i="17"/>
  <c r="AO223" i="17"/>
  <c r="AP223" i="17"/>
  <c r="AG224" i="17"/>
  <c r="AH224" i="17"/>
  <c r="AI224" i="17"/>
  <c r="AJ224" i="17"/>
  <c r="AK224" i="17"/>
  <c r="AL224" i="17"/>
  <c r="AN224" i="17"/>
  <c r="AO224" i="17"/>
  <c r="AP224" i="17"/>
  <c r="AG225" i="17"/>
  <c r="AH225" i="17"/>
  <c r="AI225" i="17"/>
  <c r="AJ225" i="17"/>
  <c r="AK225" i="17"/>
  <c r="AL225" i="17"/>
  <c r="AN225" i="17"/>
  <c r="AO225" i="17"/>
  <c r="AP225" i="17"/>
  <c r="AG226" i="17"/>
  <c r="AH226" i="17"/>
  <c r="AI226" i="17"/>
  <c r="AJ226" i="17"/>
  <c r="AK226" i="17"/>
  <c r="AL226" i="17"/>
  <c r="AN226" i="17"/>
  <c r="AO226" i="17"/>
  <c r="AP226" i="17"/>
  <c r="AG227" i="17"/>
  <c r="AH227" i="17"/>
  <c r="AI227" i="17"/>
  <c r="AJ227" i="17"/>
  <c r="AK227" i="17"/>
  <c r="AL227" i="17"/>
  <c r="AN227" i="17"/>
  <c r="AO227" i="17"/>
  <c r="AP227" i="17"/>
  <c r="AG228" i="17"/>
  <c r="AH228" i="17"/>
  <c r="AI228" i="17"/>
  <c r="AJ228" i="17"/>
  <c r="AK228" i="17"/>
  <c r="AL228" i="17"/>
  <c r="AN228" i="17"/>
  <c r="AO228" i="17"/>
  <c r="AP228" i="17"/>
  <c r="AG229" i="17"/>
  <c r="AH229" i="17"/>
  <c r="AI229" i="17"/>
  <c r="AJ229" i="17"/>
  <c r="AK229" i="17"/>
  <c r="AL229" i="17"/>
  <c r="AN229" i="17"/>
  <c r="AO229" i="17"/>
  <c r="AP229" i="17"/>
  <c r="AG230" i="17"/>
  <c r="AH230" i="17"/>
  <c r="AI230" i="17"/>
  <c r="AJ230" i="17"/>
  <c r="AK230" i="17"/>
  <c r="AL230" i="17"/>
  <c r="AN230" i="17"/>
  <c r="AO230" i="17"/>
  <c r="AP230" i="17"/>
  <c r="AG231" i="17"/>
  <c r="AH231" i="17"/>
  <c r="AI231" i="17"/>
  <c r="AJ231" i="17"/>
  <c r="AK231" i="17"/>
  <c r="AL231" i="17"/>
  <c r="AN231" i="17"/>
  <c r="AO231" i="17"/>
  <c r="AP231" i="17"/>
  <c r="AG232" i="17"/>
  <c r="AH232" i="17"/>
  <c r="AI232" i="17"/>
  <c r="AJ232" i="17"/>
  <c r="AK232" i="17"/>
  <c r="AL232" i="17"/>
  <c r="AN232" i="17"/>
  <c r="AO232" i="17"/>
  <c r="AP232" i="17"/>
  <c r="AG233" i="17"/>
  <c r="AH233" i="17"/>
  <c r="AI233" i="17"/>
  <c r="AJ233" i="17"/>
  <c r="AK233" i="17"/>
  <c r="AL233" i="17"/>
  <c r="AN233" i="17"/>
  <c r="AO233" i="17"/>
  <c r="AP233" i="17"/>
  <c r="AG234" i="17"/>
  <c r="AH234" i="17"/>
  <c r="AI234" i="17"/>
  <c r="AJ234" i="17"/>
  <c r="AK234" i="17"/>
  <c r="AL234" i="17"/>
  <c r="AN234" i="17"/>
  <c r="AO234" i="17"/>
  <c r="AP234" i="17"/>
  <c r="AG235" i="17"/>
  <c r="AH235" i="17"/>
  <c r="AI235" i="17"/>
  <c r="AJ235" i="17"/>
  <c r="AK235" i="17"/>
  <c r="AL235" i="17"/>
  <c r="AN235" i="17"/>
  <c r="AO235" i="17"/>
  <c r="AP235" i="17"/>
  <c r="AG236" i="17"/>
  <c r="AH236" i="17"/>
  <c r="AI236" i="17"/>
  <c r="AJ236" i="17"/>
  <c r="AK236" i="17"/>
  <c r="AL236" i="17"/>
  <c r="AN236" i="17"/>
  <c r="AO236" i="17"/>
  <c r="AP236" i="17"/>
  <c r="AG237" i="17"/>
  <c r="AH237" i="17"/>
  <c r="AI237" i="17"/>
  <c r="AJ237" i="17"/>
  <c r="AK237" i="17"/>
  <c r="AL237" i="17"/>
  <c r="AN237" i="17"/>
  <c r="AO237" i="17"/>
  <c r="AP237" i="17"/>
  <c r="AG238" i="17"/>
  <c r="AH238" i="17"/>
  <c r="AI238" i="17"/>
  <c r="AJ238" i="17"/>
  <c r="AK238" i="17"/>
  <c r="AL238" i="17"/>
  <c r="AN238" i="17"/>
  <c r="AO238" i="17"/>
  <c r="AP238" i="17"/>
  <c r="AG239" i="17"/>
  <c r="AH239" i="17"/>
  <c r="AI239" i="17"/>
  <c r="AJ239" i="17"/>
  <c r="AK239" i="17"/>
  <c r="AL239" i="17"/>
  <c r="AN239" i="17"/>
  <c r="AO239" i="17"/>
  <c r="AP239" i="17"/>
  <c r="AG240" i="17"/>
  <c r="AH240" i="17"/>
  <c r="AI240" i="17"/>
  <c r="AJ240" i="17"/>
  <c r="AK240" i="17"/>
  <c r="AL240" i="17"/>
  <c r="AN240" i="17"/>
  <c r="AO240" i="17"/>
  <c r="AP240" i="17"/>
  <c r="AG241" i="17"/>
  <c r="AH241" i="17"/>
  <c r="AI241" i="17"/>
  <c r="AJ241" i="17"/>
  <c r="AK241" i="17"/>
  <c r="AL241" i="17"/>
  <c r="AN241" i="17"/>
  <c r="AO241" i="17"/>
  <c r="AP241" i="17"/>
  <c r="AG242" i="17"/>
  <c r="AH242" i="17"/>
  <c r="AI242" i="17"/>
  <c r="AJ242" i="17"/>
  <c r="AK242" i="17"/>
  <c r="AL242" i="17"/>
  <c r="AN242" i="17"/>
  <c r="AO242" i="17"/>
  <c r="AP242" i="17"/>
  <c r="AG243" i="17"/>
  <c r="AH243" i="17"/>
  <c r="AI243" i="17"/>
  <c r="AJ243" i="17"/>
  <c r="AK243" i="17"/>
  <c r="AL243" i="17"/>
  <c r="AN243" i="17"/>
  <c r="AO243" i="17"/>
  <c r="AP243" i="17"/>
  <c r="AG244" i="17"/>
  <c r="AH244" i="17"/>
  <c r="AI244" i="17"/>
  <c r="AJ244" i="17"/>
  <c r="AK244" i="17"/>
  <c r="AL244" i="17"/>
  <c r="AN244" i="17"/>
  <c r="AO244" i="17"/>
  <c r="AP244" i="17"/>
  <c r="AG245" i="17"/>
  <c r="AH245" i="17"/>
  <c r="AI245" i="17"/>
  <c r="AJ245" i="17"/>
  <c r="AK245" i="17"/>
  <c r="AL245" i="17"/>
  <c r="AN245" i="17"/>
  <c r="AO245" i="17"/>
  <c r="AP245" i="17"/>
  <c r="AG246" i="17"/>
  <c r="AH246" i="17"/>
  <c r="AI246" i="17"/>
  <c r="AJ246" i="17"/>
  <c r="AK246" i="17"/>
  <c r="AL246" i="17"/>
  <c r="AN246" i="17"/>
  <c r="AO246" i="17"/>
  <c r="AP246" i="17"/>
  <c r="AG247" i="17"/>
  <c r="AH247" i="17"/>
  <c r="AI247" i="17"/>
  <c r="AJ247" i="17"/>
  <c r="AK247" i="17"/>
  <c r="AL247" i="17"/>
  <c r="AN247" i="17"/>
  <c r="AO247" i="17"/>
  <c r="AP247" i="17"/>
  <c r="AG248" i="17"/>
  <c r="AH248" i="17"/>
  <c r="AI248" i="17"/>
  <c r="AJ248" i="17"/>
  <c r="AK248" i="17"/>
  <c r="AL248" i="17"/>
  <c r="AN248" i="17"/>
  <c r="AO248" i="17"/>
  <c r="AP248" i="17"/>
  <c r="AG249" i="17"/>
  <c r="AH249" i="17"/>
  <c r="AI249" i="17"/>
  <c r="AJ249" i="17"/>
  <c r="AK249" i="17"/>
  <c r="AL249" i="17"/>
  <c r="AN249" i="17"/>
  <c r="AO249" i="17"/>
  <c r="AP249" i="17"/>
  <c r="AG250" i="17"/>
  <c r="AH250" i="17"/>
  <c r="AI250" i="17"/>
  <c r="AJ250" i="17"/>
  <c r="AK250" i="17"/>
  <c r="AL250" i="17"/>
  <c r="AN250" i="17"/>
  <c r="AO250" i="17"/>
  <c r="AP250" i="17"/>
  <c r="AG251" i="17"/>
  <c r="AH251" i="17"/>
  <c r="AI251" i="17"/>
  <c r="AJ251" i="17"/>
  <c r="AK251" i="17"/>
  <c r="AL251" i="17"/>
  <c r="AN251" i="17"/>
  <c r="AO251" i="17"/>
  <c r="AP251" i="17"/>
  <c r="AG252" i="17"/>
  <c r="AH252" i="17"/>
  <c r="AI252" i="17"/>
  <c r="AJ252" i="17"/>
  <c r="AK252" i="17"/>
  <c r="AL252" i="17"/>
  <c r="AN252" i="17"/>
  <c r="AO252" i="17"/>
  <c r="AP252" i="17"/>
  <c r="AG253" i="17"/>
  <c r="AH253" i="17"/>
  <c r="AI253" i="17"/>
  <c r="AJ253" i="17"/>
  <c r="AK253" i="17"/>
  <c r="AL253" i="17"/>
  <c r="AN253" i="17"/>
  <c r="AO253" i="17"/>
  <c r="AP253" i="17"/>
  <c r="AG254" i="17"/>
  <c r="AH254" i="17"/>
  <c r="AI254" i="17"/>
  <c r="AJ254" i="17"/>
  <c r="AK254" i="17"/>
  <c r="AL254" i="17"/>
  <c r="AN254" i="17"/>
  <c r="AO254" i="17"/>
  <c r="AP254" i="17"/>
  <c r="AG255" i="17"/>
  <c r="AH255" i="17"/>
  <c r="AI255" i="17"/>
  <c r="AJ255" i="17"/>
  <c r="AK255" i="17"/>
  <c r="AL255" i="17"/>
  <c r="AN255" i="17"/>
  <c r="AO255" i="17"/>
  <c r="AP255" i="17"/>
  <c r="AG256" i="17"/>
  <c r="AH256" i="17"/>
  <c r="AI256" i="17"/>
  <c r="AJ256" i="17"/>
  <c r="AK256" i="17"/>
  <c r="AL256" i="17"/>
  <c r="AN256" i="17"/>
  <c r="AO256" i="17"/>
  <c r="AP256" i="17"/>
  <c r="AG257" i="17"/>
  <c r="AH257" i="17"/>
  <c r="AI257" i="17"/>
  <c r="AJ257" i="17"/>
  <c r="AK257" i="17"/>
  <c r="AL257" i="17"/>
  <c r="AN257" i="17"/>
  <c r="AO257" i="17"/>
  <c r="AP257" i="17"/>
  <c r="AG258" i="17"/>
  <c r="AH258" i="17"/>
  <c r="AI258" i="17"/>
  <c r="AJ258" i="17"/>
  <c r="AK258" i="17"/>
  <c r="AL258" i="17"/>
  <c r="AN258" i="17"/>
  <c r="AO258" i="17"/>
  <c r="AP258" i="17"/>
  <c r="AG259" i="17"/>
  <c r="AH259" i="17"/>
  <c r="AI259" i="17"/>
  <c r="AJ259" i="17"/>
  <c r="AK259" i="17"/>
  <c r="AL259" i="17"/>
  <c r="AN259" i="17"/>
  <c r="AO259" i="17"/>
  <c r="AP259" i="17"/>
  <c r="AG260" i="17"/>
  <c r="AH260" i="17"/>
  <c r="AI260" i="17"/>
  <c r="AJ260" i="17"/>
  <c r="AK260" i="17"/>
  <c r="AL260" i="17"/>
  <c r="AN260" i="17"/>
  <c r="AO260" i="17"/>
  <c r="AP260" i="17"/>
  <c r="AG261" i="17"/>
  <c r="AH261" i="17"/>
  <c r="AI261" i="17"/>
  <c r="AJ261" i="17"/>
  <c r="AK261" i="17"/>
  <c r="AL261" i="17"/>
  <c r="AN261" i="17"/>
  <c r="AO261" i="17"/>
  <c r="AP261" i="17"/>
  <c r="AG262" i="17"/>
  <c r="AH262" i="17"/>
  <c r="AI262" i="17"/>
  <c r="AJ262" i="17"/>
  <c r="AK262" i="17"/>
  <c r="AL262" i="17"/>
  <c r="AN262" i="17"/>
  <c r="AO262" i="17"/>
  <c r="AP262" i="17"/>
  <c r="AG263" i="17"/>
  <c r="AH263" i="17"/>
  <c r="AI263" i="17"/>
  <c r="AJ263" i="17"/>
  <c r="AK263" i="17"/>
  <c r="AL263" i="17"/>
  <c r="AN263" i="17"/>
  <c r="AO263" i="17"/>
  <c r="AP263" i="17"/>
  <c r="AG264" i="17"/>
  <c r="AH264" i="17"/>
  <c r="AI264" i="17"/>
  <c r="AJ264" i="17"/>
  <c r="AK264" i="17"/>
  <c r="AL264" i="17"/>
  <c r="AN264" i="17"/>
  <c r="AO264" i="17"/>
  <c r="AP264" i="17"/>
  <c r="AG265" i="17"/>
  <c r="AH265" i="17"/>
  <c r="AI265" i="17"/>
  <c r="AJ265" i="17"/>
  <c r="AK265" i="17"/>
  <c r="AL265" i="17"/>
  <c r="AN265" i="17"/>
  <c r="AO265" i="17"/>
  <c r="AP265" i="17"/>
  <c r="AG266" i="17"/>
  <c r="AH266" i="17"/>
  <c r="AI266" i="17"/>
  <c r="AJ266" i="17"/>
  <c r="AK266" i="17"/>
  <c r="AL266" i="17"/>
  <c r="AN266" i="17"/>
  <c r="AO266" i="17"/>
  <c r="AP266" i="17"/>
  <c r="AG267" i="17"/>
  <c r="AH267" i="17"/>
  <c r="AI267" i="17"/>
  <c r="AJ267" i="17"/>
  <c r="AK267" i="17"/>
  <c r="AL267" i="17"/>
  <c r="AN267" i="17"/>
  <c r="AO267" i="17"/>
  <c r="AP267" i="17"/>
  <c r="AG268" i="17"/>
  <c r="AH268" i="17"/>
  <c r="AI268" i="17"/>
  <c r="AJ268" i="17"/>
  <c r="AK268" i="17"/>
  <c r="AL268" i="17"/>
  <c r="AN268" i="17"/>
  <c r="AO268" i="17"/>
  <c r="AP268" i="17"/>
  <c r="AG269" i="17"/>
  <c r="AH269" i="17"/>
  <c r="AI269" i="17"/>
  <c r="AJ269" i="17"/>
  <c r="AK269" i="17"/>
  <c r="AL269" i="17"/>
  <c r="AN269" i="17"/>
  <c r="AO269" i="17"/>
  <c r="AP269" i="17"/>
  <c r="AG270" i="17"/>
  <c r="AH270" i="17"/>
  <c r="AI270" i="17"/>
  <c r="AJ270" i="17"/>
  <c r="AK270" i="17"/>
  <c r="AL270" i="17"/>
  <c r="AN270" i="17"/>
  <c r="AO270" i="17"/>
  <c r="AP270" i="17"/>
  <c r="AG271" i="17"/>
  <c r="AH271" i="17"/>
  <c r="AI271" i="17"/>
  <c r="AJ271" i="17"/>
  <c r="AK271" i="17"/>
  <c r="AL271" i="17"/>
  <c r="AN271" i="17"/>
  <c r="AO271" i="17"/>
  <c r="AP271" i="17"/>
  <c r="AG272" i="17"/>
  <c r="AH272" i="17"/>
  <c r="AI272" i="17"/>
  <c r="AJ272" i="17"/>
  <c r="AK272" i="17"/>
  <c r="AL272" i="17"/>
  <c r="AN272" i="17"/>
  <c r="AO272" i="17"/>
  <c r="AP272" i="17"/>
  <c r="AG273" i="17"/>
  <c r="AH273" i="17"/>
  <c r="AI273" i="17"/>
  <c r="AJ273" i="17"/>
  <c r="AK273" i="17"/>
  <c r="AL273" i="17"/>
  <c r="AN273" i="17"/>
  <c r="AO273" i="17"/>
  <c r="AP273" i="17"/>
  <c r="AG274" i="17"/>
  <c r="AH274" i="17"/>
  <c r="AI274" i="17"/>
  <c r="AJ274" i="17"/>
  <c r="AK274" i="17"/>
  <c r="AL274" i="17"/>
  <c r="AN274" i="17"/>
  <c r="AO274" i="17"/>
  <c r="AP274" i="17"/>
  <c r="AG275" i="17"/>
  <c r="AH275" i="17"/>
  <c r="AI275" i="17"/>
  <c r="AJ275" i="17"/>
  <c r="AK275" i="17"/>
  <c r="AL275" i="17"/>
  <c r="AN275" i="17"/>
  <c r="AO275" i="17"/>
  <c r="AP275" i="17"/>
  <c r="AG276" i="17"/>
  <c r="AH276" i="17"/>
  <c r="AI276" i="17"/>
  <c r="AJ276" i="17"/>
  <c r="AK276" i="17"/>
  <c r="AL276" i="17"/>
  <c r="AN276" i="17"/>
  <c r="AO276" i="17"/>
  <c r="AP276" i="17"/>
  <c r="AG277" i="17"/>
  <c r="AH277" i="17"/>
  <c r="AI277" i="17"/>
  <c r="AJ277" i="17"/>
  <c r="AK277" i="17"/>
  <c r="AL277" i="17"/>
  <c r="AN277" i="17"/>
  <c r="AO277" i="17"/>
  <c r="AP277" i="17"/>
  <c r="AG278" i="17"/>
  <c r="AH278" i="17"/>
  <c r="AI278" i="17"/>
  <c r="AJ278" i="17"/>
  <c r="AK278" i="17"/>
  <c r="AL278" i="17"/>
  <c r="AN278" i="17"/>
  <c r="AO278" i="17"/>
  <c r="AP278" i="17"/>
  <c r="AG279" i="17"/>
  <c r="AH279" i="17"/>
  <c r="AI279" i="17"/>
  <c r="AJ279" i="17"/>
  <c r="AK279" i="17"/>
  <c r="AL279" i="17"/>
  <c r="AN279" i="17"/>
  <c r="AO279" i="17"/>
  <c r="AP279" i="17"/>
  <c r="AG280" i="17"/>
  <c r="AH280" i="17"/>
  <c r="AI280" i="17"/>
  <c r="AJ280" i="17"/>
  <c r="AK280" i="17"/>
  <c r="AL280" i="17"/>
  <c r="AN280" i="17"/>
  <c r="AO280" i="17"/>
  <c r="AP280" i="17"/>
  <c r="AG281" i="17"/>
  <c r="AH281" i="17"/>
  <c r="AI281" i="17"/>
  <c r="AJ281" i="17"/>
  <c r="AK281" i="17"/>
  <c r="AL281" i="17"/>
  <c r="AN281" i="17"/>
  <c r="AO281" i="17"/>
  <c r="AP281" i="17"/>
  <c r="AG282" i="17"/>
  <c r="AH282" i="17"/>
  <c r="AI282" i="17"/>
  <c r="AJ282" i="17"/>
  <c r="AK282" i="17"/>
  <c r="AL282" i="17"/>
  <c r="AN282" i="17"/>
  <c r="AO282" i="17"/>
  <c r="AP282" i="17"/>
  <c r="AG283" i="17"/>
  <c r="AH283" i="17"/>
  <c r="AI283" i="17"/>
  <c r="AJ283" i="17"/>
  <c r="AK283" i="17"/>
  <c r="AL283" i="17"/>
  <c r="AN283" i="17"/>
  <c r="AO283" i="17"/>
  <c r="AP283" i="17"/>
  <c r="AG284" i="17"/>
  <c r="AH284" i="17"/>
  <c r="AI284" i="17"/>
  <c r="AJ284" i="17"/>
  <c r="AK284" i="17"/>
  <c r="AL284" i="17"/>
  <c r="AN284" i="17"/>
  <c r="AO284" i="17"/>
  <c r="AP284" i="17"/>
  <c r="AG285" i="17"/>
  <c r="AH285" i="17"/>
  <c r="AI285" i="17"/>
  <c r="AJ285" i="17"/>
  <c r="AK285" i="17"/>
  <c r="AL285" i="17"/>
  <c r="AN285" i="17"/>
  <c r="AO285" i="17"/>
  <c r="AP285" i="17"/>
  <c r="AG286" i="17"/>
  <c r="AH286" i="17"/>
  <c r="AI286" i="17"/>
  <c r="AJ286" i="17"/>
  <c r="AK286" i="17"/>
  <c r="AL286" i="17"/>
  <c r="AN286" i="17"/>
  <c r="AO286" i="17"/>
  <c r="AP286" i="17"/>
  <c r="AG287" i="17"/>
  <c r="AH287" i="17"/>
  <c r="AI287" i="17"/>
  <c r="AJ287" i="17"/>
  <c r="AK287" i="17"/>
  <c r="AL287" i="17"/>
  <c r="AN287" i="17"/>
  <c r="AO287" i="17"/>
  <c r="AP287" i="17"/>
  <c r="AG288" i="17"/>
  <c r="AH288" i="17"/>
  <c r="AI288" i="17"/>
  <c r="AJ288" i="17"/>
  <c r="AK288" i="17"/>
  <c r="AL288" i="17"/>
  <c r="AN288" i="17"/>
  <c r="AO288" i="17"/>
  <c r="AP288" i="17"/>
  <c r="AG289" i="17"/>
  <c r="AH289" i="17"/>
  <c r="AI289" i="17"/>
  <c r="AJ289" i="17"/>
  <c r="AK289" i="17"/>
  <c r="AL289" i="17"/>
  <c r="AN289" i="17"/>
  <c r="AO289" i="17"/>
  <c r="AP289" i="17"/>
  <c r="AG290" i="17"/>
  <c r="AH290" i="17"/>
  <c r="AI290" i="17"/>
  <c r="AJ290" i="17"/>
  <c r="AK290" i="17"/>
  <c r="AL290" i="17"/>
  <c r="AN290" i="17"/>
  <c r="AO290" i="17"/>
  <c r="AP290" i="17"/>
  <c r="AG291" i="17"/>
  <c r="AH291" i="17"/>
  <c r="AI291" i="17"/>
  <c r="AJ291" i="17"/>
  <c r="AK291" i="17"/>
  <c r="AL291" i="17"/>
  <c r="AN291" i="17"/>
  <c r="AO291" i="17"/>
  <c r="AP291" i="17"/>
  <c r="AG292" i="17"/>
  <c r="AH292" i="17"/>
  <c r="AI292" i="17"/>
  <c r="AJ292" i="17"/>
  <c r="AK292" i="17"/>
  <c r="AL292" i="17"/>
  <c r="AN292" i="17"/>
  <c r="AO292" i="17"/>
  <c r="AP292" i="17"/>
  <c r="AG293" i="17"/>
  <c r="AH293" i="17"/>
  <c r="AI293" i="17"/>
  <c r="AJ293" i="17"/>
  <c r="AK293" i="17"/>
  <c r="AL293" i="17"/>
  <c r="AN293" i="17"/>
  <c r="AO293" i="17"/>
  <c r="AP293" i="17"/>
  <c r="AG294" i="17"/>
  <c r="AH294" i="17"/>
  <c r="AI294" i="17"/>
  <c r="AJ294" i="17"/>
  <c r="AK294" i="17"/>
  <c r="AL294" i="17"/>
  <c r="AN294" i="17"/>
  <c r="AO294" i="17"/>
  <c r="AP294" i="17"/>
  <c r="AG295" i="17"/>
  <c r="AH295" i="17"/>
  <c r="AI295" i="17"/>
  <c r="AJ295" i="17"/>
  <c r="AK295" i="17"/>
  <c r="AL295" i="17"/>
  <c r="AN295" i="17"/>
  <c r="AO295" i="17"/>
  <c r="AP295" i="17"/>
  <c r="AG296" i="17"/>
  <c r="AH296" i="17"/>
  <c r="AI296" i="17"/>
  <c r="AJ296" i="17"/>
  <c r="AK296" i="17"/>
  <c r="AL296" i="17"/>
  <c r="AN296" i="17"/>
  <c r="AO296" i="17"/>
  <c r="AP296" i="17"/>
  <c r="AG297" i="17"/>
  <c r="AH297" i="17"/>
  <c r="AI297" i="17"/>
  <c r="AJ297" i="17"/>
  <c r="AK297" i="17"/>
  <c r="AL297" i="17"/>
  <c r="AN297" i="17"/>
  <c r="AO297" i="17"/>
  <c r="AP297" i="17"/>
  <c r="AG298" i="17"/>
  <c r="AH298" i="17"/>
  <c r="AI298" i="17"/>
  <c r="AJ298" i="17"/>
  <c r="AK298" i="17"/>
  <c r="AL298" i="17"/>
  <c r="AN298" i="17"/>
  <c r="AO298" i="17"/>
  <c r="AP298" i="17"/>
  <c r="AG299" i="17"/>
  <c r="AH299" i="17"/>
  <c r="AI299" i="17"/>
  <c r="AJ299" i="17"/>
  <c r="AK299" i="17"/>
  <c r="AL299" i="17"/>
  <c r="AN299" i="17"/>
  <c r="AO299" i="17"/>
  <c r="AP299" i="17"/>
  <c r="AG300" i="17"/>
  <c r="AH300" i="17"/>
  <c r="AI300" i="17"/>
  <c r="AJ300" i="17"/>
  <c r="AK300" i="17"/>
  <c r="AL300" i="17"/>
  <c r="AN300" i="17"/>
  <c r="AO300" i="17"/>
  <c r="AP300" i="17"/>
  <c r="AG301" i="17"/>
  <c r="AH301" i="17"/>
  <c r="AI301" i="17"/>
  <c r="AJ301" i="17"/>
  <c r="AK301" i="17"/>
  <c r="AL301" i="17"/>
  <c r="AN301" i="17"/>
  <c r="AO301" i="17"/>
  <c r="AP301" i="17"/>
  <c r="AG302" i="17"/>
  <c r="AH302" i="17"/>
  <c r="AI302" i="17"/>
  <c r="AJ302" i="17"/>
  <c r="AK302" i="17"/>
  <c r="AL302" i="17"/>
  <c r="AN302" i="17"/>
  <c r="AO302" i="17"/>
  <c r="AP302" i="17"/>
  <c r="AG303" i="17"/>
  <c r="AH303" i="17"/>
  <c r="AI303" i="17"/>
  <c r="AJ303" i="17"/>
  <c r="AK303" i="17"/>
  <c r="AL303" i="17"/>
  <c r="AN303" i="17"/>
  <c r="AO303" i="17"/>
  <c r="AP303" i="17"/>
  <c r="AG304" i="17"/>
  <c r="AH304" i="17"/>
  <c r="AI304" i="17"/>
  <c r="AJ304" i="17"/>
  <c r="AK304" i="17"/>
  <c r="AL304" i="17"/>
  <c r="AN304" i="17"/>
  <c r="AO304" i="17"/>
  <c r="AP304" i="17"/>
  <c r="AG305" i="17"/>
  <c r="AH305" i="17"/>
  <c r="AI305" i="17"/>
  <c r="AJ305" i="17"/>
  <c r="AK305" i="17"/>
  <c r="AL305" i="17"/>
  <c r="AN305" i="17"/>
  <c r="AO305" i="17"/>
  <c r="AP305" i="17"/>
  <c r="AG306" i="17"/>
  <c r="AH306" i="17"/>
  <c r="AI306" i="17"/>
  <c r="AJ306" i="17"/>
  <c r="AK306" i="17"/>
  <c r="AL306" i="17"/>
  <c r="AN306" i="17"/>
  <c r="AO306" i="17"/>
  <c r="AP306" i="17"/>
  <c r="AG307" i="17"/>
  <c r="AH307" i="17"/>
  <c r="AI307" i="17"/>
  <c r="AJ307" i="17"/>
  <c r="AK307" i="17"/>
  <c r="AL307" i="17"/>
  <c r="AN307" i="17"/>
  <c r="AO307" i="17"/>
  <c r="AP307" i="17"/>
  <c r="AG308" i="17"/>
  <c r="AH308" i="17"/>
  <c r="AI308" i="17"/>
  <c r="AJ308" i="17"/>
  <c r="AK308" i="17"/>
  <c r="AL308" i="17"/>
  <c r="AN308" i="17"/>
  <c r="AO308" i="17"/>
  <c r="AP308" i="17"/>
  <c r="AG309" i="17"/>
  <c r="AH309" i="17"/>
  <c r="AI309" i="17"/>
  <c r="AJ309" i="17"/>
  <c r="AK309" i="17"/>
  <c r="AL309" i="17"/>
  <c r="AN309" i="17"/>
  <c r="AO309" i="17"/>
  <c r="AP309" i="17"/>
  <c r="AG310" i="17"/>
  <c r="AH310" i="17"/>
  <c r="AI310" i="17"/>
  <c r="AJ310" i="17"/>
  <c r="AK310" i="17"/>
  <c r="AL310" i="17"/>
  <c r="AN310" i="17"/>
  <c r="AO310" i="17"/>
  <c r="AP310" i="17"/>
  <c r="AG311" i="17"/>
  <c r="AH311" i="17"/>
  <c r="AI311" i="17"/>
  <c r="AJ311" i="17"/>
  <c r="AK311" i="17"/>
  <c r="AL311" i="17"/>
  <c r="AN311" i="17"/>
  <c r="AO311" i="17"/>
  <c r="AP311" i="17"/>
  <c r="AG312" i="17"/>
  <c r="AH312" i="17"/>
  <c r="AI312" i="17"/>
  <c r="AJ312" i="17"/>
  <c r="AK312" i="17"/>
  <c r="AL312" i="17"/>
  <c r="AN312" i="17"/>
  <c r="AO312" i="17"/>
  <c r="AP312" i="17"/>
  <c r="AG313" i="17"/>
  <c r="AH313" i="17"/>
  <c r="AI313" i="17"/>
  <c r="AJ313" i="17"/>
  <c r="AK313" i="17"/>
  <c r="AL313" i="17"/>
  <c r="AN313" i="17"/>
  <c r="AO313" i="17"/>
  <c r="AP313" i="17"/>
  <c r="AG314" i="17"/>
  <c r="AH314" i="17"/>
  <c r="AI314" i="17"/>
  <c r="AJ314" i="17"/>
  <c r="AK314" i="17"/>
  <c r="AL314" i="17"/>
  <c r="AN314" i="17"/>
  <c r="AO314" i="17"/>
  <c r="AP314" i="17"/>
  <c r="AG315" i="17"/>
  <c r="AH315" i="17"/>
  <c r="AI315" i="17"/>
  <c r="AJ315" i="17"/>
  <c r="AK315" i="17"/>
  <c r="AL315" i="17"/>
  <c r="AN315" i="17"/>
  <c r="AO315" i="17"/>
  <c r="AP315" i="17"/>
  <c r="AG316" i="17"/>
  <c r="AH316" i="17"/>
  <c r="AI316" i="17"/>
  <c r="AJ316" i="17"/>
  <c r="AK316" i="17"/>
  <c r="AL316" i="17"/>
  <c r="AN316" i="17"/>
  <c r="AO316" i="17"/>
  <c r="AP316" i="17"/>
  <c r="AG317" i="17"/>
  <c r="AH317" i="17"/>
  <c r="AI317" i="17"/>
  <c r="AJ317" i="17"/>
  <c r="AK317" i="17"/>
  <c r="AL317" i="17"/>
  <c r="AN317" i="17"/>
  <c r="AO317" i="17"/>
  <c r="AP317" i="17"/>
  <c r="AG318" i="17"/>
  <c r="AH318" i="17"/>
  <c r="AI318" i="17"/>
  <c r="AJ318" i="17"/>
  <c r="AK318" i="17"/>
  <c r="AL318" i="17"/>
  <c r="AN318" i="17"/>
  <c r="AO318" i="17"/>
  <c r="AP318" i="17"/>
  <c r="AG319" i="17"/>
  <c r="AH319" i="17"/>
  <c r="AI319" i="17"/>
  <c r="AJ319" i="17"/>
  <c r="AK319" i="17"/>
  <c r="AL319" i="17"/>
  <c r="AN319" i="17"/>
  <c r="AO319" i="17"/>
  <c r="AP319" i="17"/>
  <c r="AG320" i="17"/>
  <c r="AH320" i="17"/>
  <c r="AI320" i="17"/>
  <c r="AJ320" i="17"/>
  <c r="AK320" i="17"/>
  <c r="AL320" i="17"/>
  <c r="AN320" i="17"/>
  <c r="AO320" i="17"/>
  <c r="AP320" i="17"/>
  <c r="AG321" i="17"/>
  <c r="AH321" i="17"/>
  <c r="AI321" i="17"/>
  <c r="AJ321" i="17"/>
  <c r="AK321" i="17"/>
  <c r="AL321" i="17"/>
  <c r="AN321" i="17"/>
  <c r="AO321" i="17"/>
  <c r="AP321" i="17"/>
  <c r="AG322" i="17"/>
  <c r="AH322" i="17"/>
  <c r="AI322" i="17"/>
  <c r="AJ322" i="17"/>
  <c r="AK322" i="17"/>
  <c r="AL322" i="17"/>
  <c r="AN322" i="17"/>
  <c r="AO322" i="17"/>
  <c r="AP322" i="17"/>
  <c r="AG323" i="17"/>
  <c r="AH323" i="17"/>
  <c r="AI323" i="17"/>
  <c r="AJ323" i="17"/>
  <c r="AK323" i="17"/>
  <c r="AL323" i="17"/>
  <c r="AN323" i="17"/>
  <c r="AO323" i="17"/>
  <c r="AP323" i="17"/>
  <c r="AG324" i="17"/>
  <c r="AH324" i="17"/>
  <c r="AI324" i="17"/>
  <c r="AJ324" i="17"/>
  <c r="AK324" i="17"/>
  <c r="AL324" i="17"/>
  <c r="AN324" i="17"/>
  <c r="AO324" i="17"/>
  <c r="AP324" i="17"/>
  <c r="AG325" i="17"/>
  <c r="AH325" i="17"/>
  <c r="AI325" i="17"/>
  <c r="AJ325" i="17"/>
  <c r="AK325" i="17"/>
  <c r="AL325" i="17"/>
  <c r="AN325" i="17"/>
  <c r="AO325" i="17"/>
  <c r="AP325" i="17"/>
  <c r="AG326" i="17"/>
  <c r="AH326" i="17"/>
  <c r="AI326" i="17"/>
  <c r="AJ326" i="17"/>
  <c r="AK326" i="17"/>
  <c r="AL326" i="17"/>
  <c r="AN326" i="17"/>
  <c r="AO326" i="17"/>
  <c r="AP326" i="17"/>
  <c r="AG327" i="17"/>
  <c r="AH327" i="17"/>
  <c r="AI327" i="17"/>
  <c r="AJ327" i="17"/>
  <c r="AK327" i="17"/>
  <c r="AL327" i="17"/>
  <c r="AN327" i="17"/>
  <c r="AO327" i="17"/>
  <c r="AP327" i="17"/>
  <c r="AG328" i="17"/>
  <c r="AH328" i="17"/>
  <c r="AI328" i="17"/>
  <c r="AJ328" i="17"/>
  <c r="AK328" i="17"/>
  <c r="AL328" i="17"/>
  <c r="AN328" i="17"/>
  <c r="AO328" i="17"/>
  <c r="AP328" i="17"/>
  <c r="AG329" i="17"/>
  <c r="AH329" i="17"/>
  <c r="AI329" i="17"/>
  <c r="AJ329" i="17"/>
  <c r="AK329" i="17"/>
  <c r="AL329" i="17"/>
  <c r="AN329" i="17"/>
  <c r="AO329" i="17"/>
  <c r="AP329" i="17"/>
  <c r="AG330" i="17"/>
  <c r="AH330" i="17"/>
  <c r="AI330" i="17"/>
  <c r="AJ330" i="17"/>
  <c r="AK330" i="17"/>
  <c r="AL330" i="17"/>
  <c r="AN330" i="17"/>
  <c r="AO330" i="17"/>
  <c r="AP330" i="17"/>
  <c r="AG331" i="17"/>
  <c r="AH331" i="17"/>
  <c r="AI331" i="17"/>
  <c r="AJ331" i="17"/>
  <c r="AK331" i="17"/>
  <c r="AL331" i="17"/>
  <c r="AN331" i="17"/>
  <c r="AO331" i="17"/>
  <c r="AP331" i="17"/>
  <c r="AG332" i="17"/>
  <c r="AH332" i="17"/>
  <c r="AI332" i="17"/>
  <c r="AJ332" i="17"/>
  <c r="AK332" i="17"/>
  <c r="AL332" i="17"/>
  <c r="AN332" i="17"/>
  <c r="AO332" i="17"/>
  <c r="AP332" i="17"/>
  <c r="AG333" i="17"/>
  <c r="AH333" i="17"/>
  <c r="AI333" i="17"/>
  <c r="AJ333" i="17"/>
  <c r="AK333" i="17"/>
  <c r="AL333" i="17"/>
  <c r="AN333" i="17"/>
  <c r="AO333" i="17"/>
  <c r="AP333" i="17"/>
  <c r="AG334" i="17"/>
  <c r="AH334" i="17"/>
  <c r="AI334" i="17"/>
  <c r="AJ334" i="17"/>
  <c r="AK334" i="17"/>
  <c r="AL334" i="17"/>
  <c r="AN334" i="17"/>
  <c r="AO334" i="17"/>
  <c r="AP334" i="17"/>
  <c r="AG335" i="17"/>
  <c r="AH335" i="17"/>
  <c r="AI335" i="17"/>
  <c r="AJ335" i="17"/>
  <c r="AK335" i="17"/>
  <c r="AL335" i="17"/>
  <c r="AN335" i="17"/>
  <c r="AO335" i="17"/>
  <c r="AP335" i="17"/>
  <c r="AG336" i="17"/>
  <c r="AH336" i="17"/>
  <c r="AI336" i="17"/>
  <c r="AJ336" i="17"/>
  <c r="AK336" i="17"/>
  <c r="AL336" i="17"/>
  <c r="AN336" i="17"/>
  <c r="AO336" i="17"/>
  <c r="AP336" i="17"/>
  <c r="AG337" i="17"/>
  <c r="AH337" i="17"/>
  <c r="AI337" i="17"/>
  <c r="AJ337" i="17"/>
  <c r="AK337" i="17"/>
  <c r="AL337" i="17"/>
  <c r="AN337" i="17"/>
  <c r="AO337" i="17"/>
  <c r="AP337" i="17"/>
  <c r="AG338" i="17"/>
  <c r="AH338" i="17"/>
  <c r="AI338" i="17"/>
  <c r="AJ338" i="17"/>
  <c r="AK338" i="17"/>
  <c r="AL338" i="17"/>
  <c r="AN338" i="17"/>
  <c r="AO338" i="17"/>
  <c r="AP338" i="17"/>
  <c r="AG339" i="17"/>
  <c r="AH339" i="17"/>
  <c r="AI339" i="17"/>
  <c r="AJ339" i="17"/>
  <c r="AK339" i="17"/>
  <c r="AL339" i="17"/>
  <c r="AN339" i="17"/>
  <c r="AO339" i="17"/>
  <c r="AP339" i="17"/>
  <c r="AG340" i="17"/>
  <c r="AH340" i="17"/>
  <c r="AI340" i="17"/>
  <c r="AJ340" i="17"/>
  <c r="AK340" i="17"/>
  <c r="AL340" i="17"/>
  <c r="AN340" i="17"/>
  <c r="AO340" i="17"/>
  <c r="AP340" i="17"/>
  <c r="AG341" i="17"/>
  <c r="AH341" i="17"/>
  <c r="AI341" i="17"/>
  <c r="AJ341" i="17"/>
  <c r="AK341" i="17"/>
  <c r="AL341" i="17"/>
  <c r="AN341" i="17"/>
  <c r="AO341" i="17"/>
  <c r="AP341" i="17"/>
  <c r="AG342" i="17"/>
  <c r="AH342" i="17"/>
  <c r="AI342" i="17"/>
  <c r="AJ342" i="17"/>
  <c r="AK342" i="17"/>
  <c r="AL342" i="17"/>
  <c r="AN342" i="17"/>
  <c r="AO342" i="17"/>
  <c r="AP342" i="17"/>
  <c r="AG343" i="17"/>
  <c r="AH343" i="17"/>
  <c r="AI343" i="17"/>
  <c r="AJ343" i="17"/>
  <c r="AK343" i="17"/>
  <c r="AL343" i="17"/>
  <c r="AN343" i="17"/>
  <c r="AO343" i="17"/>
  <c r="AP343" i="17"/>
  <c r="AG344" i="17"/>
  <c r="AH344" i="17"/>
  <c r="AI344" i="17"/>
  <c r="AJ344" i="17"/>
  <c r="AK344" i="17"/>
  <c r="AL344" i="17"/>
  <c r="AN344" i="17"/>
  <c r="AO344" i="17"/>
  <c r="AP344" i="17"/>
  <c r="AG345" i="17"/>
  <c r="AH345" i="17"/>
  <c r="AI345" i="17"/>
  <c r="AJ345" i="17"/>
  <c r="AK345" i="17"/>
  <c r="AL345" i="17"/>
  <c r="AN345" i="17"/>
  <c r="AO345" i="17"/>
  <c r="AP345" i="17"/>
  <c r="AG346" i="17"/>
  <c r="AH346" i="17"/>
  <c r="AI346" i="17"/>
  <c r="AJ346" i="17"/>
  <c r="AK346" i="17"/>
  <c r="AL346" i="17"/>
  <c r="AN346" i="17"/>
  <c r="AO346" i="17"/>
  <c r="AP346" i="17"/>
  <c r="AG347" i="17"/>
  <c r="AH347" i="17"/>
  <c r="AI347" i="17"/>
  <c r="AJ347" i="17"/>
  <c r="AK347" i="17"/>
  <c r="AL347" i="17"/>
  <c r="AN347" i="17"/>
  <c r="AO347" i="17"/>
  <c r="AP347" i="17"/>
  <c r="AG348" i="17"/>
  <c r="AH348" i="17"/>
  <c r="AI348" i="17"/>
  <c r="AJ348" i="17"/>
  <c r="AK348" i="17"/>
  <c r="AL348" i="17"/>
  <c r="AN348" i="17"/>
  <c r="AO348" i="17"/>
  <c r="AP348" i="17"/>
  <c r="AG349" i="17"/>
  <c r="AH349" i="17"/>
  <c r="AI349" i="17"/>
  <c r="AJ349" i="17"/>
  <c r="AK349" i="17"/>
  <c r="AL349" i="17"/>
  <c r="AN349" i="17"/>
  <c r="AO349" i="17"/>
  <c r="AP349" i="17"/>
  <c r="AG350" i="17"/>
  <c r="AH350" i="17"/>
  <c r="AI350" i="17"/>
  <c r="AJ350" i="17"/>
  <c r="AK350" i="17"/>
  <c r="AL350" i="17"/>
  <c r="AN350" i="17"/>
  <c r="AO350" i="17"/>
  <c r="AP350" i="17"/>
  <c r="AG351" i="17"/>
  <c r="AH351" i="17"/>
  <c r="AI351" i="17"/>
  <c r="AJ351" i="17"/>
  <c r="AK351" i="17"/>
  <c r="AL351" i="17"/>
  <c r="AN351" i="17"/>
  <c r="AO351" i="17"/>
  <c r="AP351" i="17"/>
  <c r="AG352" i="17"/>
  <c r="AH352" i="17"/>
  <c r="AI352" i="17"/>
  <c r="AJ352" i="17"/>
  <c r="AK352" i="17"/>
  <c r="AL352" i="17"/>
  <c r="AN352" i="17"/>
  <c r="AO352" i="17"/>
  <c r="AP352" i="17"/>
  <c r="AG353" i="17"/>
  <c r="AH353" i="17"/>
  <c r="AI353" i="17"/>
  <c r="AJ353" i="17"/>
  <c r="AK353" i="17"/>
  <c r="AL353" i="17"/>
  <c r="AN353" i="17"/>
  <c r="AO353" i="17"/>
  <c r="AP353" i="17"/>
  <c r="AG354" i="17"/>
  <c r="AH354" i="17"/>
  <c r="AI354" i="17"/>
  <c r="AJ354" i="17"/>
  <c r="AK354" i="17"/>
  <c r="AL354" i="17"/>
  <c r="AN354" i="17"/>
  <c r="AO354" i="17"/>
  <c r="AP354" i="17"/>
  <c r="AG355" i="17"/>
  <c r="AH355" i="17"/>
  <c r="AI355" i="17"/>
  <c r="AJ355" i="17"/>
  <c r="AK355" i="17"/>
  <c r="AL355" i="17"/>
  <c r="AN355" i="17"/>
  <c r="AO355" i="17"/>
  <c r="AP355" i="17"/>
  <c r="AG356" i="17"/>
  <c r="AH356" i="17"/>
  <c r="AI356" i="17"/>
  <c r="AJ356" i="17"/>
  <c r="AK356" i="17"/>
  <c r="AL356" i="17"/>
  <c r="AN356" i="17"/>
  <c r="AO356" i="17"/>
  <c r="AP356" i="17"/>
  <c r="AG357" i="17"/>
  <c r="AH357" i="17"/>
  <c r="AI357" i="17"/>
  <c r="AJ357" i="17"/>
  <c r="AK357" i="17"/>
  <c r="AL357" i="17"/>
  <c r="AN357" i="17"/>
  <c r="AO357" i="17"/>
  <c r="AP357" i="17"/>
  <c r="AG358" i="17"/>
  <c r="AH358" i="17"/>
  <c r="AI358" i="17"/>
  <c r="AJ358" i="17"/>
  <c r="AK358" i="17"/>
  <c r="AL358" i="17"/>
  <c r="AN358" i="17"/>
  <c r="AO358" i="17"/>
  <c r="AP358" i="17"/>
  <c r="AG359" i="17"/>
  <c r="AH359" i="17"/>
  <c r="AI359" i="17"/>
  <c r="AJ359" i="17"/>
  <c r="AK359" i="17"/>
  <c r="AL359" i="17"/>
  <c r="AN359" i="17"/>
  <c r="AO359" i="17"/>
  <c r="AP359" i="17"/>
  <c r="AG360" i="17"/>
  <c r="AH360" i="17"/>
  <c r="AI360" i="17"/>
  <c r="AJ360" i="17"/>
  <c r="AK360" i="17"/>
  <c r="AL360" i="17"/>
  <c r="AN360" i="17"/>
  <c r="AO360" i="17"/>
  <c r="AP360" i="17"/>
  <c r="AG361" i="17"/>
  <c r="AH361" i="17"/>
  <c r="AI361" i="17"/>
  <c r="AJ361" i="17"/>
  <c r="AK361" i="17"/>
  <c r="AL361" i="17"/>
  <c r="AN361" i="17"/>
  <c r="AO361" i="17"/>
  <c r="AP361" i="17"/>
  <c r="AG362" i="17"/>
  <c r="AH362" i="17"/>
  <c r="AI362" i="17"/>
  <c r="AJ362" i="17"/>
  <c r="AK362" i="17"/>
  <c r="AL362" i="17"/>
  <c r="AN362" i="17"/>
  <c r="AO362" i="17"/>
  <c r="AP362" i="17"/>
  <c r="AG363" i="17"/>
  <c r="AH363" i="17"/>
  <c r="AI363" i="17"/>
  <c r="AJ363" i="17"/>
  <c r="AK363" i="17"/>
  <c r="AL363" i="17"/>
  <c r="AN363" i="17"/>
  <c r="AO363" i="17"/>
  <c r="AP363" i="17"/>
  <c r="AG364" i="17"/>
  <c r="AH364" i="17"/>
  <c r="AI364" i="17"/>
  <c r="AJ364" i="17"/>
  <c r="AK364" i="17"/>
  <c r="AL364" i="17"/>
  <c r="AN364" i="17"/>
  <c r="AO364" i="17"/>
  <c r="AP364" i="17"/>
  <c r="AG365" i="17"/>
  <c r="AH365" i="17"/>
  <c r="AI365" i="17"/>
  <c r="AJ365" i="17"/>
  <c r="AK365" i="17"/>
  <c r="AL365" i="17"/>
  <c r="AN365" i="17"/>
  <c r="AO365" i="17"/>
  <c r="AP365" i="17"/>
  <c r="AG366" i="17"/>
  <c r="AH366" i="17"/>
  <c r="AI366" i="17"/>
  <c r="AJ366" i="17"/>
  <c r="AK366" i="17"/>
  <c r="AL366" i="17"/>
  <c r="AN366" i="17"/>
  <c r="AO366" i="17"/>
  <c r="AP366" i="17"/>
  <c r="B32" i="2"/>
  <c r="AG4" i="17"/>
  <c r="AW4" i="17"/>
  <c r="B17" i="17"/>
  <c r="B16" i="17"/>
  <c r="B15" i="17"/>
  <c r="B14" i="17"/>
  <c r="B13" i="17"/>
  <c r="B12" i="17"/>
  <c r="B11" i="17"/>
  <c r="B10" i="17"/>
  <c r="B9" i="17"/>
  <c r="B8" i="17"/>
  <c r="B7" i="17"/>
  <c r="B6" i="17"/>
  <c r="B5" i="17"/>
  <c r="B4" i="17"/>
  <c r="B3" i="17"/>
  <c r="B2" i="17"/>
  <c r="AW3" i="17"/>
  <c r="AW2" i="17"/>
  <c r="L16" i="18"/>
  <c r="A2" i="17"/>
  <c r="C2" i="17"/>
  <c r="D2" i="17"/>
  <c r="E2" i="17"/>
  <c r="K2" i="17"/>
  <c r="L2" i="17"/>
  <c r="M2" i="17"/>
  <c r="N2" i="17"/>
  <c r="O2" i="17"/>
  <c r="P2" i="17"/>
  <c r="Q2" i="17"/>
  <c r="R2" i="17"/>
  <c r="S2" i="17"/>
  <c r="T2" i="17"/>
  <c r="U2" i="17"/>
  <c r="V2" i="17"/>
  <c r="W2" i="17"/>
  <c r="X2" i="17"/>
  <c r="Y2" i="17"/>
  <c r="Z2" i="17"/>
  <c r="AA2" i="17"/>
  <c r="AB2" i="17"/>
  <c r="AC2" i="17"/>
  <c r="AD2" i="17"/>
  <c r="AE2" i="17"/>
  <c r="AF2" i="17"/>
  <c r="AG2" i="17"/>
  <c r="AH2" i="17"/>
  <c r="AI2" i="17"/>
  <c r="AJ2" i="17"/>
  <c r="AK2" i="17"/>
  <c r="AL2" i="17"/>
  <c r="AN2" i="17"/>
  <c r="AO2" i="17"/>
  <c r="AP2" i="17"/>
  <c r="AQ2" i="17"/>
  <c r="AR2" i="17"/>
  <c r="AS2" i="17"/>
  <c r="AT2" i="17"/>
  <c r="AU2" i="17"/>
  <c r="AV2" i="17"/>
  <c r="AX2" i="17"/>
  <c r="AY2" i="17"/>
  <c r="AZ2" i="17"/>
  <c r="BA2" i="17"/>
  <c r="BB2" i="17"/>
  <c r="BC2" i="17"/>
  <c r="BD2" i="17"/>
  <c r="BE2" i="17"/>
  <c r="BF2" i="17"/>
  <c r="BG2" i="17"/>
  <c r="BH2" i="17"/>
  <c r="BI2" i="17"/>
  <c r="BJ2" i="17"/>
  <c r="BK2" i="17"/>
  <c r="BT2" i="17"/>
  <c r="BU2" i="17"/>
  <c r="BV2" i="17"/>
  <c r="BW2" i="17"/>
  <c r="BX2" i="17"/>
  <c r="BY2" i="17"/>
  <c r="BZ2" i="17"/>
  <c r="CA2" i="17"/>
  <c r="CB2" i="17"/>
  <c r="CC2" i="17"/>
  <c r="CD2" i="17"/>
  <c r="CE2" i="17"/>
  <c r="CF2" i="17"/>
  <c r="CG2" i="17"/>
  <c r="CH2" i="17"/>
  <c r="CI2" i="17"/>
  <c r="CJ2" i="17"/>
  <c r="CK2" i="17"/>
  <c r="CL2" i="17"/>
  <c r="CM2" i="17"/>
  <c r="CN2" i="17"/>
  <c r="CO2" i="17"/>
  <c r="CP2" i="17"/>
  <c r="CQ2" i="17"/>
  <c r="CR2" i="17"/>
  <c r="CS2" i="17"/>
  <c r="CT2" i="17"/>
  <c r="CU2" i="17"/>
  <c r="CV2" i="17"/>
  <c r="CW2" i="17"/>
  <c r="CX2" i="17"/>
  <c r="CY2" i="17"/>
  <c r="CZ2" i="17"/>
  <c r="DA2" i="17"/>
  <c r="DB2" i="17"/>
  <c r="DC2" i="17"/>
  <c r="DD2" i="17"/>
  <c r="DE2" i="17"/>
  <c r="DF2" i="17"/>
  <c r="DG2" i="17"/>
  <c r="DH2" i="17"/>
  <c r="DI2" i="17"/>
  <c r="A3" i="17"/>
  <c r="C3" i="17"/>
  <c r="D3" i="17"/>
  <c r="E3" i="17"/>
  <c r="K3" i="17"/>
  <c r="L3" i="17"/>
  <c r="M3" i="17"/>
  <c r="N3" i="17"/>
  <c r="O3" i="17"/>
  <c r="P3" i="17"/>
  <c r="Q3" i="17"/>
  <c r="R3" i="17"/>
  <c r="S3" i="17"/>
  <c r="T3" i="17"/>
  <c r="U3" i="17"/>
  <c r="V3" i="17"/>
  <c r="W3" i="17"/>
  <c r="X3" i="17"/>
  <c r="Y3" i="17"/>
  <c r="Z3" i="17"/>
  <c r="AA3" i="17"/>
  <c r="AB3" i="17"/>
  <c r="AC3" i="17"/>
  <c r="AD3" i="17"/>
  <c r="AE3" i="17"/>
  <c r="AF3" i="17"/>
  <c r="AG3" i="17"/>
  <c r="AH3" i="17"/>
  <c r="AI3" i="17"/>
  <c r="AJ3" i="17"/>
  <c r="AK3" i="17"/>
  <c r="AL3" i="17"/>
  <c r="AN3" i="17"/>
  <c r="AO3" i="17"/>
  <c r="AP3" i="17"/>
  <c r="AQ3" i="17"/>
  <c r="AR3" i="17"/>
  <c r="AS3" i="17"/>
  <c r="AT3" i="17"/>
  <c r="AU3" i="17"/>
  <c r="AV3" i="17"/>
  <c r="AX3" i="17"/>
  <c r="AY3" i="17"/>
  <c r="AZ3" i="17"/>
  <c r="BA3" i="17"/>
  <c r="BB3" i="17"/>
  <c r="BC3" i="17"/>
  <c r="BD3" i="17"/>
  <c r="BE3" i="17"/>
  <c r="BF3" i="17"/>
  <c r="BG3" i="17"/>
  <c r="BH3" i="17"/>
  <c r="BI3" i="17"/>
  <c r="BJ3" i="17"/>
  <c r="BK3" i="17"/>
  <c r="BT3" i="17"/>
  <c r="BU3" i="17"/>
  <c r="BV3" i="17"/>
  <c r="BW3" i="17"/>
  <c r="BX3" i="17"/>
  <c r="BY3" i="17"/>
  <c r="BZ3" i="17"/>
  <c r="CA3" i="17"/>
  <c r="CB3" i="17"/>
  <c r="CC3" i="17"/>
  <c r="CD3" i="17"/>
  <c r="CE3" i="17"/>
  <c r="CF3" i="17"/>
  <c r="CG3" i="17"/>
  <c r="CH3" i="17"/>
  <c r="CI3" i="17"/>
  <c r="CJ3" i="17"/>
  <c r="CK3" i="17"/>
  <c r="CL3" i="17"/>
  <c r="CM3" i="17"/>
  <c r="CN3" i="17"/>
  <c r="CO3" i="17"/>
  <c r="CP3" i="17"/>
  <c r="CQ3" i="17"/>
  <c r="CR3" i="17"/>
  <c r="CS3" i="17"/>
  <c r="CT3" i="17"/>
  <c r="CU3" i="17"/>
  <c r="CV3" i="17"/>
  <c r="CW3" i="17"/>
  <c r="CX3" i="17"/>
  <c r="CY3" i="17"/>
  <c r="CZ3" i="17"/>
  <c r="DA3" i="17"/>
  <c r="DB3" i="17"/>
  <c r="DC3" i="17"/>
  <c r="DD3" i="17"/>
  <c r="DE3" i="17"/>
  <c r="DF3" i="17"/>
  <c r="DG3" i="17"/>
  <c r="DH3" i="17"/>
  <c r="DI3" i="17"/>
  <c r="A4" i="17"/>
  <c r="C4" i="17"/>
  <c r="D4" i="17"/>
  <c r="E4" i="17"/>
  <c r="K4" i="17"/>
  <c r="L4" i="17"/>
  <c r="M4" i="17"/>
  <c r="N4" i="17"/>
  <c r="O4" i="17"/>
  <c r="P4" i="17"/>
  <c r="Q4" i="17"/>
  <c r="R4" i="17"/>
  <c r="S4" i="17"/>
  <c r="T4" i="17"/>
  <c r="U4" i="17"/>
  <c r="V4" i="17"/>
  <c r="W4" i="17"/>
  <c r="X4" i="17"/>
  <c r="Y4" i="17"/>
  <c r="Z4" i="17"/>
  <c r="AA4" i="17"/>
  <c r="AB4" i="17"/>
  <c r="AC4" i="17"/>
  <c r="AD4" i="17"/>
  <c r="AE4" i="17"/>
  <c r="AF4" i="17"/>
  <c r="AH4" i="17"/>
  <c r="AI4" i="17"/>
  <c r="AJ4" i="17"/>
  <c r="AK4" i="17"/>
  <c r="AL4" i="17"/>
  <c r="AN4" i="17"/>
  <c r="AO4" i="17"/>
  <c r="AP4" i="17"/>
  <c r="AQ4" i="17"/>
  <c r="AR4" i="17"/>
  <c r="AS4" i="17"/>
  <c r="AT4" i="17"/>
  <c r="AU4" i="17"/>
  <c r="AV4" i="17"/>
  <c r="AX4" i="17"/>
  <c r="AY4" i="17"/>
  <c r="AZ4" i="17"/>
  <c r="BA4" i="17"/>
  <c r="BB4" i="17"/>
  <c r="BC4" i="17"/>
  <c r="BD4" i="17"/>
  <c r="BE4" i="17"/>
  <c r="BF4" i="17"/>
  <c r="BG4" i="17"/>
  <c r="BH4" i="17"/>
  <c r="BI4" i="17"/>
  <c r="BJ4" i="17"/>
  <c r="BK4" i="17"/>
  <c r="BT4" i="17"/>
  <c r="BU4" i="17"/>
  <c r="BV4" i="17"/>
  <c r="BW4" i="17"/>
  <c r="BX4" i="17"/>
  <c r="BY4" i="17"/>
  <c r="BZ4" i="17"/>
  <c r="CA4" i="17"/>
  <c r="CB4" i="17"/>
  <c r="CC4" i="17"/>
  <c r="CD4" i="17"/>
  <c r="CE4" i="17"/>
  <c r="CF4" i="17"/>
  <c r="CG4" i="17"/>
  <c r="CH4" i="17"/>
  <c r="CI4" i="17"/>
  <c r="CJ4" i="17"/>
  <c r="CK4" i="17"/>
  <c r="CL4" i="17"/>
  <c r="CM4" i="17"/>
  <c r="CN4" i="17"/>
  <c r="CO4" i="17"/>
  <c r="CP4" i="17"/>
  <c r="CQ4" i="17"/>
  <c r="CR4" i="17"/>
  <c r="CS4" i="17"/>
  <c r="CT4" i="17"/>
  <c r="CU4" i="17"/>
  <c r="CV4" i="17"/>
  <c r="CW4" i="17"/>
  <c r="CX4" i="17"/>
  <c r="CY4" i="17"/>
  <c r="CZ4" i="17"/>
  <c r="DA4" i="17"/>
  <c r="DB4" i="17"/>
  <c r="DC4" i="17"/>
  <c r="DD4" i="17"/>
  <c r="DE4" i="17"/>
  <c r="DF4" i="17"/>
  <c r="DG4" i="17"/>
  <c r="DH4" i="17"/>
  <c r="DI4" i="17"/>
  <c r="A5" i="17"/>
  <c r="C5" i="17"/>
  <c r="D5" i="17"/>
  <c r="E5" i="17"/>
  <c r="K5" i="17"/>
  <c r="L5" i="17"/>
  <c r="M5" i="17"/>
  <c r="N5" i="17"/>
  <c r="O5" i="17"/>
  <c r="P5" i="17"/>
  <c r="Q5" i="17"/>
  <c r="R5" i="17"/>
  <c r="S5" i="17"/>
  <c r="T5" i="17"/>
  <c r="U5" i="17"/>
  <c r="V5" i="17"/>
  <c r="W5" i="17"/>
  <c r="X5" i="17"/>
  <c r="Y5" i="17"/>
  <c r="Z5" i="17"/>
  <c r="AA5" i="17"/>
  <c r="AB5" i="17"/>
  <c r="AC5" i="17"/>
  <c r="AD5" i="17"/>
  <c r="AE5" i="17"/>
  <c r="AF5" i="17"/>
  <c r="AG5" i="17"/>
  <c r="AH5" i="17"/>
  <c r="AI5" i="17"/>
  <c r="AJ5" i="17"/>
  <c r="AK5" i="17"/>
  <c r="AL5" i="17"/>
  <c r="AN5" i="17"/>
  <c r="AO5" i="17"/>
  <c r="AP5" i="17"/>
  <c r="AQ5" i="17"/>
  <c r="AR5" i="17"/>
  <c r="AS5" i="17"/>
  <c r="AT5" i="17"/>
  <c r="AU5" i="17"/>
  <c r="AV5" i="17"/>
  <c r="AX5" i="17"/>
  <c r="AY5" i="17"/>
  <c r="AZ5" i="17"/>
  <c r="BA5" i="17"/>
  <c r="BB5" i="17"/>
  <c r="BC5" i="17"/>
  <c r="BD5" i="17"/>
  <c r="BE5" i="17"/>
  <c r="BF5" i="17"/>
  <c r="BG5" i="17"/>
  <c r="BH5" i="17"/>
  <c r="BI5" i="17"/>
  <c r="BJ5" i="17"/>
  <c r="BK5" i="17"/>
  <c r="BT5" i="17"/>
  <c r="BU5" i="17"/>
  <c r="BV5" i="17"/>
  <c r="BW5" i="17"/>
  <c r="BX5" i="17"/>
  <c r="BY5" i="17"/>
  <c r="BZ5" i="17"/>
  <c r="CA5" i="17"/>
  <c r="CB5" i="17"/>
  <c r="CC5" i="17"/>
  <c r="CD5" i="17"/>
  <c r="CE5" i="17"/>
  <c r="CF5" i="17"/>
  <c r="CG5" i="17"/>
  <c r="CH5" i="17"/>
  <c r="CI5" i="17"/>
  <c r="CJ5" i="17"/>
  <c r="CK5" i="17"/>
  <c r="CL5" i="17"/>
  <c r="CM5" i="17"/>
  <c r="CN5" i="17"/>
  <c r="CO5" i="17"/>
  <c r="CP5" i="17"/>
  <c r="CQ5" i="17"/>
  <c r="CR5" i="17"/>
  <c r="CS5" i="17"/>
  <c r="CT5" i="17"/>
  <c r="CU5" i="17"/>
  <c r="CV5" i="17"/>
  <c r="CW5" i="17"/>
  <c r="CX5" i="17"/>
  <c r="CY5" i="17"/>
  <c r="CZ5" i="17"/>
  <c r="DA5" i="17"/>
  <c r="DB5" i="17"/>
  <c r="DC5" i="17"/>
  <c r="DD5" i="17"/>
  <c r="DE5" i="17"/>
  <c r="DF5" i="17"/>
  <c r="DG5" i="17"/>
  <c r="DH5" i="17"/>
  <c r="DI5" i="17"/>
  <c r="A6" i="17"/>
  <c r="C6" i="17"/>
  <c r="D6" i="17"/>
  <c r="E6" i="17"/>
  <c r="K6" i="17"/>
  <c r="L6" i="17"/>
  <c r="M6" i="17"/>
  <c r="N6" i="17"/>
  <c r="O6" i="17"/>
  <c r="P6" i="17"/>
  <c r="Q6" i="17"/>
  <c r="R6" i="17"/>
  <c r="S6" i="17"/>
  <c r="T6" i="17"/>
  <c r="U6" i="17"/>
  <c r="V6" i="17"/>
  <c r="W6" i="17"/>
  <c r="X6" i="17"/>
  <c r="Y6" i="17"/>
  <c r="Z6" i="17"/>
  <c r="AA6" i="17"/>
  <c r="AB6" i="17"/>
  <c r="AC6" i="17"/>
  <c r="AD6" i="17"/>
  <c r="AE6" i="17"/>
  <c r="AF6" i="17"/>
  <c r="AG6" i="17"/>
  <c r="AH6" i="17"/>
  <c r="AI6" i="17"/>
  <c r="AJ6" i="17"/>
  <c r="AK6" i="17"/>
  <c r="AL6" i="17"/>
  <c r="AN6" i="17"/>
  <c r="AO6" i="17"/>
  <c r="AP6" i="17"/>
  <c r="AQ6" i="17"/>
  <c r="AR6" i="17"/>
  <c r="AS6" i="17"/>
  <c r="AT6" i="17"/>
  <c r="AU6" i="17"/>
  <c r="AV6" i="17"/>
  <c r="AX6" i="17"/>
  <c r="AY6" i="17"/>
  <c r="AZ6" i="17"/>
  <c r="BA6" i="17"/>
  <c r="BB6" i="17"/>
  <c r="BC6" i="17"/>
  <c r="BD6" i="17"/>
  <c r="BE6" i="17"/>
  <c r="BF6" i="17"/>
  <c r="BG6" i="17"/>
  <c r="BH6" i="17"/>
  <c r="BI6" i="17"/>
  <c r="BJ6" i="17"/>
  <c r="BK6" i="17"/>
  <c r="BT6" i="17"/>
  <c r="BU6" i="17"/>
  <c r="BV6" i="17"/>
  <c r="BW6" i="17"/>
  <c r="BX6" i="17"/>
  <c r="BY6" i="17"/>
  <c r="BZ6" i="17"/>
  <c r="CA6" i="17"/>
  <c r="CB6" i="17"/>
  <c r="CC6" i="17"/>
  <c r="CD6" i="17"/>
  <c r="CE6" i="17"/>
  <c r="CF6" i="17"/>
  <c r="CG6" i="17"/>
  <c r="CH6" i="17"/>
  <c r="CI6" i="17"/>
  <c r="CJ6" i="17"/>
  <c r="CK6" i="17"/>
  <c r="CL6" i="17"/>
  <c r="CM6" i="17"/>
  <c r="CN6" i="17"/>
  <c r="CO6" i="17"/>
  <c r="CP6" i="17"/>
  <c r="CQ6" i="17"/>
  <c r="CR6" i="17"/>
  <c r="CS6" i="17"/>
  <c r="CT6" i="17"/>
  <c r="CU6" i="17"/>
  <c r="CV6" i="17"/>
  <c r="CW6" i="17"/>
  <c r="CX6" i="17"/>
  <c r="CY6" i="17"/>
  <c r="CZ6" i="17"/>
  <c r="DA6" i="17"/>
  <c r="DB6" i="17"/>
  <c r="DC6" i="17"/>
  <c r="DD6" i="17"/>
  <c r="DE6" i="17"/>
  <c r="DF6" i="17"/>
  <c r="DG6" i="17"/>
  <c r="DH6" i="17"/>
  <c r="DI6" i="17"/>
  <c r="A7" i="17"/>
  <c r="C7" i="17"/>
  <c r="D7" i="17"/>
  <c r="E7" i="17"/>
  <c r="K7" i="17"/>
  <c r="L7" i="17"/>
  <c r="M7" i="17"/>
  <c r="N7" i="17"/>
  <c r="O7" i="17"/>
  <c r="P7" i="17"/>
  <c r="Q7" i="17"/>
  <c r="R7" i="17"/>
  <c r="S7" i="17"/>
  <c r="T7" i="17"/>
  <c r="U7" i="17"/>
  <c r="V7" i="17"/>
  <c r="W7" i="17"/>
  <c r="X7" i="17"/>
  <c r="Y7" i="17"/>
  <c r="Z7" i="17"/>
  <c r="AA7" i="17"/>
  <c r="AB7" i="17"/>
  <c r="AC7" i="17"/>
  <c r="AD7" i="17"/>
  <c r="AE7" i="17"/>
  <c r="AF7" i="17"/>
  <c r="AG7" i="17"/>
  <c r="AH7" i="17"/>
  <c r="AI7" i="17"/>
  <c r="AJ7" i="17"/>
  <c r="AK7" i="17"/>
  <c r="AL7" i="17"/>
  <c r="AN7" i="17"/>
  <c r="AO7" i="17"/>
  <c r="AP7" i="17"/>
  <c r="AQ7" i="17"/>
  <c r="AR7" i="17"/>
  <c r="AS7" i="17"/>
  <c r="AT7" i="17"/>
  <c r="AU7" i="17"/>
  <c r="AV7" i="17"/>
  <c r="AX7" i="17"/>
  <c r="AY7" i="17"/>
  <c r="AZ7" i="17"/>
  <c r="BA7" i="17"/>
  <c r="BB7" i="17"/>
  <c r="BC7" i="17"/>
  <c r="BD7" i="17"/>
  <c r="BE7" i="17"/>
  <c r="BF7" i="17"/>
  <c r="BG7" i="17"/>
  <c r="BH7" i="17"/>
  <c r="BI7" i="17"/>
  <c r="BJ7" i="17"/>
  <c r="BK7" i="17"/>
  <c r="BT7" i="17"/>
  <c r="BU7" i="17"/>
  <c r="BV7" i="17"/>
  <c r="BW7" i="17"/>
  <c r="BX7" i="17"/>
  <c r="BY7" i="17"/>
  <c r="BZ7" i="17"/>
  <c r="CA7" i="17"/>
  <c r="CB7" i="17"/>
  <c r="CC7" i="17"/>
  <c r="CD7" i="17"/>
  <c r="CE7" i="17"/>
  <c r="CF7" i="17"/>
  <c r="CG7" i="17"/>
  <c r="CH7" i="17"/>
  <c r="CI7" i="17"/>
  <c r="CJ7" i="17"/>
  <c r="CK7" i="17"/>
  <c r="CL7" i="17"/>
  <c r="CM7" i="17"/>
  <c r="CN7" i="17"/>
  <c r="CO7" i="17"/>
  <c r="CP7" i="17"/>
  <c r="CQ7" i="17"/>
  <c r="CR7" i="17"/>
  <c r="CS7" i="17"/>
  <c r="CT7" i="17"/>
  <c r="CU7" i="17"/>
  <c r="CV7" i="17"/>
  <c r="CW7" i="17"/>
  <c r="CX7" i="17"/>
  <c r="CY7" i="17"/>
  <c r="CZ7" i="17"/>
  <c r="DA7" i="17"/>
  <c r="DB7" i="17"/>
  <c r="DC7" i="17"/>
  <c r="DD7" i="17"/>
  <c r="DE7" i="17"/>
  <c r="DF7" i="17"/>
  <c r="DG7" i="17"/>
  <c r="DH7" i="17"/>
  <c r="DI7" i="17"/>
  <c r="A8" i="17"/>
  <c r="C8" i="17"/>
  <c r="D8" i="17"/>
  <c r="E8" i="17"/>
  <c r="K8" i="17"/>
  <c r="L8" i="17"/>
  <c r="M8" i="17"/>
  <c r="N8" i="17"/>
  <c r="O8" i="17"/>
  <c r="P8" i="17"/>
  <c r="Q8" i="17"/>
  <c r="R8" i="17"/>
  <c r="S8" i="17"/>
  <c r="T8" i="17"/>
  <c r="U8" i="17"/>
  <c r="V8" i="17"/>
  <c r="W8" i="17"/>
  <c r="X8" i="17"/>
  <c r="Y8" i="17"/>
  <c r="Z8" i="17"/>
  <c r="AA8" i="17"/>
  <c r="AB8" i="17"/>
  <c r="AC8" i="17"/>
  <c r="AD8" i="17"/>
  <c r="AE8" i="17"/>
  <c r="AF8" i="17"/>
  <c r="AG8" i="17"/>
  <c r="AH8" i="17"/>
  <c r="AI8" i="17"/>
  <c r="AJ8" i="17"/>
  <c r="AK8" i="17"/>
  <c r="AL8" i="17"/>
  <c r="AN8" i="17"/>
  <c r="AO8" i="17"/>
  <c r="AP8" i="17"/>
  <c r="AQ8" i="17"/>
  <c r="AR8" i="17"/>
  <c r="AS8" i="17"/>
  <c r="AT8" i="17"/>
  <c r="AU8" i="17"/>
  <c r="AV8" i="17"/>
  <c r="AX8" i="17"/>
  <c r="AY8" i="17"/>
  <c r="AZ8" i="17"/>
  <c r="BA8" i="17"/>
  <c r="BB8" i="17"/>
  <c r="BC8" i="17"/>
  <c r="BD8" i="17"/>
  <c r="BE8" i="17"/>
  <c r="BF8" i="17"/>
  <c r="BG8" i="17"/>
  <c r="BH8" i="17"/>
  <c r="BI8" i="17"/>
  <c r="BJ8" i="17"/>
  <c r="BK8" i="17"/>
  <c r="BT8" i="17"/>
  <c r="BU8" i="17"/>
  <c r="BV8" i="17"/>
  <c r="BW8" i="17"/>
  <c r="BX8" i="17"/>
  <c r="BY8" i="17"/>
  <c r="BZ8" i="17"/>
  <c r="CA8" i="17"/>
  <c r="CB8" i="17"/>
  <c r="CC8" i="17"/>
  <c r="CD8" i="17"/>
  <c r="CE8" i="17"/>
  <c r="CF8" i="17"/>
  <c r="CG8" i="17"/>
  <c r="CH8" i="17"/>
  <c r="CI8" i="17"/>
  <c r="CJ8" i="17"/>
  <c r="CK8" i="17"/>
  <c r="CL8" i="17"/>
  <c r="CM8" i="17"/>
  <c r="CN8" i="17"/>
  <c r="CO8" i="17"/>
  <c r="CP8" i="17"/>
  <c r="CQ8" i="17"/>
  <c r="CR8" i="17"/>
  <c r="CS8" i="17"/>
  <c r="CT8" i="17"/>
  <c r="CU8" i="17"/>
  <c r="CV8" i="17"/>
  <c r="CW8" i="17"/>
  <c r="CX8" i="17"/>
  <c r="CY8" i="17"/>
  <c r="CZ8" i="17"/>
  <c r="DA8" i="17"/>
  <c r="DB8" i="17"/>
  <c r="DC8" i="17"/>
  <c r="DD8" i="17"/>
  <c r="DE8" i="17"/>
  <c r="DF8" i="17"/>
  <c r="DG8" i="17"/>
  <c r="DH8" i="17"/>
  <c r="DI8" i="17"/>
  <c r="A9" i="17"/>
  <c r="C9" i="17"/>
  <c r="D9" i="17"/>
  <c r="E9" i="17"/>
  <c r="K9" i="17"/>
  <c r="L9" i="17"/>
  <c r="M9" i="17"/>
  <c r="N9" i="17"/>
  <c r="O9" i="17"/>
  <c r="P9" i="17"/>
  <c r="Q9" i="17"/>
  <c r="R9" i="17"/>
  <c r="S9" i="17"/>
  <c r="T9" i="17"/>
  <c r="U9" i="17"/>
  <c r="V9" i="17"/>
  <c r="W9" i="17"/>
  <c r="X9" i="17"/>
  <c r="Y9" i="17"/>
  <c r="Z9" i="17"/>
  <c r="AA9" i="17"/>
  <c r="AB9" i="17"/>
  <c r="AC9" i="17"/>
  <c r="AD9" i="17"/>
  <c r="AE9" i="17"/>
  <c r="AF9" i="17"/>
  <c r="AG9" i="17"/>
  <c r="AH9" i="17"/>
  <c r="AI9" i="17"/>
  <c r="AJ9" i="17"/>
  <c r="AK9" i="17"/>
  <c r="AL9" i="17"/>
  <c r="AN9" i="17"/>
  <c r="AO9" i="17"/>
  <c r="AP9" i="17"/>
  <c r="AQ9" i="17"/>
  <c r="AR9" i="17"/>
  <c r="AS9" i="17"/>
  <c r="AT9" i="17"/>
  <c r="AU9" i="17"/>
  <c r="AV9" i="17"/>
  <c r="AX9" i="17"/>
  <c r="AY9" i="17"/>
  <c r="AZ9" i="17"/>
  <c r="BA9" i="17"/>
  <c r="BB9" i="17"/>
  <c r="BC9" i="17"/>
  <c r="BD9" i="17"/>
  <c r="BE9" i="17"/>
  <c r="BF9" i="17"/>
  <c r="BG9" i="17"/>
  <c r="BH9" i="17"/>
  <c r="BI9" i="17"/>
  <c r="BJ9" i="17"/>
  <c r="BK9" i="17"/>
  <c r="BT9" i="17"/>
  <c r="BU9" i="17"/>
  <c r="BV9" i="17"/>
  <c r="BW9" i="17"/>
  <c r="BX9" i="17"/>
  <c r="BY9" i="17"/>
  <c r="BZ9" i="17"/>
  <c r="CA9" i="17"/>
  <c r="CB9" i="17"/>
  <c r="CC9" i="17"/>
  <c r="CD9" i="17"/>
  <c r="CE9" i="17"/>
  <c r="CF9" i="17"/>
  <c r="CG9" i="17"/>
  <c r="CH9" i="17"/>
  <c r="CI9" i="17"/>
  <c r="CJ9" i="17"/>
  <c r="CK9" i="17"/>
  <c r="CL9" i="17"/>
  <c r="CM9" i="17"/>
  <c r="CN9" i="17"/>
  <c r="CO9" i="17"/>
  <c r="CP9" i="17"/>
  <c r="CQ9" i="17"/>
  <c r="CR9" i="17"/>
  <c r="CS9" i="17"/>
  <c r="CT9" i="17"/>
  <c r="CU9" i="17"/>
  <c r="CV9" i="17"/>
  <c r="CW9" i="17"/>
  <c r="CX9" i="17"/>
  <c r="CY9" i="17"/>
  <c r="CZ9" i="17"/>
  <c r="DA9" i="17"/>
  <c r="DB9" i="17"/>
  <c r="DC9" i="17"/>
  <c r="DD9" i="17"/>
  <c r="DE9" i="17"/>
  <c r="DF9" i="17"/>
  <c r="DG9" i="17"/>
  <c r="DH9" i="17"/>
  <c r="DI9" i="17"/>
  <c r="A10" i="17"/>
  <c r="C10" i="17"/>
  <c r="D10" i="17"/>
  <c r="E10" i="17"/>
  <c r="K10" i="17"/>
  <c r="L10" i="17"/>
  <c r="M10" i="17"/>
  <c r="N10" i="17"/>
  <c r="O10" i="17"/>
  <c r="P10" i="17"/>
  <c r="T10" i="17"/>
  <c r="U10" i="17"/>
  <c r="V10" i="17"/>
  <c r="W10" i="17"/>
  <c r="X10" i="17"/>
  <c r="Y10" i="17"/>
  <c r="Z10" i="17"/>
  <c r="AA10" i="17"/>
  <c r="AB10" i="17"/>
  <c r="AC10" i="17"/>
  <c r="AD10" i="17"/>
  <c r="AE10" i="17"/>
  <c r="AF10" i="17"/>
  <c r="AG10" i="17"/>
  <c r="AH10" i="17"/>
  <c r="AI10" i="17"/>
  <c r="AJ10" i="17"/>
  <c r="AK10" i="17"/>
  <c r="AL10" i="17"/>
  <c r="AN10" i="17"/>
  <c r="AO10" i="17"/>
  <c r="AP10" i="17"/>
  <c r="AQ10" i="17"/>
  <c r="AR10" i="17"/>
  <c r="AS10" i="17"/>
  <c r="AT10" i="17"/>
  <c r="AU10" i="17"/>
  <c r="AV10" i="17"/>
  <c r="AX10" i="17"/>
  <c r="AY10" i="17"/>
  <c r="AZ10" i="17"/>
  <c r="BA10" i="17"/>
  <c r="BB10" i="17"/>
  <c r="BC10" i="17"/>
  <c r="BD10" i="17"/>
  <c r="BE10" i="17"/>
  <c r="BF10" i="17"/>
  <c r="BG10" i="17"/>
  <c r="BH10" i="17"/>
  <c r="BI10" i="17"/>
  <c r="BJ10" i="17"/>
  <c r="BK10" i="17"/>
  <c r="BT10" i="17"/>
  <c r="BU10" i="17"/>
  <c r="BV10" i="17"/>
  <c r="BW10" i="17"/>
  <c r="BX10" i="17"/>
  <c r="BY10" i="17"/>
  <c r="BZ10" i="17"/>
  <c r="CA10" i="17"/>
  <c r="CB10" i="17"/>
  <c r="CC10" i="17"/>
  <c r="CD10" i="17"/>
  <c r="CE10" i="17"/>
  <c r="CF10" i="17"/>
  <c r="CG10" i="17"/>
  <c r="CH10" i="17"/>
  <c r="CI10" i="17"/>
  <c r="CJ10" i="17"/>
  <c r="CK10" i="17"/>
  <c r="CL10" i="17"/>
  <c r="CM10" i="17"/>
  <c r="CN10" i="17"/>
  <c r="CO10" i="17"/>
  <c r="CP10" i="17"/>
  <c r="CQ10" i="17"/>
  <c r="CR10" i="17"/>
  <c r="CS10" i="17"/>
  <c r="CT10" i="17"/>
  <c r="CU10" i="17"/>
  <c r="CV10" i="17"/>
  <c r="CW10" i="17"/>
  <c r="CX10" i="17"/>
  <c r="CY10" i="17"/>
  <c r="CZ10" i="17"/>
  <c r="DA10" i="17"/>
  <c r="DB10" i="17"/>
  <c r="DC10" i="17"/>
  <c r="DD10" i="17"/>
  <c r="DE10" i="17"/>
  <c r="DF10" i="17"/>
  <c r="DG10" i="17"/>
  <c r="DH10" i="17"/>
  <c r="DI10" i="17"/>
  <c r="A11" i="17"/>
  <c r="C11" i="17"/>
  <c r="D11" i="17"/>
  <c r="E11" i="17"/>
  <c r="K11" i="17"/>
  <c r="L11" i="17"/>
  <c r="M11" i="17"/>
  <c r="N11" i="17"/>
  <c r="O11" i="17"/>
  <c r="P11" i="17"/>
  <c r="T11" i="17"/>
  <c r="U11" i="17"/>
  <c r="V11" i="17"/>
  <c r="W11" i="17"/>
  <c r="X11" i="17"/>
  <c r="Y11" i="17"/>
  <c r="Z11" i="17"/>
  <c r="AA11" i="17"/>
  <c r="AB11" i="17"/>
  <c r="AC11" i="17"/>
  <c r="AD11" i="17"/>
  <c r="AE11" i="17"/>
  <c r="AF11" i="17"/>
  <c r="AG11" i="17"/>
  <c r="AH11" i="17"/>
  <c r="AI11" i="17"/>
  <c r="AJ11" i="17"/>
  <c r="AK11" i="17"/>
  <c r="AL11" i="17"/>
  <c r="AN11" i="17"/>
  <c r="AO11" i="17"/>
  <c r="AP11" i="17"/>
  <c r="AQ11" i="17"/>
  <c r="AR11" i="17"/>
  <c r="AS11" i="17"/>
  <c r="AT11" i="17"/>
  <c r="AU11" i="17"/>
  <c r="AV11" i="17"/>
  <c r="AX11" i="17"/>
  <c r="AY11" i="17"/>
  <c r="AZ11" i="17"/>
  <c r="BA11" i="17"/>
  <c r="BB11" i="17"/>
  <c r="BC11" i="17"/>
  <c r="BD11" i="17"/>
  <c r="BE11" i="17"/>
  <c r="BF11" i="17"/>
  <c r="BG11" i="17"/>
  <c r="BH11" i="17"/>
  <c r="BI11" i="17"/>
  <c r="BJ11" i="17"/>
  <c r="BK11" i="17"/>
  <c r="BT11" i="17"/>
  <c r="BU11" i="17"/>
  <c r="BV11" i="17"/>
  <c r="BW11" i="17"/>
  <c r="BX11" i="17"/>
  <c r="BY11" i="17"/>
  <c r="BZ11" i="17"/>
  <c r="CA11" i="17"/>
  <c r="CB11" i="17"/>
  <c r="CC11" i="17"/>
  <c r="CD11" i="17"/>
  <c r="CE11" i="17"/>
  <c r="CF11" i="17"/>
  <c r="CG11" i="17"/>
  <c r="CH11" i="17"/>
  <c r="CI11" i="17"/>
  <c r="CJ11" i="17"/>
  <c r="CK11" i="17"/>
  <c r="CL11" i="17"/>
  <c r="CM11" i="17"/>
  <c r="CN11" i="17"/>
  <c r="CO11" i="17"/>
  <c r="CP11" i="17"/>
  <c r="CQ11" i="17"/>
  <c r="CR11" i="17"/>
  <c r="CS11" i="17"/>
  <c r="CT11" i="17"/>
  <c r="CU11" i="17"/>
  <c r="CV11" i="17"/>
  <c r="CW11" i="17"/>
  <c r="CX11" i="17"/>
  <c r="CY11" i="17"/>
  <c r="CZ11" i="17"/>
  <c r="DA11" i="17"/>
  <c r="DB11" i="17"/>
  <c r="DC11" i="17"/>
  <c r="DD11" i="17"/>
  <c r="DE11" i="17"/>
  <c r="DF11" i="17"/>
  <c r="DG11" i="17"/>
  <c r="DH11" i="17"/>
  <c r="DI11" i="17"/>
  <c r="A12" i="17"/>
  <c r="C12" i="17"/>
  <c r="D12" i="17"/>
  <c r="E12" i="17"/>
  <c r="K12" i="17"/>
  <c r="L12" i="17"/>
  <c r="M12" i="17"/>
  <c r="N12" i="17"/>
  <c r="O12" i="17"/>
  <c r="P12" i="17"/>
  <c r="T12" i="17"/>
  <c r="U12" i="17"/>
  <c r="V12" i="17"/>
  <c r="W12" i="17"/>
  <c r="X12" i="17"/>
  <c r="Y12" i="17"/>
  <c r="Z12" i="17"/>
  <c r="AA12" i="17"/>
  <c r="AB12" i="17"/>
  <c r="AC12" i="17"/>
  <c r="AD12" i="17"/>
  <c r="AE12" i="17"/>
  <c r="AF12" i="17"/>
  <c r="AG12" i="17"/>
  <c r="AH12" i="17"/>
  <c r="AI12" i="17"/>
  <c r="AJ12" i="17"/>
  <c r="AK12" i="17"/>
  <c r="AL12" i="17"/>
  <c r="AN12" i="17"/>
  <c r="AO12" i="17"/>
  <c r="AP12" i="17"/>
  <c r="AQ12" i="17"/>
  <c r="AR12" i="17"/>
  <c r="AS12" i="17"/>
  <c r="AT12" i="17"/>
  <c r="AU12" i="17"/>
  <c r="AV12" i="17"/>
  <c r="AX12" i="17"/>
  <c r="AY12" i="17"/>
  <c r="AZ12" i="17"/>
  <c r="BA12" i="17"/>
  <c r="BB12" i="17"/>
  <c r="BC12" i="17"/>
  <c r="BD12" i="17"/>
  <c r="BE12" i="17"/>
  <c r="BF12" i="17"/>
  <c r="BG12" i="17"/>
  <c r="BH12" i="17"/>
  <c r="BI12" i="17"/>
  <c r="BJ12" i="17"/>
  <c r="BK12" i="17"/>
  <c r="BT12" i="17"/>
  <c r="BU12" i="17"/>
  <c r="BV12" i="17"/>
  <c r="BW12" i="17"/>
  <c r="BX12" i="17"/>
  <c r="BY12" i="17"/>
  <c r="BZ12" i="17"/>
  <c r="CA12" i="17"/>
  <c r="CB12" i="17"/>
  <c r="CC12" i="17"/>
  <c r="CD12" i="17"/>
  <c r="CE12" i="17"/>
  <c r="CF12" i="17"/>
  <c r="CG12" i="17"/>
  <c r="CH12" i="17"/>
  <c r="CI12" i="17"/>
  <c r="CJ12" i="17"/>
  <c r="CK12" i="17"/>
  <c r="CL12" i="17"/>
  <c r="CM12" i="17"/>
  <c r="CN12" i="17"/>
  <c r="CO12" i="17"/>
  <c r="CP12" i="17"/>
  <c r="CQ12" i="17"/>
  <c r="CR12" i="17"/>
  <c r="CS12" i="17"/>
  <c r="CT12" i="17"/>
  <c r="CU12" i="17"/>
  <c r="CV12" i="17"/>
  <c r="CW12" i="17"/>
  <c r="CX12" i="17"/>
  <c r="CY12" i="17"/>
  <c r="CZ12" i="17"/>
  <c r="DA12" i="17"/>
  <c r="DB12" i="17"/>
  <c r="DC12" i="17"/>
  <c r="DD12" i="17"/>
  <c r="DE12" i="17"/>
  <c r="DF12" i="17"/>
  <c r="DG12" i="17"/>
  <c r="DH12" i="17"/>
  <c r="DI12" i="17"/>
  <c r="A13" i="17"/>
  <c r="C13" i="17"/>
  <c r="D13" i="17"/>
  <c r="E13" i="17"/>
  <c r="K13" i="17"/>
  <c r="L13" i="17"/>
  <c r="M13" i="17"/>
  <c r="N13" i="17"/>
  <c r="O13" i="17"/>
  <c r="P13" i="17"/>
  <c r="T13" i="17"/>
  <c r="U13" i="17"/>
  <c r="V13" i="17"/>
  <c r="W13" i="17"/>
  <c r="X13" i="17"/>
  <c r="Y13" i="17"/>
  <c r="Z13" i="17"/>
  <c r="AA13" i="17"/>
  <c r="AB13" i="17"/>
  <c r="AC13" i="17"/>
  <c r="AD13" i="17"/>
  <c r="AE13" i="17"/>
  <c r="AF13" i="17"/>
  <c r="AG13" i="17"/>
  <c r="AH13" i="17"/>
  <c r="AI13" i="17"/>
  <c r="AJ13" i="17"/>
  <c r="AK13" i="17"/>
  <c r="AL13" i="17"/>
  <c r="AN13" i="17"/>
  <c r="AO13" i="17"/>
  <c r="AP13" i="17"/>
  <c r="AQ13" i="17"/>
  <c r="AR13" i="17"/>
  <c r="AS13" i="17"/>
  <c r="AT13" i="17"/>
  <c r="AU13" i="17"/>
  <c r="AV13" i="17"/>
  <c r="AX13" i="17"/>
  <c r="AY13" i="17"/>
  <c r="AZ13" i="17"/>
  <c r="BA13" i="17"/>
  <c r="BB13" i="17"/>
  <c r="BC13" i="17"/>
  <c r="BD13" i="17"/>
  <c r="BE13" i="17"/>
  <c r="BF13" i="17"/>
  <c r="BG13" i="17"/>
  <c r="BH13" i="17"/>
  <c r="BI13" i="17"/>
  <c r="BJ13" i="17"/>
  <c r="BK13" i="17"/>
  <c r="BT13" i="17"/>
  <c r="BU13" i="17"/>
  <c r="BV13" i="17"/>
  <c r="BW13" i="17"/>
  <c r="BX13" i="17"/>
  <c r="BY13" i="17"/>
  <c r="BZ13" i="17"/>
  <c r="CA13" i="17"/>
  <c r="CB13" i="17"/>
  <c r="CC13" i="17"/>
  <c r="CD13" i="17"/>
  <c r="CE13" i="17"/>
  <c r="CF13" i="17"/>
  <c r="CG13" i="17"/>
  <c r="CH13" i="17"/>
  <c r="CI13" i="17"/>
  <c r="CJ13" i="17"/>
  <c r="CK13" i="17"/>
  <c r="CL13" i="17"/>
  <c r="CM13" i="17"/>
  <c r="CN13" i="17"/>
  <c r="CO13" i="17"/>
  <c r="CP13" i="17"/>
  <c r="CQ13" i="17"/>
  <c r="CR13" i="17"/>
  <c r="CS13" i="17"/>
  <c r="CT13" i="17"/>
  <c r="CU13" i="17"/>
  <c r="CV13" i="17"/>
  <c r="CW13" i="17"/>
  <c r="CX13" i="17"/>
  <c r="CY13" i="17"/>
  <c r="CZ13" i="17"/>
  <c r="DA13" i="17"/>
  <c r="DB13" i="17"/>
  <c r="DC13" i="17"/>
  <c r="DD13" i="17"/>
  <c r="DE13" i="17"/>
  <c r="DF13" i="17"/>
  <c r="DG13" i="17"/>
  <c r="DH13" i="17"/>
  <c r="DI13" i="17"/>
  <c r="A14" i="17"/>
  <c r="C14" i="17"/>
  <c r="D14" i="17"/>
  <c r="E14" i="17"/>
  <c r="K14" i="17"/>
  <c r="L14" i="17"/>
  <c r="M14" i="17"/>
  <c r="N14" i="17"/>
  <c r="O14" i="17"/>
  <c r="P14" i="17"/>
  <c r="T14" i="17"/>
  <c r="U14" i="17"/>
  <c r="V14" i="17"/>
  <c r="W14" i="17"/>
  <c r="X14" i="17"/>
  <c r="Y14" i="17"/>
  <c r="Z14" i="17"/>
  <c r="AA14" i="17"/>
  <c r="AB14" i="17"/>
  <c r="AC14" i="17"/>
  <c r="AD14" i="17"/>
  <c r="AE14" i="17"/>
  <c r="AF14" i="17"/>
  <c r="AG14" i="17"/>
  <c r="AH14" i="17"/>
  <c r="AI14" i="17"/>
  <c r="AJ14" i="17"/>
  <c r="AK14" i="17"/>
  <c r="AL14" i="17"/>
  <c r="AN14" i="17"/>
  <c r="AO14" i="17"/>
  <c r="AP14" i="17"/>
  <c r="AQ14" i="17"/>
  <c r="AR14" i="17"/>
  <c r="AS14" i="17"/>
  <c r="AT14" i="17"/>
  <c r="AU14" i="17"/>
  <c r="AV14" i="17"/>
  <c r="AX14" i="17"/>
  <c r="AY14" i="17"/>
  <c r="AZ14" i="17"/>
  <c r="BA14" i="17"/>
  <c r="BB14" i="17"/>
  <c r="BC14" i="17"/>
  <c r="BD14" i="17"/>
  <c r="BE14" i="17"/>
  <c r="BF14" i="17"/>
  <c r="BG14" i="17"/>
  <c r="BH14" i="17"/>
  <c r="BI14" i="17"/>
  <c r="BJ14" i="17"/>
  <c r="BK14" i="17"/>
  <c r="BT14" i="17"/>
  <c r="BU14" i="17"/>
  <c r="BV14" i="17"/>
  <c r="BW14" i="17"/>
  <c r="BX14" i="17"/>
  <c r="BY14" i="17"/>
  <c r="BZ14" i="17"/>
  <c r="CA14" i="17"/>
  <c r="CB14" i="17"/>
  <c r="CC14" i="17"/>
  <c r="CD14" i="17"/>
  <c r="CE14" i="17"/>
  <c r="CF14" i="17"/>
  <c r="CG14" i="17"/>
  <c r="CH14" i="17"/>
  <c r="CI14" i="17"/>
  <c r="CJ14" i="17"/>
  <c r="CK14" i="17"/>
  <c r="CL14" i="17"/>
  <c r="CM14" i="17"/>
  <c r="CN14" i="17"/>
  <c r="CO14" i="17"/>
  <c r="CP14" i="17"/>
  <c r="CQ14" i="17"/>
  <c r="CR14" i="17"/>
  <c r="CS14" i="17"/>
  <c r="CT14" i="17"/>
  <c r="CU14" i="17"/>
  <c r="CV14" i="17"/>
  <c r="CW14" i="17"/>
  <c r="CX14" i="17"/>
  <c r="CY14" i="17"/>
  <c r="CZ14" i="17"/>
  <c r="DA14" i="17"/>
  <c r="DB14" i="17"/>
  <c r="DC14" i="17"/>
  <c r="DD14" i="17"/>
  <c r="DE14" i="17"/>
  <c r="DF14" i="17"/>
  <c r="DG14" i="17"/>
  <c r="DH14" i="17"/>
  <c r="DI14" i="17"/>
  <c r="A15" i="17"/>
  <c r="C15" i="17"/>
  <c r="D15" i="17"/>
  <c r="E15" i="17"/>
  <c r="K15" i="17"/>
  <c r="L15" i="17"/>
  <c r="M15" i="17"/>
  <c r="N15" i="17"/>
  <c r="O15" i="17"/>
  <c r="P15" i="17"/>
  <c r="T15" i="17"/>
  <c r="U15" i="17"/>
  <c r="V15" i="17"/>
  <c r="W15" i="17"/>
  <c r="X15" i="17"/>
  <c r="Y15" i="17"/>
  <c r="Z15" i="17"/>
  <c r="AA15" i="17"/>
  <c r="AB15" i="17"/>
  <c r="AC15" i="17"/>
  <c r="AD15" i="17"/>
  <c r="AE15" i="17"/>
  <c r="AF15" i="17"/>
  <c r="AG15" i="17"/>
  <c r="AH15" i="17"/>
  <c r="AI15" i="17"/>
  <c r="AJ15" i="17"/>
  <c r="AK15" i="17"/>
  <c r="AL15" i="17"/>
  <c r="AN15" i="17"/>
  <c r="AO15" i="17"/>
  <c r="AP15" i="17"/>
  <c r="AQ15" i="17"/>
  <c r="AR15" i="17"/>
  <c r="AS15" i="17"/>
  <c r="AT15" i="17"/>
  <c r="AU15" i="17"/>
  <c r="AV15" i="17"/>
  <c r="AX15" i="17"/>
  <c r="AY15" i="17"/>
  <c r="AZ15" i="17"/>
  <c r="BA15" i="17"/>
  <c r="BB15" i="17"/>
  <c r="BC15" i="17"/>
  <c r="BD15" i="17"/>
  <c r="BE15" i="17"/>
  <c r="BF15" i="17"/>
  <c r="BG15" i="17"/>
  <c r="BH15" i="17"/>
  <c r="BI15" i="17"/>
  <c r="BJ15" i="17"/>
  <c r="BK15" i="17"/>
  <c r="BT15" i="17"/>
  <c r="BU15" i="17"/>
  <c r="BV15" i="17"/>
  <c r="BW15" i="17"/>
  <c r="BX15" i="17"/>
  <c r="BY15" i="17"/>
  <c r="BZ15" i="17"/>
  <c r="CA15" i="17"/>
  <c r="CB15" i="17"/>
  <c r="CC15" i="17"/>
  <c r="CD15" i="17"/>
  <c r="CE15" i="17"/>
  <c r="CF15" i="17"/>
  <c r="CG15" i="17"/>
  <c r="CH15" i="17"/>
  <c r="CI15" i="17"/>
  <c r="CJ15" i="17"/>
  <c r="CK15" i="17"/>
  <c r="CL15" i="17"/>
  <c r="CM15" i="17"/>
  <c r="CN15" i="17"/>
  <c r="CO15" i="17"/>
  <c r="CP15" i="17"/>
  <c r="CQ15" i="17"/>
  <c r="CR15" i="17"/>
  <c r="CS15" i="17"/>
  <c r="CT15" i="17"/>
  <c r="CU15" i="17"/>
  <c r="CV15" i="17"/>
  <c r="CW15" i="17"/>
  <c r="CX15" i="17"/>
  <c r="CY15" i="17"/>
  <c r="CZ15" i="17"/>
  <c r="DA15" i="17"/>
  <c r="DB15" i="17"/>
  <c r="DC15" i="17"/>
  <c r="DD15" i="17"/>
  <c r="DE15" i="17"/>
  <c r="DF15" i="17"/>
  <c r="DG15" i="17"/>
  <c r="DH15" i="17"/>
  <c r="DI15" i="17"/>
  <c r="A16" i="17"/>
  <c r="C16" i="17"/>
  <c r="D16" i="17"/>
  <c r="E16" i="17"/>
  <c r="K16" i="17"/>
  <c r="L16" i="17"/>
  <c r="M16" i="17"/>
  <c r="N16" i="17"/>
  <c r="O16" i="17"/>
  <c r="P16" i="17"/>
  <c r="T16" i="17"/>
  <c r="U16" i="17"/>
  <c r="V16" i="17"/>
  <c r="W16" i="17"/>
  <c r="X16" i="17"/>
  <c r="Y16" i="17"/>
  <c r="Z16" i="17"/>
  <c r="AA16" i="17"/>
  <c r="AB16" i="17"/>
  <c r="AC16" i="17"/>
  <c r="AD16" i="17"/>
  <c r="AE16" i="17"/>
  <c r="AF16" i="17"/>
  <c r="AG16" i="17"/>
  <c r="AH16" i="17"/>
  <c r="AI16" i="17"/>
  <c r="AJ16" i="17"/>
  <c r="AK16" i="17"/>
  <c r="AL16" i="17"/>
  <c r="AN16" i="17"/>
  <c r="AO16" i="17"/>
  <c r="AP16" i="17"/>
  <c r="AQ16" i="17"/>
  <c r="AR16" i="17"/>
  <c r="AS16" i="17"/>
  <c r="AT16" i="17"/>
  <c r="AU16" i="17"/>
  <c r="AV16" i="17"/>
  <c r="AX16" i="17"/>
  <c r="AY16" i="17"/>
  <c r="AZ16" i="17"/>
  <c r="BA16" i="17"/>
  <c r="BB16" i="17"/>
  <c r="BC16" i="17"/>
  <c r="BD16" i="17"/>
  <c r="BE16" i="17"/>
  <c r="BF16" i="17"/>
  <c r="BG16" i="17"/>
  <c r="BH16" i="17"/>
  <c r="BI16" i="17"/>
  <c r="BJ16" i="17"/>
  <c r="BK16" i="17"/>
  <c r="BT16" i="17"/>
  <c r="BU16" i="17"/>
  <c r="BV16" i="17"/>
  <c r="BW16" i="17"/>
  <c r="BX16" i="17"/>
  <c r="BY16" i="17"/>
  <c r="BZ16" i="17"/>
  <c r="CA16" i="17"/>
  <c r="CB16" i="17"/>
  <c r="CC16" i="17"/>
  <c r="CD16" i="17"/>
  <c r="CE16" i="17"/>
  <c r="CF16" i="17"/>
  <c r="CG16" i="17"/>
  <c r="CH16" i="17"/>
  <c r="CI16" i="17"/>
  <c r="CJ16" i="17"/>
  <c r="CK16" i="17"/>
  <c r="CL16" i="17"/>
  <c r="CM16" i="17"/>
  <c r="CN16" i="17"/>
  <c r="CO16" i="17"/>
  <c r="CP16" i="17"/>
  <c r="CQ16" i="17"/>
  <c r="CR16" i="17"/>
  <c r="CS16" i="17"/>
  <c r="CT16" i="17"/>
  <c r="CU16" i="17"/>
  <c r="CV16" i="17"/>
  <c r="CW16" i="17"/>
  <c r="CX16" i="17"/>
  <c r="CY16" i="17"/>
  <c r="CZ16" i="17"/>
  <c r="DA16" i="17"/>
  <c r="DB16" i="17"/>
  <c r="DC16" i="17"/>
  <c r="DD16" i="17"/>
  <c r="DE16" i="17"/>
  <c r="DF16" i="17"/>
  <c r="DG16" i="17"/>
  <c r="DH16" i="17"/>
  <c r="DI16" i="17"/>
  <c r="A17" i="17"/>
  <c r="C17" i="17"/>
  <c r="D17" i="17"/>
  <c r="E17" i="17"/>
  <c r="U17" i="17"/>
  <c r="V17" i="17"/>
  <c r="W17" i="17"/>
  <c r="X17" i="17"/>
  <c r="Y17" i="17"/>
  <c r="Z17" i="17"/>
  <c r="AA17" i="17"/>
  <c r="AB17" i="17"/>
  <c r="AC17" i="17"/>
  <c r="AD17" i="17"/>
  <c r="AE17" i="17"/>
  <c r="AF17" i="17"/>
  <c r="AG17" i="17"/>
  <c r="AH17" i="17"/>
  <c r="AI17" i="17"/>
  <c r="AJ17" i="17"/>
  <c r="AK17" i="17"/>
  <c r="AL17" i="17"/>
  <c r="AN17" i="17"/>
  <c r="AO17" i="17"/>
  <c r="AP17" i="17"/>
  <c r="AQ17" i="17"/>
  <c r="AR17" i="17"/>
  <c r="AS17" i="17"/>
  <c r="AT17" i="17"/>
  <c r="AU17" i="17"/>
  <c r="AV17" i="17"/>
  <c r="AX17" i="17"/>
  <c r="AY17" i="17"/>
  <c r="AZ17" i="17"/>
  <c r="BA17" i="17"/>
  <c r="BB17" i="17"/>
  <c r="BC17" i="17"/>
  <c r="BD17" i="17"/>
  <c r="BE17" i="17"/>
  <c r="BF17" i="17"/>
  <c r="BG17" i="17"/>
  <c r="BH17" i="17"/>
  <c r="BI17" i="17"/>
  <c r="BJ17" i="17"/>
  <c r="BK17" i="17"/>
  <c r="BT17" i="17"/>
  <c r="BU17" i="17"/>
  <c r="BV17" i="17"/>
  <c r="BW17" i="17"/>
  <c r="BX17" i="17"/>
  <c r="BY17" i="17"/>
  <c r="BZ17" i="17"/>
  <c r="CA17" i="17"/>
  <c r="CB17" i="17"/>
  <c r="CC17" i="17"/>
  <c r="CD17" i="17"/>
  <c r="CE17" i="17"/>
  <c r="CF17" i="17"/>
  <c r="CG17" i="17"/>
  <c r="CH17" i="17"/>
  <c r="CI17" i="17"/>
  <c r="CJ17" i="17"/>
  <c r="CK17" i="17"/>
  <c r="CL17" i="17"/>
  <c r="CM17" i="17"/>
  <c r="CN17" i="17"/>
  <c r="CO17" i="17"/>
  <c r="CP17" i="17"/>
  <c r="CQ17" i="17"/>
  <c r="CR17" i="17"/>
  <c r="CS17" i="17"/>
  <c r="CT17" i="17"/>
  <c r="CU17" i="17"/>
  <c r="CV17" i="17"/>
  <c r="CW17" i="17"/>
  <c r="CX17" i="17"/>
  <c r="CY17" i="17"/>
  <c r="CZ17" i="17"/>
  <c r="DA17" i="17"/>
  <c r="DB17" i="17"/>
  <c r="DC17" i="17"/>
  <c r="DD17" i="17"/>
  <c r="DE17" i="17"/>
  <c r="DF17" i="17"/>
  <c r="DG17" i="17"/>
  <c r="DH17" i="17"/>
  <c r="DI17" i="17"/>
  <c r="A18" i="17"/>
  <c r="C18" i="17"/>
  <c r="D18" i="17"/>
  <c r="E18" i="17"/>
  <c r="U18" i="17"/>
  <c r="V18" i="17"/>
  <c r="W18" i="17"/>
  <c r="X18" i="17"/>
  <c r="Y18" i="17"/>
  <c r="Z18" i="17"/>
  <c r="AA18" i="17"/>
  <c r="AB18" i="17"/>
  <c r="AC18" i="17"/>
  <c r="AD18" i="17"/>
  <c r="AE18" i="17"/>
  <c r="AF18" i="17"/>
  <c r="AG18" i="17"/>
  <c r="AH18" i="17"/>
  <c r="AI18" i="17"/>
  <c r="AJ18" i="17"/>
  <c r="AK18" i="17"/>
  <c r="AL18" i="17"/>
  <c r="AN18" i="17"/>
  <c r="AO18" i="17"/>
  <c r="AP18" i="17"/>
  <c r="AQ18" i="17"/>
  <c r="AR18" i="17"/>
  <c r="AS18" i="17"/>
  <c r="AT18" i="17"/>
  <c r="AU18" i="17"/>
  <c r="AV18" i="17"/>
  <c r="AX18" i="17"/>
  <c r="AY18" i="17"/>
  <c r="AZ18" i="17"/>
  <c r="BA18" i="17"/>
  <c r="BB18" i="17"/>
  <c r="BC18" i="17"/>
  <c r="BD18" i="17"/>
  <c r="BE18" i="17"/>
  <c r="BF18" i="17"/>
  <c r="BG18" i="17"/>
  <c r="BH18" i="17"/>
  <c r="BI18" i="17"/>
  <c r="BJ18" i="17"/>
  <c r="BK18" i="17"/>
  <c r="BU18" i="17"/>
  <c r="BV18" i="17"/>
  <c r="BW18" i="17"/>
  <c r="BX18" i="17"/>
  <c r="BY18" i="17"/>
  <c r="BZ18" i="17"/>
  <c r="CA18" i="17"/>
  <c r="CB18" i="17"/>
  <c r="CC18" i="17"/>
  <c r="CD18" i="17"/>
  <c r="CE18" i="17"/>
  <c r="CF18" i="17"/>
  <c r="CG18" i="17"/>
  <c r="CH18" i="17"/>
  <c r="CI18" i="17"/>
  <c r="CJ18" i="17"/>
  <c r="CK18" i="17"/>
  <c r="CL18" i="17"/>
  <c r="CM18" i="17"/>
  <c r="CN18" i="17"/>
  <c r="CO18" i="17"/>
  <c r="CP18" i="17"/>
  <c r="CQ18" i="17"/>
  <c r="CR18" i="17"/>
  <c r="CS18" i="17"/>
  <c r="CT18" i="17"/>
  <c r="CU18" i="17"/>
  <c r="CV18" i="17"/>
  <c r="CW18" i="17"/>
  <c r="CX18" i="17"/>
  <c r="CY18" i="17"/>
  <c r="CZ18" i="17"/>
  <c r="DA18" i="17"/>
  <c r="DB18" i="17"/>
  <c r="DC18" i="17"/>
  <c r="DD18" i="17"/>
  <c r="DE18" i="17"/>
  <c r="DF18" i="17"/>
  <c r="DG18" i="17"/>
  <c r="DH18" i="17"/>
  <c r="DI18" i="17"/>
  <c r="A19" i="17"/>
  <c r="C19" i="17"/>
  <c r="D19" i="17"/>
  <c r="E19" i="17"/>
  <c r="U19" i="17"/>
  <c r="V19" i="17"/>
  <c r="W19" i="17"/>
  <c r="X19" i="17"/>
  <c r="Y19" i="17"/>
  <c r="Z19" i="17"/>
  <c r="AA19" i="17"/>
  <c r="AB19" i="17"/>
  <c r="AC19" i="17"/>
  <c r="AD19" i="17"/>
  <c r="AE19" i="17"/>
  <c r="AF19" i="17"/>
  <c r="AG19" i="17"/>
  <c r="AH19" i="17"/>
  <c r="AI19" i="17"/>
  <c r="AJ19" i="17"/>
  <c r="AK19" i="17"/>
  <c r="AL19" i="17"/>
  <c r="AN19" i="17"/>
  <c r="AO19" i="17"/>
  <c r="AP19" i="17"/>
  <c r="AQ19" i="17"/>
  <c r="AR19" i="17"/>
  <c r="AS19" i="17"/>
  <c r="AT19" i="17"/>
  <c r="AU19" i="17"/>
  <c r="AV19" i="17"/>
  <c r="AX19" i="17"/>
  <c r="AY19" i="17"/>
  <c r="AZ19" i="17"/>
  <c r="BA19" i="17"/>
  <c r="BB19" i="17"/>
  <c r="BC19" i="17"/>
  <c r="BD19" i="17"/>
  <c r="BE19" i="17"/>
  <c r="BF19" i="17"/>
  <c r="BG19" i="17"/>
  <c r="BH19" i="17"/>
  <c r="BI19" i="17"/>
  <c r="BJ19" i="17"/>
  <c r="BK19" i="17"/>
  <c r="BU19" i="17"/>
  <c r="BV19" i="17"/>
  <c r="BW19" i="17"/>
  <c r="BX19" i="17"/>
  <c r="BY19" i="17"/>
  <c r="BZ19" i="17"/>
  <c r="CA19" i="17"/>
  <c r="CB19" i="17"/>
  <c r="CC19" i="17"/>
  <c r="CD19" i="17"/>
  <c r="CE19" i="17"/>
  <c r="CF19" i="17"/>
  <c r="CG19" i="17"/>
  <c r="CH19" i="17"/>
  <c r="CI19" i="17"/>
  <c r="CJ19" i="17"/>
  <c r="CK19" i="17"/>
  <c r="CL19" i="17"/>
  <c r="CM19" i="17"/>
  <c r="CN19" i="17"/>
  <c r="CO19" i="17"/>
  <c r="CP19" i="17"/>
  <c r="CQ19" i="17"/>
  <c r="CR19" i="17"/>
  <c r="CS19" i="17"/>
  <c r="CT19" i="17"/>
  <c r="CU19" i="17"/>
  <c r="CV19" i="17"/>
  <c r="CW19" i="17"/>
  <c r="CX19" i="17"/>
  <c r="CY19" i="17"/>
  <c r="CZ19" i="17"/>
  <c r="DA19" i="17"/>
  <c r="DB19" i="17"/>
  <c r="DC19" i="17"/>
  <c r="DD19" i="17"/>
  <c r="DE19" i="17"/>
  <c r="DF19" i="17"/>
  <c r="DG19" i="17"/>
  <c r="DH19" i="17"/>
  <c r="DI19" i="17"/>
  <c r="C20" i="17"/>
  <c r="D20" i="17"/>
  <c r="E20" i="17"/>
  <c r="U20" i="17"/>
  <c r="V20" i="17"/>
  <c r="W20" i="17"/>
  <c r="X20" i="17"/>
  <c r="Y20" i="17"/>
  <c r="Z20" i="17"/>
  <c r="AA20" i="17"/>
  <c r="AB20" i="17"/>
  <c r="AC20" i="17"/>
  <c r="AD20" i="17"/>
  <c r="AE20" i="17"/>
  <c r="AF20" i="17"/>
  <c r="AG20" i="17"/>
  <c r="AH20" i="17"/>
  <c r="AI20" i="17"/>
  <c r="AJ20" i="17"/>
  <c r="AK20" i="17"/>
  <c r="AL20" i="17"/>
  <c r="AN20" i="17"/>
  <c r="AO20" i="17"/>
  <c r="AP20" i="17"/>
  <c r="AQ20" i="17"/>
  <c r="AR20" i="17"/>
  <c r="AS20" i="17"/>
  <c r="AT20" i="17"/>
  <c r="AU20" i="17"/>
  <c r="AV20" i="17"/>
  <c r="AX20" i="17"/>
  <c r="AY20" i="17"/>
  <c r="AZ20" i="17"/>
  <c r="BA20" i="17"/>
  <c r="BB20" i="17"/>
  <c r="BC20" i="17"/>
  <c r="BD20" i="17"/>
  <c r="BE20" i="17"/>
  <c r="BF20" i="17"/>
  <c r="BG20" i="17"/>
  <c r="BH20" i="17"/>
  <c r="BI20" i="17"/>
  <c r="BJ20" i="17"/>
  <c r="BK20" i="17"/>
  <c r="BU20" i="17"/>
  <c r="BV20" i="17"/>
  <c r="BW20" i="17"/>
  <c r="BX20" i="17"/>
  <c r="BY20" i="17"/>
  <c r="BZ20" i="17"/>
  <c r="CA20" i="17"/>
  <c r="CB20" i="17"/>
  <c r="CC20" i="17"/>
  <c r="CD20" i="17"/>
  <c r="CE20" i="17"/>
  <c r="CF20" i="17"/>
  <c r="CG20" i="17"/>
  <c r="CH20" i="17"/>
  <c r="CI20" i="17"/>
  <c r="CJ20" i="17"/>
  <c r="CK20" i="17"/>
  <c r="CL20" i="17"/>
  <c r="CM20" i="17"/>
  <c r="CN20" i="17"/>
  <c r="CO20" i="17"/>
  <c r="CP20" i="17"/>
  <c r="CQ20" i="17"/>
  <c r="CR20" i="17"/>
  <c r="CS20" i="17"/>
  <c r="CT20" i="17"/>
  <c r="CU20" i="17"/>
  <c r="CV20" i="17"/>
  <c r="CW20" i="17"/>
  <c r="CX20" i="17"/>
  <c r="CY20" i="17"/>
  <c r="CZ20" i="17"/>
  <c r="DA20" i="17"/>
  <c r="DB20" i="17"/>
  <c r="DC20" i="17"/>
  <c r="DD20" i="17"/>
  <c r="DE20" i="17"/>
  <c r="DF20" i="17"/>
  <c r="DG20" i="17"/>
  <c r="DH20" i="17"/>
  <c r="DI20" i="17"/>
  <c r="C21" i="17"/>
  <c r="D21" i="17"/>
  <c r="E21" i="17"/>
  <c r="U21" i="17"/>
  <c r="V21" i="17"/>
  <c r="W21" i="17"/>
  <c r="X21" i="17"/>
  <c r="Y21" i="17"/>
  <c r="Z21" i="17"/>
  <c r="AA21" i="17"/>
  <c r="AB21" i="17"/>
  <c r="AC21" i="17"/>
  <c r="AD21" i="17"/>
  <c r="AE21" i="17"/>
  <c r="AF21" i="17"/>
  <c r="AG21" i="17"/>
  <c r="AH21" i="17"/>
  <c r="AI21" i="17"/>
  <c r="AJ21" i="17"/>
  <c r="AK21" i="17"/>
  <c r="AL21" i="17"/>
  <c r="AN21" i="17"/>
  <c r="AO21" i="17"/>
  <c r="AP21" i="17"/>
  <c r="AQ21" i="17"/>
  <c r="AR21" i="17"/>
  <c r="AS21" i="17"/>
  <c r="AT21" i="17"/>
  <c r="AU21" i="17"/>
  <c r="AV21" i="17"/>
  <c r="AX21" i="17"/>
  <c r="AY21" i="17"/>
  <c r="AZ21" i="17"/>
  <c r="BA21" i="17"/>
  <c r="BB21" i="17"/>
  <c r="BC21" i="17"/>
  <c r="BD21" i="17"/>
  <c r="BE21" i="17"/>
  <c r="BF21" i="17"/>
  <c r="BG21" i="17"/>
  <c r="BH21" i="17"/>
  <c r="BI21" i="17"/>
  <c r="BJ21" i="17"/>
  <c r="BK21" i="17"/>
  <c r="BU21" i="17"/>
  <c r="BV21" i="17"/>
  <c r="BW21" i="17"/>
  <c r="BX21" i="17"/>
  <c r="BY21" i="17"/>
  <c r="BZ21" i="17"/>
  <c r="CA21" i="17"/>
  <c r="CB21" i="17"/>
  <c r="CC21" i="17"/>
  <c r="CD21" i="17"/>
  <c r="CE21" i="17"/>
  <c r="CF21" i="17"/>
  <c r="CG21" i="17"/>
  <c r="CH21" i="17"/>
  <c r="CI21" i="17"/>
  <c r="CJ21" i="17"/>
  <c r="CK21" i="17"/>
  <c r="CL21" i="17"/>
  <c r="CM21" i="17"/>
  <c r="CN21" i="17"/>
  <c r="CO21" i="17"/>
  <c r="CP21" i="17"/>
  <c r="CQ21" i="17"/>
  <c r="CR21" i="17"/>
  <c r="CS21" i="17"/>
  <c r="CT21" i="17"/>
  <c r="CU21" i="17"/>
  <c r="CV21" i="17"/>
  <c r="CW21" i="17"/>
  <c r="CX21" i="17"/>
  <c r="CY21" i="17"/>
  <c r="CZ21" i="17"/>
  <c r="DA21" i="17"/>
  <c r="DB21" i="17"/>
  <c r="DC21" i="17"/>
  <c r="DD21" i="17"/>
  <c r="DE21" i="17"/>
  <c r="DF21" i="17"/>
  <c r="DG21" i="17"/>
  <c r="DH21" i="17"/>
  <c r="DI21" i="17"/>
  <c r="C22" i="17"/>
  <c r="D22" i="17"/>
  <c r="E22" i="17"/>
  <c r="U22" i="17"/>
  <c r="V22" i="17"/>
  <c r="W22" i="17"/>
  <c r="X22" i="17"/>
  <c r="Y22" i="17"/>
  <c r="Z22" i="17"/>
  <c r="AA22" i="17"/>
  <c r="AB22" i="17"/>
  <c r="AC22" i="17"/>
  <c r="AD22" i="17"/>
  <c r="AE22" i="17"/>
  <c r="AF22" i="17"/>
  <c r="AG22" i="17"/>
  <c r="AH22" i="17"/>
  <c r="AI22" i="17"/>
  <c r="AJ22" i="17"/>
  <c r="AK22" i="17"/>
  <c r="AL22" i="17"/>
  <c r="AN22" i="17"/>
  <c r="AO22" i="17"/>
  <c r="AP22" i="17"/>
  <c r="AQ22" i="17"/>
  <c r="AR22" i="17"/>
  <c r="AS22" i="17"/>
  <c r="AT22" i="17"/>
  <c r="AU22" i="17"/>
  <c r="AV22" i="17"/>
  <c r="AX22" i="17"/>
  <c r="AY22" i="17"/>
  <c r="AZ22" i="17"/>
  <c r="BA22" i="17"/>
  <c r="BB22" i="17"/>
  <c r="BC22" i="17"/>
  <c r="BD22" i="17"/>
  <c r="BE22" i="17"/>
  <c r="BF22" i="17"/>
  <c r="BG22" i="17"/>
  <c r="BH22" i="17"/>
  <c r="BI22" i="17"/>
  <c r="BJ22" i="17"/>
  <c r="BK22" i="17"/>
  <c r="BU22" i="17"/>
  <c r="BV22" i="17"/>
  <c r="BW22" i="17"/>
  <c r="BX22" i="17"/>
  <c r="BY22" i="17"/>
  <c r="BZ22" i="17"/>
  <c r="CA22" i="17"/>
  <c r="CB22" i="17"/>
  <c r="CC22" i="17"/>
  <c r="CD22" i="17"/>
  <c r="CE22" i="17"/>
  <c r="CF22" i="17"/>
  <c r="CG22" i="17"/>
  <c r="CH22" i="17"/>
  <c r="CI22" i="17"/>
  <c r="CJ22" i="17"/>
  <c r="CK22" i="17"/>
  <c r="CL22" i="17"/>
  <c r="CM22" i="17"/>
  <c r="CN22" i="17"/>
  <c r="CO22" i="17"/>
  <c r="CP22" i="17"/>
  <c r="CQ22" i="17"/>
  <c r="CR22" i="17"/>
  <c r="CS22" i="17"/>
  <c r="CT22" i="17"/>
  <c r="CU22" i="17"/>
  <c r="CV22" i="17"/>
  <c r="CW22" i="17"/>
  <c r="CX22" i="17"/>
  <c r="CY22" i="17"/>
  <c r="CZ22" i="17"/>
  <c r="DA22" i="17"/>
  <c r="DB22" i="17"/>
  <c r="DC22" i="17"/>
  <c r="DD22" i="17"/>
  <c r="DE22" i="17"/>
  <c r="DF22" i="17"/>
  <c r="DG22" i="17"/>
  <c r="DH22" i="17"/>
  <c r="DI22" i="17"/>
  <c r="C23" i="17"/>
  <c r="D23" i="17"/>
  <c r="E23" i="17"/>
  <c r="AG23" i="17"/>
  <c r="AH23" i="17"/>
  <c r="AI23" i="17"/>
  <c r="AJ23" i="17"/>
  <c r="AK23" i="17"/>
  <c r="AL23" i="17"/>
  <c r="AN23" i="17"/>
  <c r="AO23" i="17"/>
  <c r="AP23" i="17"/>
  <c r="AX23" i="17"/>
  <c r="AY23" i="17"/>
  <c r="AZ23" i="17"/>
  <c r="BA23" i="17"/>
  <c r="BB23" i="17"/>
  <c r="BC23" i="17"/>
  <c r="BD23" i="17"/>
  <c r="BE23" i="17"/>
  <c r="BU23" i="17"/>
  <c r="BV23" i="17"/>
  <c r="BW23" i="17"/>
  <c r="BX23" i="17"/>
  <c r="BY23" i="17"/>
  <c r="BZ23" i="17"/>
  <c r="CA23" i="17"/>
  <c r="CB23" i="17"/>
  <c r="CC23" i="17"/>
  <c r="CD23" i="17"/>
  <c r="CE23" i="17"/>
  <c r="CF23" i="17"/>
  <c r="CG23" i="17"/>
  <c r="CH23" i="17"/>
  <c r="CI23" i="17"/>
  <c r="CJ23" i="17"/>
  <c r="CK23" i="17"/>
  <c r="CL23" i="17"/>
  <c r="CM23" i="17"/>
  <c r="CN23" i="17"/>
  <c r="CO23" i="17"/>
  <c r="CP23" i="17"/>
  <c r="CQ23" i="17"/>
  <c r="CR23" i="17"/>
  <c r="CS23" i="17"/>
  <c r="CT23" i="17"/>
  <c r="CU23" i="17"/>
  <c r="CV23" i="17"/>
  <c r="CW23" i="17"/>
  <c r="CX23" i="17"/>
  <c r="CY23" i="17"/>
  <c r="CZ23" i="17"/>
  <c r="DA23" i="17"/>
  <c r="DB23" i="17"/>
  <c r="DC23" i="17"/>
  <c r="DD23" i="17"/>
  <c r="DE23" i="17"/>
  <c r="DF23" i="17"/>
  <c r="DG23" i="17"/>
  <c r="DH23" i="17"/>
  <c r="DI23" i="17"/>
  <c r="C24" i="17"/>
  <c r="D24" i="17"/>
  <c r="E24" i="17"/>
  <c r="AG24" i="17"/>
  <c r="AH24" i="17"/>
  <c r="AI24" i="17"/>
  <c r="AJ24" i="17"/>
  <c r="AK24" i="17"/>
  <c r="AL24" i="17"/>
  <c r="AN24" i="17"/>
  <c r="AO24" i="17"/>
  <c r="AP24" i="17"/>
  <c r="AX24" i="17"/>
  <c r="AY24" i="17"/>
  <c r="AZ24" i="17"/>
  <c r="BA24" i="17"/>
  <c r="BB24" i="17"/>
  <c r="BC24" i="17"/>
  <c r="BD24" i="17"/>
  <c r="BE24" i="17"/>
  <c r="BU24" i="17"/>
  <c r="BV24" i="17"/>
  <c r="BW24" i="17"/>
  <c r="BX24" i="17"/>
  <c r="BY24" i="17"/>
  <c r="BZ24" i="17"/>
  <c r="CA24" i="17"/>
  <c r="CB24" i="17"/>
  <c r="CC24" i="17"/>
  <c r="CD24" i="17"/>
  <c r="CE24" i="17"/>
  <c r="CF24" i="17"/>
  <c r="CG24" i="17"/>
  <c r="CH24" i="17"/>
  <c r="CI24" i="17"/>
  <c r="CJ24" i="17"/>
  <c r="CK24" i="17"/>
  <c r="CL24" i="17"/>
  <c r="CM24" i="17"/>
  <c r="CN24" i="17"/>
  <c r="CO24" i="17"/>
  <c r="CP24" i="17"/>
  <c r="CQ24" i="17"/>
  <c r="CR24" i="17"/>
  <c r="CS24" i="17"/>
  <c r="CT24" i="17"/>
  <c r="CU24" i="17"/>
  <c r="CV24" i="17"/>
  <c r="CW24" i="17"/>
  <c r="CX24" i="17"/>
  <c r="CY24" i="17"/>
  <c r="CZ24" i="17"/>
  <c r="DA24" i="17"/>
  <c r="DB24" i="17"/>
  <c r="DC24" i="17"/>
  <c r="DD24" i="17"/>
  <c r="DE24" i="17"/>
  <c r="DF24" i="17"/>
  <c r="DG24" i="17"/>
  <c r="DH24" i="17"/>
  <c r="DI24" i="17"/>
  <c r="C25" i="17"/>
  <c r="D25" i="17"/>
  <c r="E25" i="17"/>
  <c r="AG25" i="17"/>
  <c r="AH25" i="17"/>
  <c r="AI25" i="17"/>
  <c r="AJ25" i="17"/>
  <c r="AK25" i="17"/>
  <c r="AL25" i="17"/>
  <c r="AN25" i="17"/>
  <c r="AO25" i="17"/>
  <c r="AP25" i="17"/>
  <c r="AX25" i="17"/>
  <c r="AY25" i="17"/>
  <c r="AZ25" i="17"/>
  <c r="BA25" i="17"/>
  <c r="BB25" i="17"/>
  <c r="BC25" i="17"/>
  <c r="BD25" i="17"/>
  <c r="BE25" i="17"/>
  <c r="BU25" i="17"/>
  <c r="BV25" i="17"/>
  <c r="BW25" i="17"/>
  <c r="BX25" i="17"/>
  <c r="BY25" i="17"/>
  <c r="BZ25" i="17"/>
  <c r="CA25" i="17"/>
  <c r="CB25" i="17"/>
  <c r="CC25" i="17"/>
  <c r="CD25" i="17"/>
  <c r="CE25" i="17"/>
  <c r="CF25" i="17"/>
  <c r="CG25" i="17"/>
  <c r="CH25" i="17"/>
  <c r="CI25" i="17"/>
  <c r="CJ25" i="17"/>
  <c r="CK25" i="17"/>
  <c r="CL25" i="17"/>
  <c r="CM25" i="17"/>
  <c r="CN25" i="17"/>
  <c r="CO25" i="17"/>
  <c r="CP25" i="17"/>
  <c r="CQ25" i="17"/>
  <c r="CR25" i="17"/>
  <c r="CS25" i="17"/>
  <c r="CT25" i="17"/>
  <c r="CU25" i="17"/>
  <c r="CV25" i="17"/>
  <c r="CW25" i="17"/>
  <c r="CX25" i="17"/>
  <c r="CY25" i="17"/>
  <c r="CZ25" i="17"/>
  <c r="DA25" i="17"/>
  <c r="DB25" i="17"/>
  <c r="DC25" i="17"/>
  <c r="DD25" i="17"/>
  <c r="DE25" i="17"/>
  <c r="DF25" i="17"/>
  <c r="DG25" i="17"/>
  <c r="DH25" i="17"/>
  <c r="DI25" i="17"/>
  <c r="C26" i="17"/>
  <c r="D26" i="17"/>
  <c r="E26" i="17"/>
  <c r="AG26" i="17"/>
  <c r="AH26" i="17"/>
  <c r="AI26" i="17"/>
  <c r="AJ26" i="17"/>
  <c r="AK26" i="17"/>
  <c r="AL26" i="17"/>
  <c r="AN26" i="17"/>
  <c r="AO26" i="17"/>
  <c r="AP26" i="17"/>
  <c r="AX26" i="17"/>
  <c r="AY26" i="17"/>
  <c r="AZ26" i="17"/>
  <c r="BA26" i="17"/>
  <c r="BB26" i="17"/>
  <c r="BC26" i="17"/>
  <c r="BD26" i="17"/>
  <c r="BE26" i="17"/>
  <c r="BU26" i="17"/>
  <c r="BV26" i="17"/>
  <c r="BW26" i="17"/>
  <c r="BX26" i="17"/>
  <c r="BY26" i="17"/>
  <c r="BZ26" i="17"/>
  <c r="CA26" i="17"/>
  <c r="CB26" i="17"/>
  <c r="CC26" i="17"/>
  <c r="CD26" i="17"/>
  <c r="CE26" i="17"/>
  <c r="CF26" i="17"/>
  <c r="CG26" i="17"/>
  <c r="CH26" i="17"/>
  <c r="CI26" i="17"/>
  <c r="CJ26" i="17"/>
  <c r="CK26" i="17"/>
  <c r="CL26" i="17"/>
  <c r="CM26" i="17"/>
  <c r="CN26" i="17"/>
  <c r="CO26" i="17"/>
  <c r="CP26" i="17"/>
  <c r="CQ26" i="17"/>
  <c r="CR26" i="17"/>
  <c r="CS26" i="17"/>
  <c r="CT26" i="17"/>
  <c r="CU26" i="17"/>
  <c r="CV26" i="17"/>
  <c r="CW26" i="17"/>
  <c r="CX26" i="17"/>
  <c r="CY26" i="17"/>
  <c r="CZ26" i="17"/>
  <c r="DA26" i="17"/>
  <c r="DB26" i="17"/>
  <c r="DC26" i="17"/>
  <c r="DD26" i="17"/>
  <c r="DE26" i="17"/>
  <c r="DF26" i="17"/>
  <c r="DG26" i="17"/>
  <c r="DH26" i="17"/>
  <c r="DI26" i="17"/>
  <c r="C27" i="17"/>
  <c r="D27" i="17"/>
  <c r="E27" i="17"/>
  <c r="AG27" i="17"/>
  <c r="AH27" i="17"/>
  <c r="AI27" i="17"/>
  <c r="AJ27" i="17"/>
  <c r="AK27" i="17"/>
  <c r="AL27" i="17"/>
  <c r="AN27" i="17"/>
  <c r="AO27" i="17"/>
  <c r="AP27" i="17"/>
  <c r="AX27" i="17"/>
  <c r="AY27" i="17"/>
  <c r="AZ27" i="17"/>
  <c r="BA27" i="17"/>
  <c r="BB27" i="17"/>
  <c r="BC27" i="17"/>
  <c r="BD27" i="17"/>
  <c r="BE27" i="17"/>
  <c r="BU27" i="17"/>
  <c r="BV27" i="17"/>
  <c r="BW27" i="17"/>
  <c r="BX27" i="17"/>
  <c r="BY27" i="17"/>
  <c r="BZ27" i="17"/>
  <c r="CA27" i="17"/>
  <c r="CB27" i="17"/>
  <c r="CC27" i="17"/>
  <c r="CD27" i="17"/>
  <c r="CE27" i="17"/>
  <c r="CF27" i="17"/>
  <c r="CG27" i="17"/>
  <c r="CH27" i="17"/>
  <c r="CI27" i="17"/>
  <c r="CJ27" i="17"/>
  <c r="CK27" i="17"/>
  <c r="CL27" i="17"/>
  <c r="CM27" i="17"/>
  <c r="CN27" i="17"/>
  <c r="CO27" i="17"/>
  <c r="CP27" i="17"/>
  <c r="CQ27" i="17"/>
  <c r="CR27" i="17"/>
  <c r="CS27" i="17"/>
  <c r="CT27" i="17"/>
  <c r="CU27" i="17"/>
  <c r="CV27" i="17"/>
  <c r="CW27" i="17"/>
  <c r="CX27" i="17"/>
  <c r="CY27" i="17"/>
  <c r="CZ27" i="17"/>
  <c r="DA27" i="17"/>
  <c r="DB27" i="17"/>
  <c r="DC27" i="17"/>
  <c r="DD27" i="17"/>
  <c r="DE27" i="17"/>
  <c r="DF27" i="17"/>
  <c r="DG27" i="17"/>
  <c r="DH27" i="17"/>
  <c r="DI27" i="17"/>
  <c r="C28" i="17"/>
  <c r="D28" i="17"/>
  <c r="E28" i="17"/>
  <c r="AG28" i="17"/>
  <c r="AH28" i="17"/>
  <c r="AI28" i="17"/>
  <c r="AJ28" i="17"/>
  <c r="AK28" i="17"/>
  <c r="AL28" i="17"/>
  <c r="AN28" i="17"/>
  <c r="AO28" i="17"/>
  <c r="AP28" i="17"/>
  <c r="AX28" i="17"/>
  <c r="AY28" i="17"/>
  <c r="AZ28" i="17"/>
  <c r="BA28" i="17"/>
  <c r="BB28" i="17"/>
  <c r="BC28" i="17"/>
  <c r="BD28" i="17"/>
  <c r="BE28" i="17"/>
  <c r="BU28" i="17"/>
  <c r="BV28" i="17"/>
  <c r="BW28" i="17"/>
  <c r="BX28" i="17"/>
  <c r="BY28" i="17"/>
  <c r="BZ28" i="17"/>
  <c r="CA28" i="17"/>
  <c r="CB28" i="17"/>
  <c r="C29" i="17"/>
  <c r="D29" i="17"/>
  <c r="E29" i="17"/>
  <c r="AG29" i="17"/>
  <c r="AH29" i="17"/>
  <c r="AI29" i="17"/>
  <c r="AJ29" i="17"/>
  <c r="AK29" i="17"/>
  <c r="AL29" i="17"/>
  <c r="AN29" i="17"/>
  <c r="AO29" i="17"/>
  <c r="AP29" i="17"/>
  <c r="AX29" i="17"/>
  <c r="AY29" i="17"/>
  <c r="AZ29" i="17"/>
  <c r="BA29" i="17"/>
  <c r="BB29" i="17"/>
  <c r="BC29" i="17"/>
  <c r="BD29" i="17"/>
  <c r="BE29" i="17"/>
  <c r="BU29" i="17"/>
  <c r="BV29" i="17"/>
  <c r="BW29" i="17"/>
  <c r="BX29" i="17"/>
  <c r="BY29" i="17"/>
  <c r="BZ29" i="17"/>
  <c r="CA29" i="17"/>
  <c r="CB29" i="17"/>
  <c r="C30" i="17"/>
  <c r="D30" i="17"/>
  <c r="E30" i="17"/>
  <c r="AG30" i="17"/>
  <c r="AH30" i="17"/>
  <c r="AI30" i="17"/>
  <c r="AJ30" i="17"/>
  <c r="AK30" i="17"/>
  <c r="AL30" i="17"/>
  <c r="AN30" i="17"/>
  <c r="AO30" i="17"/>
  <c r="AP30" i="17"/>
  <c r="AX30" i="17"/>
  <c r="AY30" i="17"/>
  <c r="AZ30" i="17"/>
  <c r="BA30" i="17"/>
  <c r="BB30" i="17"/>
  <c r="BC30" i="17"/>
  <c r="BD30" i="17"/>
  <c r="BE30" i="17"/>
  <c r="BU30" i="17"/>
  <c r="BV30" i="17"/>
  <c r="BW30" i="17"/>
  <c r="BX30" i="17"/>
  <c r="BY30" i="17"/>
  <c r="BZ30" i="17"/>
  <c r="CA30" i="17"/>
  <c r="CB30" i="17"/>
  <c r="C31" i="17"/>
  <c r="D31" i="17"/>
  <c r="E31" i="17"/>
  <c r="AG31" i="17"/>
  <c r="AH31" i="17"/>
  <c r="AI31" i="17"/>
  <c r="AJ31" i="17"/>
  <c r="AK31" i="17"/>
  <c r="AL31" i="17"/>
  <c r="AN31" i="17"/>
  <c r="AO31" i="17"/>
  <c r="AP31" i="17"/>
  <c r="AX31" i="17"/>
  <c r="AY31" i="17"/>
  <c r="AZ31" i="17"/>
  <c r="BA31" i="17"/>
  <c r="BB31" i="17"/>
  <c r="BC31" i="17"/>
  <c r="BD31" i="17"/>
  <c r="BE31" i="17"/>
  <c r="BU31" i="17"/>
  <c r="BV31" i="17"/>
  <c r="BW31" i="17"/>
  <c r="BX31" i="17"/>
  <c r="BY31" i="17"/>
  <c r="BZ31" i="17"/>
  <c r="CA31" i="17"/>
  <c r="CB31" i="17"/>
  <c r="C32" i="17"/>
  <c r="D32" i="17"/>
  <c r="E32" i="17"/>
  <c r="AG32" i="17"/>
  <c r="AH32" i="17"/>
  <c r="AI32" i="17"/>
  <c r="AJ32" i="17"/>
  <c r="AK32" i="17"/>
  <c r="AL32" i="17"/>
  <c r="AN32" i="17"/>
  <c r="AO32" i="17"/>
  <c r="AP32" i="17"/>
  <c r="AX32" i="17"/>
  <c r="AY32" i="17"/>
  <c r="AZ32" i="17"/>
  <c r="BA32" i="17"/>
  <c r="BB32" i="17"/>
  <c r="BC32" i="17"/>
  <c r="BD32" i="17"/>
  <c r="BE32" i="17"/>
  <c r="BU32" i="17"/>
  <c r="BV32" i="17"/>
  <c r="BW32" i="17"/>
  <c r="BX32" i="17"/>
  <c r="BY32" i="17"/>
  <c r="BZ32" i="17"/>
  <c r="CA32" i="17"/>
  <c r="CB32" i="17"/>
  <c r="C33" i="17"/>
  <c r="D33" i="17"/>
  <c r="E33" i="17"/>
  <c r="AG33" i="17"/>
  <c r="AH33" i="17"/>
  <c r="AI33" i="17"/>
  <c r="AJ33" i="17"/>
  <c r="AK33" i="17"/>
  <c r="AL33" i="17"/>
  <c r="AN33" i="17"/>
  <c r="AO33" i="17"/>
  <c r="AP33" i="17"/>
  <c r="AX33" i="17"/>
  <c r="AY33" i="17"/>
  <c r="AZ33" i="17"/>
  <c r="BA33" i="17"/>
  <c r="BB33" i="17"/>
  <c r="BC33" i="17"/>
  <c r="BD33" i="17"/>
  <c r="BE33" i="17"/>
  <c r="BU33" i="17"/>
  <c r="BV33" i="17"/>
  <c r="BW33" i="17"/>
  <c r="BX33" i="17"/>
  <c r="BY33" i="17"/>
  <c r="BZ33" i="17"/>
  <c r="CA33" i="17"/>
  <c r="CB33" i="17"/>
  <c r="C34" i="17"/>
  <c r="D34" i="17"/>
  <c r="E34" i="17"/>
  <c r="AG34" i="17"/>
  <c r="AH34" i="17"/>
  <c r="AI34" i="17"/>
  <c r="AJ34" i="17"/>
  <c r="AK34" i="17"/>
  <c r="AL34" i="17"/>
  <c r="AN34" i="17"/>
  <c r="AO34" i="17"/>
  <c r="AP34" i="17"/>
  <c r="AX34" i="17"/>
  <c r="AY34" i="17"/>
  <c r="AZ34" i="17"/>
  <c r="BA34" i="17"/>
  <c r="BB34" i="17"/>
  <c r="BC34" i="17"/>
  <c r="BD34" i="17"/>
  <c r="BE34" i="17"/>
  <c r="BU34" i="17"/>
  <c r="BV34" i="17"/>
  <c r="BW34" i="17"/>
  <c r="BX34" i="17"/>
  <c r="BY34" i="17"/>
  <c r="BZ34" i="17"/>
  <c r="CA34" i="17"/>
  <c r="CB34" i="17"/>
  <c r="C35" i="17"/>
  <c r="D35" i="17"/>
  <c r="E35" i="17"/>
  <c r="AG35" i="17"/>
  <c r="AH35" i="17"/>
  <c r="AI35" i="17"/>
  <c r="AJ35" i="17"/>
  <c r="AK35" i="17"/>
  <c r="AL35" i="17"/>
  <c r="AN35" i="17"/>
  <c r="AO35" i="17"/>
  <c r="AP35" i="17"/>
  <c r="AX35" i="17"/>
  <c r="AY35" i="17"/>
  <c r="AZ35" i="17"/>
  <c r="BA35" i="17"/>
  <c r="BB35" i="17"/>
  <c r="BC35" i="17"/>
  <c r="BD35" i="17"/>
  <c r="BE35" i="17"/>
  <c r="BU35" i="17"/>
  <c r="BV35" i="17"/>
  <c r="BW35" i="17"/>
  <c r="BX35" i="17"/>
  <c r="BY35" i="17"/>
  <c r="BZ35" i="17"/>
  <c r="CA35" i="17"/>
  <c r="CB35" i="17"/>
  <c r="C36" i="17"/>
  <c r="D36" i="17"/>
  <c r="E36" i="17"/>
  <c r="AG36" i="17"/>
  <c r="AH36" i="17"/>
  <c r="AI36" i="17"/>
  <c r="AJ36" i="17"/>
  <c r="AK36" i="17"/>
  <c r="AL36" i="17"/>
  <c r="AN36" i="17"/>
  <c r="AO36" i="17"/>
  <c r="AP36" i="17"/>
  <c r="AX36" i="17"/>
  <c r="AY36" i="17"/>
  <c r="AZ36" i="17"/>
  <c r="BA36" i="17"/>
  <c r="BB36" i="17"/>
  <c r="BC36" i="17"/>
  <c r="BD36" i="17"/>
  <c r="BE36" i="17"/>
  <c r="BU36" i="17"/>
  <c r="BV36" i="17"/>
  <c r="BW36" i="17"/>
  <c r="BX36" i="17"/>
  <c r="BY36" i="17"/>
  <c r="BZ36" i="17"/>
  <c r="CA36" i="17"/>
  <c r="CB36" i="17"/>
  <c r="C37" i="17"/>
  <c r="D37" i="17"/>
  <c r="E37" i="17"/>
  <c r="AG37" i="17"/>
  <c r="AH37" i="17"/>
  <c r="AI37" i="17"/>
  <c r="AJ37" i="17"/>
  <c r="AK37" i="17"/>
  <c r="AL37" i="17"/>
  <c r="AN37" i="17"/>
  <c r="AO37" i="17"/>
  <c r="AP37" i="17"/>
  <c r="AX37" i="17"/>
  <c r="AY37" i="17"/>
  <c r="AZ37" i="17"/>
  <c r="BA37" i="17"/>
  <c r="BB37" i="17"/>
  <c r="BC37" i="17"/>
  <c r="BD37" i="17"/>
  <c r="BE37" i="17"/>
  <c r="BU37" i="17"/>
  <c r="BV37" i="17"/>
  <c r="BW37" i="17"/>
  <c r="BX37" i="17"/>
  <c r="BY37" i="17"/>
  <c r="BZ37" i="17"/>
  <c r="CA37" i="17"/>
  <c r="CB37" i="17"/>
  <c r="C38" i="17"/>
  <c r="D38" i="17"/>
  <c r="E38" i="17"/>
  <c r="AG38" i="17"/>
  <c r="AH38" i="17"/>
  <c r="AI38" i="17"/>
  <c r="AJ38" i="17"/>
  <c r="AK38" i="17"/>
  <c r="AL38" i="17"/>
  <c r="AN38" i="17"/>
  <c r="AO38" i="17"/>
  <c r="AP38" i="17"/>
  <c r="AX38" i="17"/>
  <c r="AY38" i="17"/>
  <c r="AZ38" i="17"/>
  <c r="BA38" i="17"/>
  <c r="BB38" i="17"/>
  <c r="BC38" i="17"/>
  <c r="BD38" i="17"/>
  <c r="BE38" i="17"/>
  <c r="BU38" i="17"/>
  <c r="BV38" i="17"/>
  <c r="BW38" i="17"/>
  <c r="BX38" i="17"/>
  <c r="BY38" i="17"/>
  <c r="BZ38" i="17"/>
  <c r="CA38" i="17"/>
  <c r="CB38" i="17"/>
  <c r="C39" i="17"/>
  <c r="D39" i="17"/>
  <c r="E39" i="17"/>
  <c r="AG39" i="17"/>
  <c r="AH39" i="17"/>
  <c r="AI39" i="17"/>
  <c r="AJ39" i="17"/>
  <c r="AK39" i="17"/>
  <c r="AL39" i="17"/>
  <c r="AN39" i="17"/>
  <c r="AO39" i="17"/>
  <c r="AP39" i="17"/>
  <c r="AX39" i="17"/>
  <c r="AY39" i="17"/>
  <c r="AZ39" i="17"/>
  <c r="BA39" i="17"/>
  <c r="BB39" i="17"/>
  <c r="BC39" i="17"/>
  <c r="BD39" i="17"/>
  <c r="BE39" i="17"/>
  <c r="BU39" i="17"/>
  <c r="BV39" i="17"/>
  <c r="BW39" i="17"/>
  <c r="BX39" i="17"/>
  <c r="BY39" i="17"/>
  <c r="BZ39" i="17"/>
  <c r="CA39" i="17"/>
  <c r="CB39" i="17"/>
  <c r="C40" i="17"/>
  <c r="D40" i="17"/>
  <c r="E40" i="17"/>
  <c r="AG40" i="17"/>
  <c r="AH40" i="17"/>
  <c r="AI40" i="17"/>
  <c r="AJ40" i="17"/>
  <c r="AK40" i="17"/>
  <c r="AL40" i="17"/>
  <c r="AN40" i="17"/>
  <c r="AO40" i="17"/>
  <c r="AP40" i="17"/>
  <c r="AX40" i="17"/>
  <c r="AY40" i="17"/>
  <c r="AZ40" i="17"/>
  <c r="BA40" i="17"/>
  <c r="BB40" i="17"/>
  <c r="BC40" i="17"/>
  <c r="BD40" i="17"/>
  <c r="BE40" i="17"/>
  <c r="BU40" i="17"/>
  <c r="BV40" i="17"/>
  <c r="BW40" i="17"/>
  <c r="BX40" i="17"/>
  <c r="BY40" i="17"/>
  <c r="BZ40" i="17"/>
  <c r="CA40" i="17"/>
  <c r="CB40" i="17"/>
  <c r="C41" i="17"/>
  <c r="D41" i="17"/>
  <c r="E41" i="17"/>
  <c r="AG41" i="17"/>
  <c r="AH41" i="17"/>
  <c r="AI41" i="17"/>
  <c r="AJ41" i="17"/>
  <c r="AK41" i="17"/>
  <c r="AL41" i="17"/>
  <c r="AN41" i="17"/>
  <c r="AO41" i="17"/>
  <c r="AP41" i="17"/>
  <c r="AX41" i="17"/>
  <c r="AY41" i="17"/>
  <c r="AZ41" i="17"/>
  <c r="BA41" i="17"/>
  <c r="BB41" i="17"/>
  <c r="BC41" i="17"/>
  <c r="BD41" i="17"/>
  <c r="BE41" i="17"/>
  <c r="BU41" i="17"/>
  <c r="BV41" i="17"/>
  <c r="BW41" i="17"/>
  <c r="BX41" i="17"/>
  <c r="BY41" i="17"/>
  <c r="BZ41" i="17"/>
  <c r="CA41" i="17"/>
  <c r="CB41" i="17"/>
  <c r="C42" i="17"/>
  <c r="D42" i="17"/>
  <c r="E42" i="17"/>
  <c r="AG42" i="17"/>
  <c r="AH42" i="17"/>
  <c r="AI42" i="17"/>
  <c r="AJ42" i="17"/>
  <c r="AK42" i="17"/>
  <c r="AL42" i="17"/>
  <c r="AN42" i="17"/>
  <c r="AO42" i="17"/>
  <c r="AP42" i="17"/>
  <c r="AX42" i="17"/>
  <c r="AY42" i="17"/>
  <c r="AZ42" i="17"/>
  <c r="BA42" i="17"/>
  <c r="BB42" i="17"/>
  <c r="BC42" i="17"/>
  <c r="BD42" i="17"/>
  <c r="BE42" i="17"/>
  <c r="BU42" i="17"/>
  <c r="BV42" i="17"/>
  <c r="BW42" i="17"/>
  <c r="BX42" i="17"/>
  <c r="BY42" i="17"/>
  <c r="BZ42" i="17"/>
  <c r="CA42" i="17"/>
  <c r="CB42" i="17"/>
  <c r="C43" i="17"/>
  <c r="D43" i="17"/>
  <c r="E43" i="17"/>
  <c r="BU43" i="17"/>
  <c r="BV43" i="17"/>
  <c r="BW43" i="17"/>
  <c r="BX43" i="17"/>
  <c r="BY43" i="17"/>
  <c r="BZ43" i="17"/>
  <c r="CA43" i="17"/>
  <c r="CB43" i="17"/>
  <c r="C44" i="17"/>
  <c r="D44" i="17"/>
  <c r="E44" i="17"/>
  <c r="BU44" i="17"/>
  <c r="BV44" i="17"/>
  <c r="BW44" i="17"/>
  <c r="BX44" i="17"/>
  <c r="BY44" i="17"/>
  <c r="BZ44" i="17"/>
  <c r="CA44" i="17"/>
  <c r="CB44" i="17"/>
  <c r="C45" i="17"/>
  <c r="D45" i="17"/>
  <c r="E45" i="17"/>
  <c r="BU45" i="17"/>
  <c r="BV45" i="17"/>
  <c r="BW45" i="17"/>
  <c r="BX45" i="17"/>
  <c r="BY45" i="17"/>
  <c r="BZ45" i="17"/>
  <c r="CA45" i="17"/>
  <c r="CB45" i="17"/>
  <c r="C46" i="17"/>
  <c r="D46" i="17"/>
  <c r="E46" i="17"/>
  <c r="BU46" i="17"/>
  <c r="BV46" i="17"/>
  <c r="BW46" i="17"/>
  <c r="BX46" i="17"/>
  <c r="BY46" i="17"/>
  <c r="BZ46" i="17"/>
  <c r="CA46" i="17"/>
  <c r="CB46" i="17"/>
  <c r="C47" i="17"/>
  <c r="D47" i="17"/>
  <c r="E47" i="17"/>
  <c r="BU47" i="17"/>
  <c r="BV47" i="17"/>
  <c r="BW47" i="17"/>
  <c r="BX47" i="17"/>
  <c r="BY47" i="17"/>
  <c r="BZ47" i="17"/>
  <c r="CA47" i="17"/>
  <c r="CB47" i="17"/>
  <c r="C48" i="17"/>
  <c r="D48" i="17"/>
  <c r="E48" i="17"/>
  <c r="BU48" i="17"/>
  <c r="BV48" i="17"/>
  <c r="BW48" i="17"/>
  <c r="BX48" i="17"/>
  <c r="BY48" i="17"/>
  <c r="BZ48" i="17"/>
  <c r="CA48" i="17"/>
  <c r="CB48" i="17"/>
  <c r="C49" i="17"/>
  <c r="D49" i="17"/>
  <c r="E49" i="17"/>
  <c r="BU49" i="17"/>
  <c r="BV49" i="17"/>
  <c r="BW49" i="17"/>
  <c r="BX49" i="17"/>
  <c r="BY49" i="17"/>
  <c r="BZ49" i="17"/>
  <c r="CA49" i="17"/>
  <c r="CB49" i="17"/>
  <c r="C50" i="17"/>
  <c r="D50" i="17"/>
  <c r="E50" i="17"/>
  <c r="BU50" i="17"/>
  <c r="BV50" i="17"/>
  <c r="BW50" i="17"/>
  <c r="BX50" i="17"/>
  <c r="BY50" i="17"/>
  <c r="BZ50" i="17"/>
  <c r="CA50" i="17"/>
  <c r="CB50" i="17"/>
  <c r="C51" i="17"/>
  <c r="D51" i="17"/>
  <c r="E51" i="17"/>
  <c r="BU51" i="17"/>
  <c r="BV51" i="17"/>
  <c r="BW51" i="17"/>
  <c r="BX51" i="17"/>
  <c r="BY51" i="17"/>
  <c r="BZ51" i="17"/>
  <c r="CA51" i="17"/>
  <c r="CB51" i="17"/>
  <c r="C52" i="17"/>
  <c r="D52" i="17"/>
  <c r="E52" i="17"/>
  <c r="BU52" i="17"/>
  <c r="BV52" i="17"/>
  <c r="BW52" i="17"/>
  <c r="BX52" i="17"/>
  <c r="BY52" i="17"/>
  <c r="BZ52" i="17"/>
  <c r="CA52" i="17"/>
  <c r="CB52" i="17"/>
  <c r="C53" i="17"/>
  <c r="D53" i="17"/>
  <c r="E53" i="17"/>
  <c r="C54" i="17"/>
  <c r="D54" i="17"/>
  <c r="E54" i="17"/>
  <c r="C55" i="17"/>
  <c r="D55" i="17"/>
  <c r="E55" i="17"/>
  <c r="C56" i="17"/>
  <c r="D56" i="17"/>
  <c r="E56" i="17"/>
  <c r="C57" i="17"/>
  <c r="D57" i="17"/>
  <c r="E57" i="17"/>
  <c r="C58" i="17"/>
  <c r="D58" i="17"/>
  <c r="E58" i="17"/>
  <c r="C59" i="17"/>
  <c r="D59" i="17"/>
  <c r="E59" i="17"/>
  <c r="C60" i="17"/>
  <c r="D60" i="17"/>
  <c r="E60" i="17"/>
  <c r="C61" i="17"/>
  <c r="D61" i="17"/>
  <c r="E61" i="17"/>
  <c r="C62" i="17"/>
  <c r="D62" i="17"/>
  <c r="E62" i="17"/>
  <c r="C63" i="17"/>
  <c r="D63" i="17"/>
  <c r="E63" i="17"/>
  <c r="C64" i="17"/>
  <c r="D64" i="17"/>
  <c r="E64" i="17"/>
  <c r="C65" i="17"/>
  <c r="D65" i="17"/>
  <c r="E65" i="17"/>
  <c r="C66" i="17"/>
  <c r="D66" i="17"/>
  <c r="E66" i="17"/>
  <c r="C67" i="17"/>
  <c r="D67" i="17"/>
  <c r="E67" i="17"/>
  <c r="C68" i="17"/>
  <c r="D68" i="17"/>
  <c r="E68" i="17"/>
  <c r="C69" i="17"/>
  <c r="D69" i="17"/>
  <c r="E69" i="17"/>
  <c r="C70" i="17"/>
  <c r="D70" i="17"/>
  <c r="E70" i="17"/>
  <c r="C71" i="17"/>
  <c r="D71" i="17"/>
  <c r="E71" i="17"/>
  <c r="C72" i="17"/>
  <c r="D72" i="17"/>
  <c r="E72" i="17"/>
  <c r="C73" i="17"/>
  <c r="D73" i="17"/>
  <c r="E73" i="17"/>
  <c r="C74" i="17"/>
  <c r="D74" i="17"/>
  <c r="E74" i="17"/>
  <c r="C75" i="17"/>
  <c r="D75" i="17"/>
  <c r="E75" i="17"/>
  <c r="C76" i="17"/>
  <c r="D76" i="17"/>
  <c r="E76" i="17"/>
  <c r="C77" i="17"/>
  <c r="D77" i="17"/>
  <c r="E77" i="17"/>
  <c r="C78" i="17"/>
  <c r="D78" i="17"/>
  <c r="E78" i="17"/>
  <c r="C79" i="17"/>
  <c r="D79" i="17"/>
  <c r="E79" i="17"/>
  <c r="C80" i="17"/>
  <c r="D80" i="17"/>
  <c r="E80" i="17"/>
  <c r="C81" i="17"/>
  <c r="D81" i="17"/>
  <c r="E81" i="17"/>
  <c r="C82" i="17"/>
  <c r="D82" i="17"/>
  <c r="E82" i="17"/>
  <c r="C83" i="17"/>
  <c r="D83" i="17"/>
  <c r="E83" i="17"/>
  <c r="C84" i="17"/>
  <c r="D84" i="17"/>
  <c r="E84" i="17"/>
  <c r="C85" i="17"/>
  <c r="D85" i="17"/>
  <c r="E85" i="17"/>
  <c r="C86" i="17"/>
  <c r="D86" i="17"/>
  <c r="E86" i="17"/>
  <c r="C87" i="17"/>
  <c r="D87" i="17"/>
  <c r="E87" i="17"/>
  <c r="C88" i="17"/>
  <c r="D88" i="17"/>
  <c r="E88" i="17"/>
  <c r="C89" i="17"/>
  <c r="D89" i="17"/>
  <c r="E89" i="17"/>
  <c r="C90" i="17"/>
  <c r="D90" i="17"/>
  <c r="E90" i="17"/>
  <c r="C91" i="17"/>
  <c r="D91" i="17"/>
  <c r="E91" i="17"/>
  <c r="C92" i="17"/>
  <c r="D92" i="17"/>
  <c r="E92" i="17"/>
  <c r="C93" i="17"/>
  <c r="D93" i="17"/>
  <c r="E93" i="17"/>
  <c r="C94" i="17"/>
  <c r="D94" i="17"/>
  <c r="E94" i="17"/>
  <c r="C95" i="17"/>
  <c r="D95" i="17"/>
  <c r="E95" i="17"/>
  <c r="C96" i="17"/>
  <c r="D96" i="17"/>
  <c r="E96" i="17"/>
  <c r="C97" i="17"/>
  <c r="D97" i="17"/>
  <c r="E97" i="17"/>
  <c r="C98" i="17"/>
  <c r="D98" i="17"/>
  <c r="E98" i="17"/>
  <c r="C99" i="17"/>
  <c r="D99" i="17"/>
  <c r="E99" i="17"/>
  <c r="C100" i="17"/>
  <c r="D100" i="17"/>
  <c r="E100" i="17"/>
  <c r="C101" i="17"/>
  <c r="D101" i="17"/>
  <c r="E101" i="17"/>
  <c r="C102" i="17"/>
  <c r="D102" i="17"/>
  <c r="E102" i="17"/>
  <c r="C103" i="17"/>
  <c r="D103" i="17"/>
  <c r="E103" i="17"/>
  <c r="C104" i="17"/>
  <c r="D104" i="17"/>
  <c r="E104" i="17"/>
  <c r="C105" i="17"/>
  <c r="D105" i="17"/>
  <c r="E105" i="17"/>
  <c r="C106" i="17"/>
  <c r="D106" i="17"/>
  <c r="E106" i="17"/>
  <c r="C107" i="17"/>
  <c r="D107" i="17"/>
  <c r="E107" i="17"/>
  <c r="C108" i="17"/>
  <c r="D108" i="17"/>
  <c r="E108" i="17"/>
  <c r="C109" i="17"/>
  <c r="D109" i="17"/>
  <c r="E109" i="17"/>
  <c r="C110" i="17"/>
  <c r="D110" i="17"/>
  <c r="E110" i="17"/>
  <c r="C111" i="17"/>
  <c r="D111" i="17"/>
  <c r="E111" i="17"/>
  <c r="C112" i="17"/>
  <c r="D112" i="17"/>
  <c r="E112" i="17"/>
  <c r="C113" i="17"/>
  <c r="D113" i="17"/>
  <c r="E113" i="17"/>
  <c r="C114" i="17"/>
  <c r="D114" i="17"/>
  <c r="E114" i="17"/>
  <c r="C115" i="17"/>
  <c r="D115" i="17"/>
  <c r="E115" i="17"/>
  <c r="C116" i="17"/>
  <c r="D116" i="17"/>
  <c r="E116" i="17"/>
  <c r="C117" i="17"/>
  <c r="D117" i="17"/>
  <c r="E117" i="17"/>
  <c r="C118" i="17"/>
  <c r="D118" i="17"/>
  <c r="E118" i="17"/>
  <c r="C119" i="17"/>
  <c r="D119" i="17"/>
  <c r="E119" i="17"/>
  <c r="C120" i="17"/>
  <c r="D120" i="17"/>
  <c r="E120" i="17"/>
  <c r="C121" i="17"/>
  <c r="D121" i="17"/>
  <c r="E121" i="17"/>
  <c r="C122" i="17"/>
  <c r="D122" i="17"/>
  <c r="E122" i="17"/>
  <c r="C123" i="17"/>
  <c r="D123" i="17"/>
  <c r="E123" i="17"/>
  <c r="C124" i="17"/>
  <c r="D124" i="17"/>
  <c r="E124" i="17"/>
  <c r="C125" i="17"/>
  <c r="D125" i="17"/>
  <c r="E125" i="17"/>
  <c r="C126" i="17"/>
  <c r="D126" i="17"/>
  <c r="E126" i="17"/>
  <c r="C127" i="17"/>
  <c r="D127" i="17"/>
  <c r="E127" i="17"/>
  <c r="C128" i="17"/>
  <c r="D128" i="17"/>
  <c r="E128" i="17"/>
  <c r="C129" i="17"/>
  <c r="D129" i="17"/>
  <c r="E129" i="17"/>
  <c r="C130" i="17"/>
  <c r="D130" i="17"/>
  <c r="E130" i="17"/>
  <c r="C131" i="17"/>
  <c r="D131" i="17"/>
  <c r="E131" i="17"/>
  <c r="C132" i="17"/>
  <c r="D132" i="17"/>
  <c r="E132" i="17"/>
  <c r="C133" i="17"/>
  <c r="D133" i="17"/>
  <c r="E133" i="17"/>
  <c r="C134" i="17"/>
  <c r="D134" i="17"/>
  <c r="E134" i="17"/>
  <c r="C135" i="17"/>
  <c r="D135" i="17"/>
  <c r="E135" i="17"/>
  <c r="C136" i="17"/>
  <c r="D136" i="17"/>
  <c r="E136" i="17"/>
  <c r="C137" i="17"/>
  <c r="D137" i="17"/>
  <c r="E137" i="17"/>
  <c r="C138" i="17"/>
  <c r="D138" i="17"/>
  <c r="E138" i="17"/>
  <c r="C139" i="17"/>
  <c r="D139" i="17"/>
  <c r="E139" i="17"/>
  <c r="C140" i="17"/>
  <c r="D140" i="17"/>
  <c r="E140" i="17"/>
  <c r="C141" i="17"/>
  <c r="D141" i="17"/>
  <c r="E141" i="17"/>
  <c r="C142" i="17"/>
  <c r="D142" i="17"/>
  <c r="E142" i="17"/>
  <c r="C143" i="17"/>
  <c r="D143" i="17"/>
  <c r="E143" i="17"/>
  <c r="C144" i="17"/>
  <c r="D144" i="17"/>
  <c r="E144" i="17"/>
  <c r="C145" i="17"/>
  <c r="D145" i="17"/>
  <c r="E145" i="17"/>
  <c r="C146" i="17"/>
  <c r="D146" i="17"/>
  <c r="E146" i="17"/>
  <c r="C147" i="17"/>
  <c r="D147" i="17"/>
  <c r="E147" i="17"/>
  <c r="C148" i="17"/>
  <c r="D148" i="17"/>
  <c r="E148" i="17"/>
  <c r="C149" i="17"/>
  <c r="D149" i="17"/>
  <c r="E149" i="17"/>
  <c r="C150" i="17"/>
  <c r="D150" i="17"/>
  <c r="E150" i="17"/>
  <c r="C151" i="17"/>
  <c r="D151" i="17"/>
  <c r="E151" i="17"/>
  <c r="C152" i="17"/>
  <c r="D152" i="17"/>
  <c r="E152" i="17"/>
  <c r="C153" i="17"/>
  <c r="D153" i="17"/>
  <c r="E153" i="17"/>
  <c r="C154" i="17"/>
  <c r="D154" i="17"/>
  <c r="E154" i="17"/>
  <c r="C155" i="17"/>
  <c r="D155" i="17"/>
  <c r="E155" i="17"/>
  <c r="C156" i="17"/>
  <c r="D156" i="17"/>
  <c r="E156" i="17"/>
  <c r="C157" i="17"/>
  <c r="D157" i="17"/>
  <c r="E157" i="17"/>
  <c r="C158" i="17"/>
  <c r="D158" i="17"/>
  <c r="E158" i="17"/>
  <c r="C159" i="17"/>
  <c r="D159" i="17"/>
  <c r="E159" i="17"/>
  <c r="C160" i="17"/>
  <c r="D160" i="17"/>
  <c r="E160" i="17"/>
  <c r="C161" i="17"/>
  <c r="D161" i="17"/>
  <c r="E161" i="17"/>
  <c r="C162" i="17"/>
  <c r="D162" i="17"/>
  <c r="E162" i="17"/>
  <c r="C163" i="17"/>
  <c r="D163" i="17"/>
  <c r="E163" i="17"/>
  <c r="C164" i="17"/>
  <c r="D164" i="17"/>
  <c r="E164" i="17"/>
  <c r="C165" i="17"/>
  <c r="D165" i="17"/>
  <c r="E165" i="17"/>
  <c r="C166" i="17"/>
  <c r="D166" i="17"/>
  <c r="E166" i="17"/>
  <c r="C167" i="17"/>
  <c r="D167" i="17"/>
  <c r="E167" i="17"/>
  <c r="C168" i="17"/>
  <c r="D168" i="17"/>
  <c r="E168" i="17"/>
  <c r="C169" i="17"/>
  <c r="D169" i="17"/>
  <c r="E169" i="17"/>
  <c r="C170" i="17"/>
  <c r="D170" i="17"/>
  <c r="E170" i="17"/>
  <c r="C171" i="17"/>
  <c r="D171" i="17"/>
  <c r="E171" i="17"/>
  <c r="C172" i="17"/>
  <c r="D172" i="17"/>
  <c r="E172" i="17"/>
  <c r="C173" i="17"/>
  <c r="D173" i="17"/>
  <c r="E173" i="17"/>
  <c r="C174" i="17"/>
  <c r="D174" i="17"/>
  <c r="E174" i="17"/>
  <c r="C175" i="17"/>
  <c r="D175" i="17"/>
  <c r="E175" i="17"/>
  <c r="C176" i="17"/>
  <c r="D176" i="17"/>
  <c r="E176" i="17"/>
  <c r="C177" i="17"/>
  <c r="D177" i="17"/>
  <c r="E177" i="17"/>
  <c r="C178" i="17"/>
  <c r="D178" i="17"/>
  <c r="E178" i="17"/>
  <c r="C179" i="17"/>
  <c r="D179" i="17"/>
  <c r="E179" i="17"/>
  <c r="C180" i="17"/>
  <c r="D180" i="17"/>
  <c r="E180" i="17"/>
  <c r="C181" i="17"/>
  <c r="D181" i="17"/>
  <c r="E181" i="17"/>
  <c r="C182" i="17"/>
  <c r="D182" i="17"/>
  <c r="E182" i="17"/>
  <c r="C183" i="17"/>
  <c r="D183" i="17"/>
  <c r="E183" i="17"/>
  <c r="C184" i="17"/>
  <c r="D184" i="17"/>
  <c r="E184" i="17"/>
  <c r="C185" i="17"/>
  <c r="D185" i="17"/>
  <c r="E185" i="17"/>
  <c r="C186" i="17"/>
  <c r="D186" i="17"/>
  <c r="E186" i="17"/>
  <c r="C187" i="17"/>
  <c r="D187" i="17"/>
  <c r="E187" i="17"/>
  <c r="C188" i="17"/>
  <c r="D188" i="17"/>
  <c r="E188" i="17"/>
  <c r="C189" i="17"/>
  <c r="D189" i="17"/>
  <c r="E189" i="17"/>
  <c r="C190" i="17"/>
  <c r="D190" i="17"/>
  <c r="E190" i="17"/>
  <c r="C191" i="17"/>
  <c r="D191" i="17"/>
  <c r="E191" i="17"/>
  <c r="C192" i="17"/>
  <c r="D192" i="17"/>
  <c r="E192" i="17"/>
  <c r="C193" i="17"/>
  <c r="D193" i="17"/>
  <c r="E193" i="17"/>
  <c r="C194" i="17"/>
  <c r="D194" i="17"/>
  <c r="E194" i="17"/>
  <c r="C195" i="17"/>
  <c r="D195" i="17"/>
  <c r="E195" i="17"/>
  <c r="C196" i="17"/>
  <c r="D196" i="17"/>
  <c r="E196" i="17"/>
  <c r="C197" i="17"/>
  <c r="D197" i="17"/>
  <c r="E197" i="17"/>
  <c r="C198" i="17"/>
  <c r="D198" i="17"/>
  <c r="E198" i="17"/>
  <c r="C199" i="17"/>
  <c r="D199" i="17"/>
  <c r="E199" i="17"/>
  <c r="C200" i="17"/>
  <c r="D200" i="17"/>
  <c r="E200" i="17"/>
  <c r="C201" i="17"/>
  <c r="D201" i="17"/>
  <c r="E201" i="17"/>
  <c r="C202" i="17"/>
  <c r="D202" i="17"/>
  <c r="E202" i="17"/>
  <c r="C203" i="17"/>
  <c r="D203" i="17"/>
  <c r="E203" i="17"/>
  <c r="C204" i="17"/>
  <c r="D204" i="17"/>
  <c r="E204" i="17"/>
  <c r="C205" i="17"/>
  <c r="D205" i="17"/>
  <c r="E205" i="17"/>
  <c r="C206" i="17"/>
  <c r="D206" i="17"/>
  <c r="E206" i="17"/>
  <c r="C207" i="17"/>
  <c r="D207" i="17"/>
  <c r="E207" i="17"/>
  <c r="C208" i="17"/>
  <c r="D208" i="17"/>
  <c r="E208" i="17"/>
  <c r="C209" i="17"/>
  <c r="D209" i="17"/>
  <c r="E209" i="17"/>
  <c r="C210" i="17"/>
  <c r="D210" i="17"/>
  <c r="E210" i="17"/>
  <c r="C211" i="17"/>
  <c r="D211" i="17"/>
  <c r="E211" i="17"/>
  <c r="C212" i="17"/>
  <c r="D212" i="17"/>
  <c r="E212" i="17"/>
  <c r="C213" i="17"/>
  <c r="D213" i="17"/>
  <c r="E213" i="17"/>
  <c r="C214" i="17"/>
  <c r="D214" i="17"/>
  <c r="E214" i="17"/>
  <c r="C215" i="17"/>
  <c r="D215" i="17"/>
  <c r="E215" i="17"/>
  <c r="C216" i="17"/>
  <c r="D216" i="17"/>
  <c r="E216" i="17"/>
  <c r="C217" i="17"/>
  <c r="D217" i="17"/>
  <c r="E217" i="17"/>
  <c r="C218" i="17"/>
  <c r="D218" i="17"/>
  <c r="E218" i="17"/>
  <c r="C219" i="17"/>
  <c r="D219" i="17"/>
  <c r="E219" i="17"/>
  <c r="C220" i="17"/>
  <c r="D220" i="17"/>
  <c r="E220" i="17"/>
  <c r="C221" i="17"/>
  <c r="D221" i="17"/>
  <c r="E221" i="17"/>
  <c r="C222" i="17"/>
  <c r="D222" i="17"/>
  <c r="E222" i="17"/>
  <c r="C223" i="17"/>
  <c r="D223" i="17"/>
  <c r="E223" i="17"/>
  <c r="C224" i="17"/>
  <c r="D224" i="17"/>
  <c r="E224" i="17"/>
  <c r="C225" i="17"/>
  <c r="D225" i="17"/>
  <c r="E225" i="17"/>
  <c r="C226" i="17"/>
  <c r="D226" i="17"/>
  <c r="E226" i="17"/>
  <c r="C227" i="17"/>
  <c r="D227" i="17"/>
  <c r="E227" i="17"/>
  <c r="C228" i="17"/>
  <c r="D228" i="17"/>
  <c r="E228" i="17"/>
  <c r="C229" i="17"/>
  <c r="D229" i="17"/>
  <c r="E229" i="17"/>
  <c r="C230" i="17"/>
  <c r="D230" i="17"/>
  <c r="E230" i="17"/>
  <c r="C231" i="17"/>
  <c r="D231" i="17"/>
  <c r="E231" i="17"/>
  <c r="C232" i="17"/>
  <c r="D232" i="17"/>
  <c r="E232" i="17"/>
  <c r="C233" i="17"/>
  <c r="D233" i="17"/>
  <c r="E233" i="17"/>
  <c r="C234" i="17"/>
  <c r="D234" i="17"/>
  <c r="E234" i="17"/>
  <c r="C235" i="17"/>
  <c r="D235" i="17"/>
  <c r="E235" i="17"/>
  <c r="C236" i="17"/>
  <c r="D236" i="17"/>
  <c r="E236" i="17"/>
  <c r="C237" i="17"/>
  <c r="D237" i="17"/>
  <c r="E237" i="17"/>
  <c r="C238" i="17"/>
  <c r="D238" i="17"/>
  <c r="E238" i="17"/>
  <c r="C239" i="17"/>
  <c r="D239" i="17"/>
  <c r="E239" i="17"/>
  <c r="C240" i="17"/>
  <c r="D240" i="17"/>
  <c r="E240" i="17"/>
  <c r="C241" i="17"/>
  <c r="D241" i="17"/>
  <c r="E241" i="17"/>
  <c r="C242" i="17"/>
  <c r="D242" i="17"/>
  <c r="E242" i="17"/>
  <c r="C243" i="17"/>
  <c r="D243" i="17"/>
  <c r="E243" i="17"/>
  <c r="C244" i="17"/>
  <c r="D244" i="17"/>
  <c r="E244" i="17"/>
  <c r="C245" i="17"/>
  <c r="D245" i="17"/>
  <c r="E245" i="17"/>
  <c r="C246" i="17"/>
  <c r="D246" i="17"/>
  <c r="E246" i="17"/>
  <c r="C247" i="17"/>
  <c r="D247" i="17"/>
  <c r="E247" i="17"/>
  <c r="C248" i="17"/>
  <c r="D248" i="17"/>
  <c r="E248" i="17"/>
  <c r="C249" i="17"/>
  <c r="D249" i="17"/>
  <c r="E249" i="17"/>
  <c r="C250" i="17"/>
  <c r="D250" i="17"/>
  <c r="E250" i="17"/>
  <c r="C251" i="17"/>
  <c r="D251" i="17"/>
  <c r="E251" i="17"/>
  <c r="C252" i="17"/>
  <c r="D252" i="17"/>
  <c r="E252" i="17"/>
  <c r="C253" i="17"/>
  <c r="D253" i="17"/>
  <c r="E253" i="17"/>
  <c r="C254" i="17"/>
  <c r="D254" i="17"/>
  <c r="E254" i="17"/>
  <c r="C255" i="17"/>
  <c r="D255" i="17"/>
  <c r="E255" i="17"/>
  <c r="C256" i="17"/>
  <c r="D256" i="17"/>
  <c r="E256" i="17"/>
  <c r="C257" i="17"/>
  <c r="D257" i="17"/>
  <c r="E257" i="17"/>
  <c r="C258" i="17"/>
  <c r="D258" i="17"/>
  <c r="E258" i="17"/>
  <c r="C259" i="17"/>
  <c r="D259" i="17"/>
  <c r="E259" i="17"/>
  <c r="C260" i="17"/>
  <c r="D260" i="17"/>
  <c r="E260" i="17"/>
  <c r="C261" i="17"/>
  <c r="D261" i="17"/>
  <c r="E261" i="17"/>
  <c r="C262" i="17"/>
  <c r="D262" i="17"/>
  <c r="E262" i="17"/>
  <c r="C263" i="17"/>
  <c r="D263" i="17"/>
  <c r="E263" i="17"/>
  <c r="C264" i="17"/>
  <c r="D264" i="17"/>
  <c r="E264" i="17"/>
  <c r="C265" i="17"/>
  <c r="D265" i="17"/>
  <c r="E265" i="17"/>
  <c r="C266" i="17"/>
  <c r="D266" i="17"/>
  <c r="E266" i="17"/>
  <c r="C267" i="17"/>
  <c r="D267" i="17"/>
  <c r="E267" i="17"/>
  <c r="C268" i="17"/>
  <c r="D268" i="17"/>
  <c r="E268" i="17"/>
  <c r="C269" i="17"/>
  <c r="D269" i="17"/>
  <c r="E269" i="17"/>
  <c r="C270" i="17"/>
  <c r="D270" i="17"/>
  <c r="E270" i="17"/>
  <c r="C271" i="17"/>
  <c r="D271" i="17"/>
  <c r="E271" i="17"/>
  <c r="C272" i="17"/>
  <c r="D272" i="17"/>
  <c r="E272" i="17"/>
  <c r="C273" i="17"/>
  <c r="D273" i="17"/>
  <c r="E273" i="17"/>
  <c r="C274" i="17"/>
  <c r="D274" i="17"/>
  <c r="E274" i="17"/>
  <c r="C275" i="17"/>
  <c r="D275" i="17"/>
  <c r="E275" i="17"/>
  <c r="C276" i="17"/>
  <c r="D276" i="17"/>
  <c r="E276" i="17"/>
  <c r="C277" i="17"/>
  <c r="D277" i="17"/>
  <c r="E277" i="17"/>
  <c r="C278" i="17"/>
  <c r="D278" i="17"/>
  <c r="E278" i="17"/>
  <c r="C279" i="17"/>
  <c r="D279" i="17"/>
  <c r="E279" i="17"/>
  <c r="C280" i="17"/>
  <c r="D280" i="17"/>
  <c r="E280" i="17"/>
  <c r="C281" i="17"/>
  <c r="D281" i="17"/>
  <c r="E281" i="17"/>
  <c r="C282" i="17"/>
  <c r="D282" i="17"/>
  <c r="E282" i="17"/>
  <c r="C283" i="17"/>
  <c r="D283" i="17"/>
  <c r="E283" i="17"/>
  <c r="C284" i="17"/>
  <c r="D284" i="17"/>
  <c r="E284" i="17"/>
  <c r="C285" i="17"/>
  <c r="D285" i="17"/>
  <c r="E285" i="17"/>
  <c r="C286" i="17"/>
  <c r="D286" i="17"/>
  <c r="E286" i="17"/>
  <c r="C287" i="17"/>
  <c r="D287" i="17"/>
  <c r="E287" i="17"/>
  <c r="C288" i="17"/>
  <c r="D288" i="17"/>
  <c r="E288" i="17"/>
  <c r="C289" i="17"/>
  <c r="D289" i="17"/>
  <c r="E289" i="17"/>
  <c r="C290" i="17"/>
  <c r="D290" i="17"/>
  <c r="E290" i="17"/>
  <c r="C291" i="17"/>
  <c r="D291" i="17"/>
  <c r="E291" i="17"/>
  <c r="C292" i="17"/>
  <c r="D292" i="17"/>
  <c r="E292" i="17"/>
  <c r="C293" i="17"/>
  <c r="D293" i="17"/>
  <c r="E293" i="17"/>
  <c r="C294" i="17"/>
  <c r="D294" i="17"/>
  <c r="E294" i="17"/>
  <c r="C295" i="17"/>
  <c r="D295" i="17"/>
  <c r="E295" i="17"/>
  <c r="C296" i="17"/>
  <c r="D296" i="17"/>
  <c r="E296" i="17"/>
  <c r="C297" i="17"/>
  <c r="D297" i="17"/>
  <c r="E297" i="17"/>
  <c r="C298" i="17"/>
  <c r="D298" i="17"/>
  <c r="E298" i="17"/>
  <c r="C299" i="17"/>
  <c r="D299" i="17"/>
  <c r="E299" i="17"/>
  <c r="C300" i="17"/>
  <c r="D300" i="17"/>
  <c r="E300" i="17"/>
  <c r="C301" i="17"/>
  <c r="D301" i="17"/>
  <c r="E301" i="17"/>
  <c r="C302" i="17"/>
  <c r="D302" i="17"/>
  <c r="E302" i="17"/>
  <c r="C303" i="17"/>
  <c r="D303" i="17"/>
  <c r="E303" i="17"/>
  <c r="C304" i="17"/>
  <c r="D304" i="17"/>
  <c r="E304" i="17"/>
  <c r="C305" i="17"/>
  <c r="D305" i="17"/>
  <c r="E305" i="17"/>
  <c r="C306" i="17"/>
  <c r="D306" i="17"/>
  <c r="E306" i="17"/>
  <c r="C307" i="17"/>
  <c r="D307" i="17"/>
  <c r="E307" i="17"/>
  <c r="C308" i="17"/>
  <c r="D308" i="17"/>
  <c r="E308" i="17"/>
  <c r="C309" i="17"/>
  <c r="D309" i="17"/>
  <c r="E309" i="17"/>
  <c r="C310" i="17"/>
  <c r="D310" i="17"/>
  <c r="E310" i="17"/>
  <c r="C311" i="17"/>
  <c r="D311" i="17"/>
  <c r="E311" i="17"/>
  <c r="C312" i="17"/>
  <c r="D312" i="17"/>
  <c r="E312" i="17"/>
  <c r="C313" i="17"/>
  <c r="D313" i="17"/>
  <c r="E313" i="17"/>
  <c r="C314" i="17"/>
  <c r="D314" i="17"/>
  <c r="E314" i="17"/>
  <c r="C315" i="17"/>
  <c r="D315" i="17"/>
  <c r="E315" i="17"/>
  <c r="C316" i="17"/>
  <c r="D316" i="17"/>
  <c r="E316" i="17"/>
  <c r="C317" i="17"/>
  <c r="D317" i="17"/>
  <c r="E317" i="17"/>
  <c r="C318" i="17"/>
  <c r="D318" i="17"/>
  <c r="E318" i="17"/>
  <c r="C319" i="17"/>
  <c r="D319" i="17"/>
  <c r="E319" i="17"/>
  <c r="C320" i="17"/>
  <c r="D320" i="17"/>
  <c r="E320" i="17"/>
  <c r="C321" i="17"/>
  <c r="D321" i="17"/>
  <c r="E321" i="17"/>
  <c r="C322" i="17"/>
  <c r="D322" i="17"/>
  <c r="E322" i="17"/>
  <c r="C323" i="17"/>
  <c r="D323" i="17"/>
  <c r="E323" i="17"/>
  <c r="C324" i="17"/>
  <c r="D324" i="17"/>
  <c r="E324" i="17"/>
  <c r="C325" i="17"/>
  <c r="D325" i="17"/>
  <c r="E325" i="17"/>
  <c r="C326" i="17"/>
  <c r="D326" i="17"/>
  <c r="E326" i="17"/>
  <c r="C327" i="17"/>
  <c r="D327" i="17"/>
  <c r="E327" i="17"/>
  <c r="C328" i="17"/>
  <c r="D328" i="17"/>
  <c r="E328" i="17"/>
  <c r="C329" i="17"/>
  <c r="D329" i="17"/>
  <c r="E329" i="17"/>
  <c r="C330" i="17"/>
  <c r="D330" i="17"/>
  <c r="E330" i="17"/>
  <c r="C331" i="17"/>
  <c r="D331" i="17"/>
  <c r="E331" i="17"/>
  <c r="C332" i="17"/>
  <c r="D332" i="17"/>
  <c r="E332" i="17"/>
  <c r="C333" i="17"/>
  <c r="D333" i="17"/>
  <c r="E333" i="17"/>
  <c r="C334" i="17"/>
  <c r="D334" i="17"/>
  <c r="E334" i="17"/>
  <c r="C335" i="17"/>
  <c r="D335" i="17"/>
  <c r="E335" i="17"/>
  <c r="C336" i="17"/>
  <c r="D336" i="17"/>
  <c r="E336" i="17"/>
  <c r="C337" i="17"/>
  <c r="D337" i="17"/>
  <c r="E337" i="17"/>
  <c r="C338" i="17"/>
  <c r="D338" i="17"/>
  <c r="E338" i="17"/>
  <c r="C339" i="17"/>
  <c r="D339" i="17"/>
  <c r="E339" i="17"/>
  <c r="C340" i="17"/>
  <c r="D340" i="17"/>
  <c r="E340" i="17"/>
  <c r="C341" i="17"/>
  <c r="D341" i="17"/>
  <c r="E341" i="17"/>
  <c r="C342" i="17"/>
  <c r="D342" i="17"/>
  <c r="E342" i="17"/>
  <c r="C343" i="17"/>
  <c r="D343" i="17"/>
  <c r="E343" i="17"/>
  <c r="C344" i="17"/>
  <c r="D344" i="17"/>
  <c r="E344" i="17"/>
  <c r="C345" i="17"/>
  <c r="D345" i="17"/>
  <c r="E345" i="17"/>
  <c r="C346" i="17"/>
  <c r="D346" i="17"/>
  <c r="E346" i="17"/>
  <c r="C347" i="17"/>
  <c r="D347" i="17"/>
  <c r="E347" i="17"/>
  <c r="C348" i="17"/>
  <c r="D348" i="17"/>
  <c r="E348" i="17"/>
  <c r="C349" i="17"/>
  <c r="D349" i="17"/>
  <c r="E349" i="17"/>
  <c r="C350" i="17"/>
  <c r="D350" i="17"/>
  <c r="E350" i="17"/>
  <c r="C351" i="17"/>
  <c r="D351" i="17"/>
  <c r="E351" i="17"/>
  <c r="C352" i="17"/>
  <c r="D352" i="17"/>
  <c r="E352" i="17"/>
  <c r="C353" i="17"/>
  <c r="D353" i="17"/>
  <c r="E353" i="17"/>
  <c r="C354" i="17"/>
  <c r="D354" i="17"/>
  <c r="E354" i="17"/>
  <c r="C355" i="17"/>
  <c r="D355" i="17"/>
  <c r="E355" i="17"/>
  <c r="C356" i="17"/>
  <c r="D356" i="17"/>
  <c r="E356" i="17"/>
  <c r="C357" i="17"/>
  <c r="D357" i="17"/>
  <c r="E357" i="17"/>
  <c r="C358" i="17"/>
  <c r="D358" i="17"/>
  <c r="E358" i="17"/>
  <c r="C359" i="17"/>
  <c r="D359" i="17"/>
  <c r="E359" i="17"/>
  <c r="C360" i="17"/>
  <c r="D360" i="17"/>
  <c r="E360" i="17"/>
  <c r="C361" i="17"/>
  <c r="D361" i="17"/>
  <c r="E361" i="17"/>
  <c r="C362" i="17"/>
  <c r="D362" i="17"/>
  <c r="E362" i="17"/>
  <c r="C363" i="17"/>
  <c r="D363" i="17"/>
  <c r="E363" i="17"/>
  <c r="C364" i="17"/>
  <c r="D364" i="17"/>
  <c r="E364" i="17"/>
  <c r="C365" i="17"/>
  <c r="D365" i="17"/>
  <c r="E365" i="17"/>
  <c r="C366" i="17"/>
  <c r="D366" i="17"/>
  <c r="E366" i="17"/>
  <c r="D10" i="13"/>
  <c r="F10" i="13"/>
  <c r="G10" i="13"/>
  <c r="H10" i="13"/>
  <c r="I10" i="13"/>
  <c r="D11" i="13"/>
  <c r="F11" i="13"/>
  <c r="G11" i="13"/>
  <c r="HL2" i="17" s="1"/>
  <c r="H11" i="13"/>
  <c r="HM2" i="17"/>
  <c r="I11" i="13"/>
  <c r="HN2" i="17"/>
  <c r="D12" i="13"/>
  <c r="F12" i="13"/>
  <c r="G12" i="13"/>
  <c r="HL3" i="17"/>
  <c r="H12" i="13"/>
  <c r="HM3" i="17"/>
  <c r="I12" i="13"/>
  <c r="HN3" i="17"/>
  <c r="D13" i="13"/>
  <c r="F13" i="13"/>
  <c r="G13" i="13"/>
  <c r="HL4" i="17"/>
  <c r="H13" i="13"/>
  <c r="HM4" i="17"/>
  <c r="I13" i="13"/>
  <c r="HN4" i="17"/>
  <c r="D14" i="13"/>
  <c r="F14" i="13"/>
  <c r="G14" i="13"/>
  <c r="HL5" i="17"/>
  <c r="H14" i="13"/>
  <c r="HM5" i="17"/>
  <c r="I14" i="13"/>
  <c r="HN5" i="17"/>
  <c r="D15" i="13"/>
  <c r="F15" i="13"/>
  <c r="G15" i="13"/>
  <c r="HL6" i="17"/>
  <c r="H15" i="13"/>
  <c r="HM6" i="17"/>
  <c r="I15" i="13"/>
  <c r="HN6" i="17"/>
  <c r="D16" i="13"/>
  <c r="F16" i="13"/>
  <c r="G16" i="13"/>
  <c r="HL7" i="17"/>
  <c r="H16" i="13"/>
  <c r="HM7" i="17"/>
  <c r="I16" i="13"/>
  <c r="HN7" i="17"/>
  <c r="D17" i="13"/>
  <c r="F17" i="13"/>
  <c r="G17" i="13"/>
  <c r="HL8" i="17"/>
  <c r="H17" i="13"/>
  <c r="HM8" i="17"/>
  <c r="I17" i="13"/>
  <c r="HN8" i="17"/>
  <c r="D18" i="13"/>
  <c r="F18" i="13"/>
  <c r="G18" i="13"/>
  <c r="HL9" i="17"/>
  <c r="H18" i="13"/>
  <c r="HM9" i="17"/>
  <c r="I18" i="13"/>
  <c r="HN9" i="17"/>
  <c r="D19" i="13"/>
  <c r="F19" i="13"/>
  <c r="G19" i="13"/>
  <c r="HL10" i="17"/>
  <c r="H19" i="13"/>
  <c r="HM10" i="17"/>
  <c r="I19" i="13"/>
  <c r="HN10" i="17"/>
  <c r="D20" i="13"/>
  <c r="F20" i="13"/>
  <c r="G20" i="13"/>
  <c r="HL11" i="17"/>
  <c r="H20" i="13"/>
  <c r="HM11" i="17"/>
  <c r="I20" i="13"/>
  <c r="HN11" i="17"/>
  <c r="D21" i="13"/>
  <c r="F21" i="13"/>
  <c r="G21" i="13"/>
  <c r="HL12" i="17"/>
  <c r="H21" i="13"/>
  <c r="HM12" i="17"/>
  <c r="I21" i="13"/>
  <c r="HN12" i="17"/>
  <c r="D22" i="13"/>
  <c r="F22" i="13"/>
  <c r="G22" i="13"/>
  <c r="HL13" i="17"/>
  <c r="H22" i="13"/>
  <c r="HM13" i="17"/>
  <c r="I22" i="13"/>
  <c r="HN13" i="17"/>
  <c r="D23" i="13"/>
  <c r="F23" i="13"/>
  <c r="G23" i="13"/>
  <c r="HL14" i="17"/>
  <c r="H23" i="13"/>
  <c r="HM14" i="17"/>
  <c r="I23" i="13"/>
  <c r="HN14" i="17"/>
  <c r="D24" i="13"/>
  <c r="F24" i="13"/>
  <c r="G24" i="13"/>
  <c r="HL15" i="17"/>
  <c r="H24" i="13"/>
  <c r="HM15" i="17"/>
  <c r="I24" i="13"/>
  <c r="HN15" i="17"/>
  <c r="D25" i="13"/>
  <c r="F25" i="13"/>
  <c r="G25" i="13"/>
  <c r="HL16" i="17"/>
  <c r="H25" i="13"/>
  <c r="HM16" i="17"/>
  <c r="I25" i="13"/>
  <c r="HN16" i="17"/>
  <c r="D26" i="13"/>
  <c r="F26" i="13"/>
  <c r="G26" i="13"/>
  <c r="HL17" i="17"/>
  <c r="H26" i="13"/>
  <c r="HM17" i="17"/>
  <c r="I26" i="13"/>
  <c r="HN17" i="17"/>
  <c r="D27" i="13"/>
  <c r="F27" i="13"/>
  <c r="G27" i="13"/>
  <c r="HL18" i="17"/>
  <c r="H27" i="13"/>
  <c r="HM18" i="17"/>
  <c r="I27" i="13"/>
  <c r="HN18" i="17"/>
  <c r="D28" i="13"/>
  <c r="F28" i="13"/>
  <c r="G28" i="13"/>
  <c r="HL19" i="17"/>
  <c r="H28" i="13"/>
  <c r="HM19" i="17"/>
  <c r="I28" i="13"/>
  <c r="HN19" i="17"/>
  <c r="D29" i="13"/>
  <c r="F29" i="13"/>
  <c r="G29" i="13"/>
  <c r="HL20" i="17"/>
  <c r="H29" i="13"/>
  <c r="HM20" i="17"/>
  <c r="I29" i="13"/>
  <c r="HN20" i="17"/>
  <c r="D30" i="13"/>
  <c r="F30" i="13"/>
  <c r="G30" i="13"/>
  <c r="HL21" i="17"/>
  <c r="H30" i="13"/>
  <c r="HM21" i="17"/>
  <c r="I30" i="13"/>
  <c r="HN21" i="17"/>
  <c r="D31" i="13"/>
  <c r="F31" i="13"/>
  <c r="G31" i="13"/>
  <c r="HL22" i="17"/>
  <c r="H31" i="13"/>
  <c r="HM22" i="17"/>
  <c r="I31" i="13"/>
  <c r="HN22" i="17"/>
  <c r="D32" i="13"/>
  <c r="F32" i="13"/>
  <c r="G32" i="13"/>
  <c r="HL23" i="17" s="1"/>
  <c r="H32" i="13"/>
  <c r="HM23" i="17"/>
  <c r="I32" i="13"/>
  <c r="HN23" i="17"/>
  <c r="D33" i="13"/>
  <c r="F33" i="13"/>
  <c r="G33" i="13"/>
  <c r="HL24" i="17"/>
  <c r="H33" i="13"/>
  <c r="HM24" i="17"/>
  <c r="I33" i="13"/>
  <c r="HN24" i="17"/>
  <c r="D34" i="13"/>
  <c r="F34" i="13"/>
  <c r="G34" i="13"/>
  <c r="HL25" i="17" s="1"/>
  <c r="H34" i="13"/>
  <c r="HM25" i="17"/>
  <c r="I34" i="13"/>
  <c r="HN25" i="17"/>
  <c r="D35" i="13"/>
  <c r="F35" i="13"/>
  <c r="G35" i="13"/>
  <c r="HL26" i="17"/>
  <c r="H35" i="13"/>
  <c r="HM26" i="17"/>
  <c r="I35" i="13"/>
  <c r="HN26" i="17"/>
  <c r="D36" i="13"/>
  <c r="F36" i="13"/>
  <c r="G36" i="13"/>
  <c r="HL27" i="17" s="1"/>
  <c r="H36" i="13"/>
  <c r="HM27" i="17"/>
  <c r="I36" i="13"/>
  <c r="HN27" i="17"/>
  <c r="D37" i="13"/>
  <c r="F37" i="13"/>
  <c r="G37" i="13"/>
  <c r="HL28" i="17"/>
  <c r="H37" i="13"/>
  <c r="HM28" i="17"/>
  <c r="I37" i="13"/>
  <c r="HN28" i="17"/>
  <c r="D38" i="13"/>
  <c r="F38" i="13"/>
  <c r="G38" i="13"/>
  <c r="HL29" i="17"/>
  <c r="H38" i="13"/>
  <c r="HM29" i="17"/>
  <c r="I38" i="13"/>
  <c r="HN29" i="17"/>
  <c r="D39" i="13"/>
  <c r="F39" i="13"/>
  <c r="G39" i="13"/>
  <c r="HL30" i="17" s="1"/>
  <c r="H39" i="13"/>
  <c r="HM30" i="17"/>
  <c r="I39" i="13"/>
  <c r="HN30" i="17"/>
  <c r="D40" i="13"/>
  <c r="F40" i="13"/>
  <c r="G40" i="13"/>
  <c r="HL31" i="17"/>
  <c r="H40" i="13"/>
  <c r="HM31" i="17"/>
  <c r="I40" i="13"/>
  <c r="HN31" i="17"/>
  <c r="D41" i="13"/>
  <c r="F41" i="13"/>
  <c r="G41" i="13"/>
  <c r="HL32" i="17" s="1"/>
  <c r="H41" i="13"/>
  <c r="HM32" i="17"/>
  <c r="I41" i="13"/>
  <c r="HN32" i="17"/>
  <c r="D42" i="13"/>
  <c r="F42" i="13"/>
  <c r="G42" i="13"/>
  <c r="HL33" i="17"/>
  <c r="H42" i="13"/>
  <c r="HM33" i="17"/>
  <c r="I42" i="13"/>
  <c r="HN33" i="17"/>
  <c r="D43" i="13"/>
  <c r="F43" i="13"/>
  <c r="G43" i="13"/>
  <c r="HL34" i="17" s="1"/>
  <c r="H43" i="13"/>
  <c r="HM34" i="17"/>
  <c r="I43" i="13"/>
  <c r="HN34" i="17"/>
  <c r="D44" i="13"/>
  <c r="F44" i="13"/>
  <c r="G44" i="13"/>
  <c r="HL35" i="17"/>
  <c r="H44" i="13"/>
  <c r="HM35" i="17"/>
  <c r="I44" i="13"/>
  <c r="HN35" i="17"/>
  <c r="D45" i="13"/>
  <c r="F45" i="13"/>
  <c r="G45" i="13"/>
  <c r="HL36" i="17" s="1"/>
  <c r="H45" i="13"/>
  <c r="HM36" i="17"/>
  <c r="I45" i="13"/>
  <c r="HN36" i="17"/>
  <c r="D46" i="13"/>
  <c r="F46" i="13"/>
  <c r="G46" i="13"/>
  <c r="HL37" i="17"/>
  <c r="H46" i="13"/>
  <c r="HM37" i="17"/>
  <c r="I46" i="13"/>
  <c r="HN37" i="17"/>
  <c r="D47" i="13"/>
  <c r="F47" i="13"/>
  <c r="G47" i="13"/>
  <c r="HL38" i="17" s="1"/>
  <c r="H47" i="13"/>
  <c r="HM38" i="17"/>
  <c r="I47" i="13"/>
  <c r="HN38" i="17"/>
  <c r="D48" i="13"/>
  <c r="F48" i="13"/>
  <c r="G48" i="13"/>
  <c r="HL39" i="17" s="1"/>
  <c r="H48" i="13"/>
  <c r="HM39" i="17"/>
  <c r="I48" i="13"/>
  <c r="HN39" i="17"/>
  <c r="D49" i="13"/>
  <c r="F49" i="13"/>
  <c r="G49" i="13"/>
  <c r="HL40" i="17" s="1"/>
  <c r="H49" i="13"/>
  <c r="HM40" i="17"/>
  <c r="I49" i="13"/>
  <c r="HN40" i="17"/>
  <c r="D50" i="13"/>
  <c r="F50" i="13"/>
  <c r="G50" i="13"/>
  <c r="HL41" i="17"/>
  <c r="H50" i="13"/>
  <c r="HM41" i="17"/>
  <c r="I50" i="13"/>
  <c r="HN41" i="17"/>
  <c r="D51" i="13"/>
  <c r="F51" i="13"/>
  <c r="G51" i="13"/>
  <c r="HL42" i="17" s="1"/>
  <c r="H51" i="13"/>
  <c r="HM42" i="17"/>
  <c r="I51" i="13"/>
  <c r="HN42" i="17"/>
  <c r="D52" i="13"/>
  <c r="F52" i="13"/>
  <c r="G52" i="13"/>
  <c r="HL43" i="17" s="1"/>
  <c r="H52" i="13"/>
  <c r="HM43" i="17"/>
  <c r="I52" i="13"/>
  <c r="HN43" i="17"/>
  <c r="D53" i="13"/>
  <c r="F53" i="13"/>
  <c r="G53" i="13"/>
  <c r="HL44" i="17"/>
  <c r="H53" i="13"/>
  <c r="HM44" i="17"/>
  <c r="I53" i="13"/>
  <c r="HN44" i="17"/>
  <c r="D54" i="13"/>
  <c r="F54" i="13"/>
  <c r="G54" i="13"/>
  <c r="HL45" i="17" s="1"/>
  <c r="H54" i="13"/>
  <c r="HM45" i="17"/>
  <c r="I54" i="13"/>
  <c r="HN45" i="17"/>
  <c r="D55" i="13"/>
  <c r="F55" i="13"/>
  <c r="G55" i="13"/>
  <c r="HL46" i="17"/>
  <c r="H55" i="13"/>
  <c r="HM46" i="17"/>
  <c r="I55" i="13"/>
  <c r="HN46" i="17"/>
  <c r="D56" i="13"/>
  <c r="F56" i="13"/>
  <c r="G56" i="13"/>
  <c r="HL47" i="17" s="1"/>
  <c r="H56" i="13"/>
  <c r="HM47" i="17"/>
  <c r="I56" i="13"/>
  <c r="HN47" i="17"/>
  <c r="D57" i="13"/>
  <c r="F57" i="13"/>
  <c r="G57" i="13"/>
  <c r="HL48" i="17" s="1"/>
  <c r="H57" i="13"/>
  <c r="HM48" i="17"/>
  <c r="I57" i="13"/>
  <c r="HN48" i="17"/>
  <c r="D58" i="13"/>
  <c r="F58" i="13"/>
  <c r="G58" i="13"/>
  <c r="HL49" i="17" s="1"/>
  <c r="H58" i="13"/>
  <c r="HM49" i="17"/>
  <c r="I58" i="13"/>
  <c r="HN49" i="17"/>
  <c r="D59" i="13"/>
  <c r="F59" i="13"/>
  <c r="G59" i="13"/>
  <c r="HL50" i="17" s="1"/>
  <c r="H59" i="13"/>
  <c r="HM50" i="17"/>
  <c r="I59" i="13"/>
  <c r="HN50" i="17"/>
  <c r="D60" i="13"/>
  <c r="F60" i="13"/>
  <c r="G60" i="13"/>
  <c r="HL51" i="17" s="1"/>
  <c r="H60" i="13"/>
  <c r="HM51" i="17"/>
  <c r="I60" i="13"/>
  <c r="HN51" i="17"/>
  <c r="D61" i="13"/>
  <c r="F61" i="13"/>
  <c r="G61" i="13"/>
  <c r="HL52" i="17"/>
  <c r="H61" i="13"/>
  <c r="HM52" i="17"/>
  <c r="I61" i="13"/>
  <c r="HN52" i="17"/>
  <c r="D62" i="13"/>
  <c r="F62" i="13"/>
  <c r="G62" i="13"/>
  <c r="HL53" i="17" s="1"/>
  <c r="H62" i="13"/>
  <c r="HM53" i="17"/>
  <c r="I62" i="13"/>
  <c r="HN53" i="17"/>
  <c r="D63" i="13"/>
  <c r="F63" i="13"/>
  <c r="G63" i="13"/>
  <c r="HL54" i="17" s="1"/>
  <c r="H63" i="13"/>
  <c r="HM54" i="17"/>
  <c r="I63" i="13"/>
  <c r="HN54" i="17"/>
  <c r="D64" i="13"/>
  <c r="F64" i="13"/>
  <c r="G64" i="13"/>
  <c r="HL55" i="17" s="1"/>
  <c r="H64" i="13"/>
  <c r="HM55" i="17"/>
  <c r="I64" i="13"/>
  <c r="HN55" i="17"/>
  <c r="D65" i="13"/>
  <c r="F65" i="13"/>
  <c r="G65" i="13"/>
  <c r="HL56" i="17" s="1"/>
  <c r="H65" i="13"/>
  <c r="HM56" i="17"/>
  <c r="I65" i="13"/>
  <c r="HN56" i="17"/>
  <c r="D66" i="13"/>
  <c r="F66" i="13"/>
  <c r="G66" i="13"/>
  <c r="HL57" i="17"/>
  <c r="H66" i="13"/>
  <c r="HM57" i="17"/>
  <c r="I66" i="13"/>
  <c r="HN57" i="17"/>
  <c r="D67" i="13"/>
  <c r="F67" i="13"/>
  <c r="G67" i="13"/>
  <c r="HL58" i="17" s="1"/>
  <c r="H67" i="13"/>
  <c r="HM58" i="17"/>
  <c r="I67" i="13"/>
  <c r="HN58" i="17"/>
  <c r="D68" i="13"/>
  <c r="F68" i="13"/>
  <c r="G68" i="13"/>
  <c r="HL59" i="17" s="1"/>
  <c r="H68" i="13"/>
  <c r="HM59" i="17"/>
  <c r="I68" i="13"/>
  <c r="HN59" i="17"/>
  <c r="D69" i="13"/>
  <c r="F69" i="13"/>
  <c r="G69" i="13"/>
  <c r="HL60" i="17"/>
  <c r="H69" i="13"/>
  <c r="HM60" i="17"/>
  <c r="I69" i="13"/>
  <c r="HN60" i="17"/>
  <c r="D70" i="13"/>
  <c r="F70" i="13"/>
  <c r="G70" i="13"/>
  <c r="HL61" i="17" s="1"/>
  <c r="H70" i="13"/>
  <c r="HM61" i="17"/>
  <c r="I70" i="13"/>
  <c r="HN61" i="17"/>
  <c r="D71" i="13"/>
  <c r="F71" i="13"/>
  <c r="G71" i="13"/>
  <c r="HL62" i="17" s="1"/>
  <c r="H71" i="13"/>
  <c r="HM62" i="17"/>
  <c r="I71" i="13"/>
  <c r="HN62" i="17"/>
  <c r="D72" i="13"/>
  <c r="F72" i="13"/>
  <c r="G72" i="13"/>
  <c r="HL63" i="17"/>
  <c r="H72" i="13"/>
  <c r="HM63" i="17"/>
  <c r="I72" i="13"/>
  <c r="HN63" i="17"/>
  <c r="D73" i="13"/>
  <c r="F73" i="13"/>
  <c r="G73" i="13"/>
  <c r="HL64" i="17" s="1"/>
  <c r="H73" i="13"/>
  <c r="HM64" i="17"/>
  <c r="I73" i="13"/>
  <c r="HN64" i="17"/>
  <c r="D74" i="13"/>
  <c r="F74" i="13"/>
  <c r="G74" i="13"/>
  <c r="HL65" i="17"/>
  <c r="H74" i="13"/>
  <c r="HM65" i="17"/>
  <c r="I74" i="13"/>
  <c r="HN65" i="17"/>
  <c r="D75" i="13"/>
  <c r="F75" i="13"/>
  <c r="G75" i="13"/>
  <c r="HL66" i="17" s="1"/>
  <c r="H75" i="13"/>
  <c r="HM66" i="17"/>
  <c r="I75" i="13"/>
  <c r="HN66" i="17"/>
  <c r="D76" i="13"/>
  <c r="F76" i="13"/>
  <c r="G76" i="13"/>
  <c r="HL67" i="17"/>
  <c r="H76" i="13"/>
  <c r="HM67" i="17"/>
  <c r="I76" i="13"/>
  <c r="HN67" i="17"/>
  <c r="D77" i="13"/>
  <c r="F77" i="13"/>
  <c r="G77" i="13"/>
  <c r="HL68" i="17" s="1"/>
  <c r="H77" i="13"/>
  <c r="HM68" i="17"/>
  <c r="I77" i="13"/>
  <c r="HN68" i="17"/>
  <c r="D78" i="13"/>
  <c r="F78" i="13"/>
  <c r="G78" i="13"/>
  <c r="HL69" i="17"/>
  <c r="H78" i="13"/>
  <c r="HM69" i="17"/>
  <c r="I78" i="13"/>
  <c r="HN69" i="17"/>
  <c r="D79" i="13"/>
  <c r="F79" i="13"/>
  <c r="G79" i="13"/>
  <c r="HL70" i="17" s="1"/>
  <c r="H79" i="13"/>
  <c r="HM70" i="17"/>
  <c r="I79" i="13"/>
  <c r="HN70" i="17"/>
  <c r="D80" i="13"/>
  <c r="F80" i="13"/>
  <c r="G80" i="13"/>
  <c r="HL71" i="17" s="1"/>
  <c r="H80" i="13"/>
  <c r="HM71" i="17"/>
  <c r="I80" i="13"/>
  <c r="HN71" i="17"/>
  <c r="D81" i="13"/>
  <c r="F81" i="13"/>
  <c r="G81" i="13"/>
  <c r="HL72" i="17"/>
  <c r="H81" i="13"/>
  <c r="HM72" i="17"/>
  <c r="I81" i="13"/>
  <c r="HN72" i="17"/>
  <c r="D82" i="13"/>
  <c r="F82" i="13"/>
  <c r="G82" i="13"/>
  <c r="HL73" i="17"/>
  <c r="H82" i="13"/>
  <c r="HM73" i="17"/>
  <c r="I82" i="13"/>
  <c r="HN73" i="17"/>
  <c r="D83" i="13"/>
  <c r="F83" i="13"/>
  <c r="G83" i="13"/>
  <c r="HL74" i="17" s="1"/>
  <c r="H83" i="13"/>
  <c r="HM74" i="17"/>
  <c r="I83" i="13"/>
  <c r="HN74" i="17"/>
  <c r="D84" i="13"/>
  <c r="F84" i="13"/>
  <c r="G84" i="13"/>
  <c r="HL75" i="17" s="1"/>
  <c r="H84" i="13"/>
  <c r="HM75" i="17"/>
  <c r="I84" i="13"/>
  <c r="HN75" i="17"/>
  <c r="D85" i="13"/>
  <c r="F85" i="13"/>
  <c r="G85" i="13"/>
  <c r="HL76" i="17"/>
  <c r="H85" i="13"/>
  <c r="HM76" i="17"/>
  <c r="I85" i="13"/>
  <c r="HN76" i="17"/>
  <c r="D86" i="13"/>
  <c r="F86" i="13"/>
  <c r="G86" i="13"/>
  <c r="HL77" i="17" s="1"/>
  <c r="H86" i="13"/>
  <c r="HM77" i="17"/>
  <c r="I86" i="13"/>
  <c r="HN77" i="17"/>
  <c r="D87" i="13"/>
  <c r="F87" i="13"/>
  <c r="G87" i="13"/>
  <c r="HL78" i="17" s="1"/>
  <c r="H87" i="13"/>
  <c r="HM78" i="17"/>
  <c r="I87" i="13"/>
  <c r="HN78" i="17"/>
  <c r="D88" i="13"/>
  <c r="F88" i="13"/>
  <c r="G88" i="13"/>
  <c r="HL79" i="17"/>
  <c r="H88" i="13"/>
  <c r="HM79" i="17"/>
  <c r="I88" i="13"/>
  <c r="HN79" i="17"/>
  <c r="D89" i="13"/>
  <c r="F89" i="13"/>
  <c r="G89" i="13"/>
  <c r="HL80" i="17" s="1"/>
  <c r="H89" i="13"/>
  <c r="HM80" i="17"/>
  <c r="I89" i="13"/>
  <c r="HN80" i="17"/>
  <c r="D90" i="13"/>
  <c r="F90" i="13"/>
  <c r="G90" i="13"/>
  <c r="HL81" i="17"/>
  <c r="H90" i="13"/>
  <c r="HM81" i="17"/>
  <c r="I90" i="13"/>
  <c r="HN81" i="17"/>
  <c r="D91" i="13"/>
  <c r="F91" i="13"/>
  <c r="G91" i="13"/>
  <c r="HL82" i="17" s="1"/>
  <c r="H91" i="13"/>
  <c r="HM82" i="17"/>
  <c r="I91" i="13"/>
  <c r="HN82" i="17"/>
  <c r="D92" i="13"/>
  <c r="F92" i="13"/>
  <c r="G92" i="13"/>
  <c r="HL83" i="17" s="1"/>
  <c r="H92" i="13"/>
  <c r="HM83" i="17"/>
  <c r="I92" i="13"/>
  <c r="HN83" i="17"/>
  <c r="D93" i="13"/>
  <c r="F93" i="13"/>
  <c r="G93" i="13"/>
  <c r="HL84" i="17" s="1"/>
  <c r="H93" i="13"/>
  <c r="HM84" i="17"/>
  <c r="I93" i="13"/>
  <c r="HN84" i="17"/>
  <c r="D94" i="13"/>
  <c r="F94" i="13"/>
  <c r="G94" i="13"/>
  <c r="HL85" i="17"/>
  <c r="H94" i="13"/>
  <c r="HM85" i="17"/>
  <c r="I94" i="13"/>
  <c r="HN85" i="17"/>
  <c r="D95" i="13"/>
  <c r="F95" i="13"/>
  <c r="G95" i="13"/>
  <c r="HL86" i="17" s="1"/>
  <c r="H95" i="13"/>
  <c r="HM86" i="17"/>
  <c r="I95" i="13"/>
  <c r="HN86" i="17"/>
  <c r="D96" i="13"/>
  <c r="F96" i="13"/>
  <c r="G96" i="13"/>
  <c r="HL87" i="17" s="1"/>
  <c r="H96" i="13"/>
  <c r="HM87" i="17"/>
  <c r="I96" i="13"/>
  <c r="HN87" i="17"/>
  <c r="D97" i="13"/>
  <c r="F97" i="13"/>
  <c r="G97" i="13"/>
  <c r="HL88" i="17" s="1"/>
  <c r="H97" i="13"/>
  <c r="HM88" i="17"/>
  <c r="I97" i="13"/>
  <c r="HN88" i="17"/>
  <c r="D98" i="13"/>
  <c r="F98" i="13"/>
  <c r="G98" i="13"/>
  <c r="HL89" i="17" s="1"/>
  <c r="H98" i="13"/>
  <c r="HM89" i="17"/>
  <c r="I98" i="13"/>
  <c r="HN89" i="17"/>
  <c r="D99" i="13"/>
  <c r="F99" i="13"/>
  <c r="G99" i="13"/>
  <c r="HL90" i="17" s="1"/>
  <c r="H99" i="13"/>
  <c r="HM90" i="17"/>
  <c r="I99" i="13"/>
  <c r="HN90" i="17"/>
  <c r="D100" i="13"/>
  <c r="F100" i="13"/>
  <c r="G100" i="13"/>
  <c r="HL91" i="17" s="1"/>
  <c r="H100" i="13"/>
  <c r="HM91" i="17"/>
  <c r="I100" i="13"/>
  <c r="HN91" i="17"/>
  <c r="D101" i="13"/>
  <c r="F101" i="13"/>
  <c r="G101" i="13"/>
  <c r="HL92" i="17"/>
  <c r="H101" i="13"/>
  <c r="HM92" i="17"/>
  <c r="I101" i="13"/>
  <c r="HN92" i="17"/>
  <c r="D102" i="13"/>
  <c r="F102" i="13"/>
  <c r="G102" i="13"/>
  <c r="HL93" i="17" s="1"/>
  <c r="H102" i="13"/>
  <c r="HM93" i="17"/>
  <c r="I102" i="13"/>
  <c r="HN93" i="17"/>
  <c r="A103" i="13"/>
  <c r="D103" i="13"/>
  <c r="F103" i="13"/>
  <c r="G103" i="13"/>
  <c r="HL94" i="17" s="1"/>
  <c r="H103" i="13"/>
  <c r="HM94" i="17"/>
  <c r="I103" i="13"/>
  <c r="HN94" i="17"/>
  <c r="D104" i="13"/>
  <c r="F104" i="13"/>
  <c r="G104" i="13"/>
  <c r="HL95" i="17" s="1"/>
  <c r="H104" i="13"/>
  <c r="HM95" i="17"/>
  <c r="I104" i="13"/>
  <c r="HN95" i="17"/>
  <c r="D105" i="13"/>
  <c r="F105" i="13"/>
  <c r="G105" i="13"/>
  <c r="HL96" i="17" s="1"/>
  <c r="H105" i="13"/>
  <c r="HM96" i="17"/>
  <c r="I105" i="13"/>
  <c r="HN96" i="17"/>
  <c r="D106" i="13"/>
  <c r="F106" i="13"/>
  <c r="G106" i="13"/>
  <c r="HL97" i="17" s="1"/>
  <c r="H106" i="13"/>
  <c r="HM97" i="17"/>
  <c r="I106" i="13"/>
  <c r="HN97" i="17"/>
  <c r="D107" i="13"/>
  <c r="F107" i="13"/>
  <c r="G107" i="13"/>
  <c r="HL98" i="17" s="1"/>
  <c r="H107" i="13"/>
  <c r="HM98" i="17"/>
  <c r="I107" i="13"/>
  <c r="HN98" i="17"/>
  <c r="D108" i="13"/>
  <c r="F108" i="13"/>
  <c r="G108" i="13"/>
  <c r="HL99" i="17" s="1"/>
  <c r="H108" i="13"/>
  <c r="HM99" i="17"/>
  <c r="I108" i="13"/>
  <c r="HN99" i="17"/>
  <c r="D109" i="13"/>
  <c r="F109" i="13"/>
  <c r="G109" i="13"/>
  <c r="HL100" i="17" s="1"/>
  <c r="H109" i="13"/>
  <c r="HM100" i="17"/>
  <c r="I109" i="13"/>
  <c r="HN100" i="17"/>
  <c r="D110" i="13"/>
  <c r="F110" i="13"/>
  <c r="G110" i="13"/>
  <c r="HL101" i="17" s="1"/>
  <c r="H110" i="13"/>
  <c r="HM101" i="17"/>
  <c r="I110" i="13"/>
  <c r="HN101" i="17"/>
  <c r="D111" i="13"/>
  <c r="F111" i="13"/>
  <c r="G111" i="13"/>
  <c r="HL102" i="17" s="1"/>
  <c r="H111" i="13"/>
  <c r="HM102" i="17"/>
  <c r="I111" i="13"/>
  <c r="HN102" i="17"/>
  <c r="D112" i="13"/>
  <c r="F112" i="13"/>
  <c r="G112" i="13"/>
  <c r="HL103" i="17" s="1"/>
  <c r="H112" i="13"/>
  <c r="HM103" i="17"/>
  <c r="I112" i="13"/>
  <c r="HN103" i="17"/>
  <c r="D113" i="13"/>
  <c r="F113" i="13"/>
  <c r="G113" i="13"/>
  <c r="HL104" i="17" s="1"/>
  <c r="H113" i="13"/>
  <c r="HM104" i="17"/>
  <c r="I113" i="13"/>
  <c r="HN104" i="17"/>
  <c r="D114" i="13"/>
  <c r="F114" i="13"/>
  <c r="G114" i="13"/>
  <c r="HL105" i="17" s="1"/>
  <c r="H114" i="13"/>
  <c r="HM105" i="17"/>
  <c r="I114" i="13"/>
  <c r="HN105" i="17"/>
  <c r="D115" i="13"/>
  <c r="F115" i="13"/>
  <c r="G115" i="13"/>
  <c r="HL106" i="17" s="1"/>
  <c r="H115" i="13"/>
  <c r="HM106" i="17"/>
  <c r="I115" i="13"/>
  <c r="HN106" i="17"/>
  <c r="D116" i="13"/>
  <c r="F116" i="13"/>
  <c r="G116" i="13"/>
  <c r="HL107" i="17" s="1"/>
  <c r="H116" i="13"/>
  <c r="HM107" i="17"/>
  <c r="I116" i="13"/>
  <c r="HN107" i="17"/>
  <c r="D117" i="13"/>
  <c r="F117" i="13"/>
  <c r="G117" i="13"/>
  <c r="HL108" i="17" s="1"/>
  <c r="H117" i="13"/>
  <c r="HM108" i="17"/>
  <c r="I117" i="13"/>
  <c r="HN108" i="17"/>
  <c r="D118" i="13"/>
  <c r="F118" i="13"/>
  <c r="G118" i="13"/>
  <c r="HL109" i="17" s="1"/>
  <c r="H118" i="13"/>
  <c r="HM109" i="17"/>
  <c r="I118" i="13"/>
  <c r="HN109" i="17"/>
  <c r="D119" i="13"/>
  <c r="F119" i="13"/>
  <c r="G119" i="13"/>
  <c r="HL110" i="17" s="1"/>
  <c r="H119" i="13"/>
  <c r="HM110" i="17"/>
  <c r="I119" i="13"/>
  <c r="HN110" i="17"/>
  <c r="D120" i="13"/>
  <c r="F120" i="13"/>
  <c r="G120" i="13"/>
  <c r="HL111" i="17" s="1"/>
  <c r="H120" i="13"/>
  <c r="HM111" i="17"/>
  <c r="I120" i="13"/>
  <c r="HN111" i="17"/>
  <c r="D121" i="13"/>
  <c r="F121" i="13"/>
  <c r="G121" i="13"/>
  <c r="HL112" i="17" s="1"/>
  <c r="H121" i="13"/>
  <c r="HM112" i="17"/>
  <c r="I121" i="13"/>
  <c r="HN112" i="17"/>
  <c r="D122" i="13"/>
  <c r="F122" i="13"/>
  <c r="G122" i="13"/>
  <c r="HL113" i="17" s="1"/>
  <c r="H122" i="13"/>
  <c r="HM113" i="17"/>
  <c r="I122" i="13"/>
  <c r="HN113" i="17"/>
  <c r="D123" i="13"/>
  <c r="F123" i="13"/>
  <c r="G123" i="13"/>
  <c r="HL114" i="17" s="1"/>
  <c r="H123" i="13"/>
  <c r="HM114" i="17"/>
  <c r="I123" i="13"/>
  <c r="HN114" i="17"/>
  <c r="D124" i="13"/>
  <c r="F124" i="13"/>
  <c r="G124" i="13"/>
  <c r="HL115" i="17" s="1"/>
  <c r="H124" i="13"/>
  <c r="HM115" i="17"/>
  <c r="I124" i="13"/>
  <c r="HN115" i="17"/>
  <c r="D125" i="13"/>
  <c r="F125" i="13"/>
  <c r="G125" i="13"/>
  <c r="HL116" i="17" s="1"/>
  <c r="H125" i="13"/>
  <c r="HM116" i="17"/>
  <c r="I125" i="13"/>
  <c r="HN116" i="17"/>
  <c r="D126" i="13"/>
  <c r="F126" i="13"/>
  <c r="G126" i="13"/>
  <c r="HL117" i="17" s="1"/>
  <c r="H126" i="13"/>
  <c r="HM117" i="17"/>
  <c r="I126" i="13"/>
  <c r="HN117" i="17"/>
  <c r="D127" i="13"/>
  <c r="F127" i="13"/>
  <c r="G127" i="13"/>
  <c r="HL118" i="17" s="1"/>
  <c r="H127" i="13"/>
  <c r="HM118" i="17"/>
  <c r="I127" i="13"/>
  <c r="HN118" i="17"/>
  <c r="D128" i="13"/>
  <c r="F128" i="13"/>
  <c r="G128" i="13"/>
  <c r="HL119" i="17" s="1"/>
  <c r="H128" i="13"/>
  <c r="HM119" i="17"/>
  <c r="I128" i="13"/>
  <c r="HN119" i="17"/>
  <c r="D129" i="13"/>
  <c r="F129" i="13"/>
  <c r="G129" i="13"/>
  <c r="HL120" i="17" s="1"/>
  <c r="H129" i="13"/>
  <c r="HM120" i="17"/>
  <c r="I129" i="13"/>
  <c r="HN120" i="17"/>
  <c r="D130" i="13"/>
  <c r="F130" i="13"/>
  <c r="G130" i="13"/>
  <c r="HL121" i="17" s="1"/>
  <c r="H130" i="13"/>
  <c r="HM121" i="17"/>
  <c r="I130" i="13"/>
  <c r="HN121" i="17"/>
  <c r="D131" i="13"/>
  <c r="F131" i="13"/>
  <c r="G131" i="13"/>
  <c r="HL122" i="17" s="1"/>
  <c r="H131" i="13"/>
  <c r="HM122" i="17"/>
  <c r="I131" i="13"/>
  <c r="HN122" i="17"/>
  <c r="D132" i="13"/>
  <c r="F132" i="13"/>
  <c r="G132" i="13"/>
  <c r="HL123" i="17" s="1"/>
  <c r="H132" i="13"/>
  <c r="HM123" i="17"/>
  <c r="I132" i="13"/>
  <c r="HN123" i="17"/>
  <c r="D133" i="13"/>
  <c r="E133" i="13"/>
  <c r="F133" i="13"/>
  <c r="G133" i="13"/>
  <c r="HL124" i="17" s="1"/>
  <c r="H133" i="13"/>
  <c r="HM124" i="17"/>
  <c r="I133" i="13"/>
  <c r="HN124" i="17"/>
  <c r="D134" i="13"/>
  <c r="E134" i="13"/>
  <c r="F134" i="13"/>
  <c r="G134" i="13"/>
  <c r="HL125" i="17" s="1"/>
  <c r="H134" i="13"/>
  <c r="HM125" i="17"/>
  <c r="I134" i="13"/>
  <c r="HN125" i="17"/>
  <c r="D135" i="13"/>
  <c r="E135" i="13"/>
  <c r="F135" i="13"/>
  <c r="G135" i="13"/>
  <c r="HL126" i="17" s="1"/>
  <c r="H135" i="13"/>
  <c r="HM126" i="17"/>
  <c r="I135" i="13"/>
  <c r="HN126" i="17"/>
  <c r="D136" i="13"/>
  <c r="E136" i="13"/>
  <c r="F136" i="13"/>
  <c r="G136" i="13"/>
  <c r="HL127" i="17" s="1"/>
  <c r="H136" i="13"/>
  <c r="HM127" i="17"/>
  <c r="I136" i="13"/>
  <c r="HN127" i="17"/>
  <c r="D137" i="13"/>
  <c r="E137" i="13"/>
  <c r="F137" i="13"/>
  <c r="G137" i="13"/>
  <c r="HL128" i="17" s="1"/>
  <c r="H137" i="13"/>
  <c r="HM128" i="17"/>
  <c r="I137" i="13"/>
  <c r="HN128" i="17"/>
  <c r="D138" i="13"/>
  <c r="E138" i="13"/>
  <c r="F138" i="13"/>
  <c r="G138" i="13"/>
  <c r="HL129" i="17" s="1"/>
  <c r="H138" i="13"/>
  <c r="HM129" i="17"/>
  <c r="I138" i="13"/>
  <c r="HN129" i="17"/>
  <c r="D139" i="13"/>
  <c r="E139" i="13"/>
  <c r="F139" i="13"/>
  <c r="G139" i="13"/>
  <c r="HL130" i="17" s="1"/>
  <c r="H139" i="13"/>
  <c r="HM130" i="17"/>
  <c r="I139" i="13"/>
  <c r="HN130" i="17"/>
  <c r="D140" i="13"/>
  <c r="E140" i="13"/>
  <c r="F140" i="13"/>
  <c r="G140" i="13"/>
  <c r="HL131" i="17"/>
  <c r="H140" i="13"/>
  <c r="HM131" i="17"/>
  <c r="I140" i="13"/>
  <c r="HN131" i="17"/>
  <c r="D141" i="13"/>
  <c r="E141" i="13"/>
  <c r="F141" i="13"/>
  <c r="G141" i="13"/>
  <c r="HL132" i="17" s="1"/>
  <c r="H141" i="13"/>
  <c r="HM132" i="17"/>
  <c r="I141" i="13"/>
  <c r="HN132" i="17"/>
  <c r="D142" i="13"/>
  <c r="E142" i="13"/>
  <c r="F142" i="13"/>
  <c r="G142" i="13"/>
  <c r="HL133" i="17" s="1"/>
  <c r="H142" i="13"/>
  <c r="HM133" i="17"/>
  <c r="I142" i="13"/>
  <c r="HN133" i="17"/>
  <c r="D143" i="13"/>
  <c r="E143" i="13"/>
  <c r="F143" i="13"/>
  <c r="G143" i="13"/>
  <c r="HL134" i="17" s="1"/>
  <c r="H143" i="13"/>
  <c r="HM134" i="17"/>
  <c r="I143" i="13"/>
  <c r="HN134" i="17"/>
  <c r="D144" i="13"/>
  <c r="E144" i="13"/>
  <c r="F144" i="13"/>
  <c r="G144" i="13"/>
  <c r="HL135" i="17" s="1"/>
  <c r="H144" i="13"/>
  <c r="HM135" i="17"/>
  <c r="I144" i="13"/>
  <c r="HN135" i="17"/>
  <c r="D145" i="13"/>
  <c r="E145" i="13"/>
  <c r="F145" i="13"/>
  <c r="G145" i="13"/>
  <c r="HL136" i="17" s="1"/>
  <c r="H145" i="13"/>
  <c r="HM136" i="17"/>
  <c r="I145" i="13"/>
  <c r="HN136" i="17"/>
  <c r="D146" i="13"/>
  <c r="E146" i="13"/>
  <c r="F146" i="13"/>
  <c r="G146" i="13"/>
  <c r="HL137" i="17" s="1"/>
  <c r="H146" i="13"/>
  <c r="HM137" i="17"/>
  <c r="I146" i="13"/>
  <c r="HN137" i="17"/>
  <c r="D147" i="13"/>
  <c r="E147" i="13"/>
  <c r="F147" i="13"/>
  <c r="G147" i="13"/>
  <c r="HL138" i="17" s="1"/>
  <c r="H147" i="13"/>
  <c r="HM138" i="17"/>
  <c r="I147" i="13"/>
  <c r="HN138" i="17"/>
  <c r="D148" i="13"/>
  <c r="E148" i="13"/>
  <c r="F148" i="13"/>
  <c r="G148" i="13"/>
  <c r="HL139" i="17" s="1"/>
  <c r="H148" i="13"/>
  <c r="HM139" i="17"/>
  <c r="I148" i="13"/>
  <c r="HN139" i="17"/>
  <c r="D149" i="13"/>
  <c r="E149" i="13"/>
  <c r="F149" i="13"/>
  <c r="G149" i="13"/>
  <c r="HL140" i="17" s="1"/>
  <c r="H149" i="13"/>
  <c r="HM140" i="17"/>
  <c r="I149" i="13"/>
  <c r="HN140" i="17"/>
  <c r="D150" i="13"/>
  <c r="E150" i="13"/>
  <c r="F150" i="13"/>
  <c r="G150" i="13"/>
  <c r="HL141" i="17" s="1"/>
  <c r="H150" i="13"/>
  <c r="HM141" i="17"/>
  <c r="I150" i="13"/>
  <c r="HN141" i="17"/>
  <c r="D151" i="13"/>
  <c r="E151" i="13"/>
  <c r="F151" i="13"/>
  <c r="G151" i="13"/>
  <c r="HL142" i="17" s="1"/>
  <c r="H151" i="13"/>
  <c r="HM142" i="17"/>
  <c r="I151" i="13"/>
  <c r="HN142" i="17"/>
  <c r="D152" i="13"/>
  <c r="E152" i="13"/>
  <c r="F152" i="13"/>
  <c r="G152" i="13"/>
  <c r="HL143" i="17" s="1"/>
  <c r="H152" i="13"/>
  <c r="HM143" i="17"/>
  <c r="I152" i="13"/>
  <c r="HN143" i="17"/>
  <c r="D153" i="13"/>
  <c r="E153" i="13"/>
  <c r="F153" i="13"/>
  <c r="G153" i="13"/>
  <c r="HL144" i="17" s="1"/>
  <c r="H153" i="13"/>
  <c r="HM144" i="17"/>
  <c r="I153" i="13"/>
  <c r="HN144" i="17"/>
  <c r="D154" i="13"/>
  <c r="E154" i="13"/>
  <c r="F154" i="13"/>
  <c r="G154" i="13"/>
  <c r="HL145" i="17" s="1"/>
  <c r="H154" i="13"/>
  <c r="HM145" i="17"/>
  <c r="I154" i="13"/>
  <c r="HN145" i="17"/>
  <c r="D155" i="13"/>
  <c r="E155" i="13"/>
  <c r="F155" i="13"/>
  <c r="G155" i="13"/>
  <c r="HL146" i="17" s="1"/>
  <c r="H155" i="13"/>
  <c r="HM146" i="17"/>
  <c r="I155" i="13"/>
  <c r="HN146" i="17"/>
  <c r="D156" i="13"/>
  <c r="E156" i="13"/>
  <c r="F156" i="13"/>
  <c r="G156" i="13"/>
  <c r="HL147" i="17" s="1"/>
  <c r="H156" i="13"/>
  <c r="HM147" i="17"/>
  <c r="I156" i="13"/>
  <c r="HN147" i="17"/>
  <c r="D157" i="13"/>
  <c r="E157" i="13"/>
  <c r="F157" i="13"/>
  <c r="G157" i="13"/>
  <c r="HL148" i="17" s="1"/>
  <c r="H157" i="13"/>
  <c r="HM148" i="17"/>
  <c r="I157" i="13"/>
  <c r="HN148" i="17"/>
  <c r="D158" i="13"/>
  <c r="E158" i="13"/>
  <c r="F158" i="13"/>
  <c r="G158" i="13"/>
  <c r="HL149" i="17" s="1"/>
  <c r="H158" i="13"/>
  <c r="HM149" i="17"/>
  <c r="I158" i="13"/>
  <c r="HN149" i="17"/>
  <c r="D159" i="13"/>
  <c r="E159" i="13"/>
  <c r="F159" i="13"/>
  <c r="G159" i="13"/>
  <c r="HL150" i="17" s="1"/>
  <c r="H159" i="13"/>
  <c r="HM150" i="17"/>
  <c r="I159" i="13"/>
  <c r="HN150" i="17"/>
  <c r="D160" i="13"/>
  <c r="E160" i="13"/>
  <c r="F160" i="13"/>
  <c r="G160" i="13"/>
  <c r="HL151" i="17" s="1"/>
  <c r="H160" i="13"/>
  <c r="HM151" i="17"/>
  <c r="I160" i="13"/>
  <c r="HN151" i="17"/>
  <c r="D161" i="13"/>
  <c r="E161" i="13"/>
  <c r="F161" i="13"/>
  <c r="G161" i="13"/>
  <c r="HL152" i="17" s="1"/>
  <c r="H161" i="13"/>
  <c r="HM152" i="17"/>
  <c r="I161" i="13"/>
  <c r="HN152" i="17"/>
  <c r="D162" i="13"/>
  <c r="E162" i="13"/>
  <c r="F162" i="13"/>
  <c r="G162" i="13"/>
  <c r="HL153" i="17" s="1"/>
  <c r="H162" i="13"/>
  <c r="HM153" i="17"/>
  <c r="I162" i="13"/>
  <c r="HN153" i="17"/>
  <c r="D163" i="13"/>
  <c r="E163" i="13"/>
  <c r="F163" i="13"/>
  <c r="G163" i="13"/>
  <c r="HL154" i="17" s="1"/>
  <c r="H163" i="13"/>
  <c r="HM154" i="17"/>
  <c r="I163" i="13"/>
  <c r="HN154" i="17"/>
  <c r="D164" i="13"/>
  <c r="E164" i="13"/>
  <c r="F164" i="13"/>
  <c r="G164" i="13"/>
  <c r="HL155" i="17" s="1"/>
  <c r="H164" i="13"/>
  <c r="HM155" i="17"/>
  <c r="I164" i="13"/>
  <c r="HN155" i="17"/>
  <c r="D165" i="13"/>
  <c r="E165" i="13"/>
  <c r="F165" i="13"/>
  <c r="G165" i="13"/>
  <c r="HL156" i="17" s="1"/>
  <c r="H165" i="13"/>
  <c r="HM156" i="17"/>
  <c r="I165" i="13"/>
  <c r="HN156" i="17"/>
  <c r="D166" i="13"/>
  <c r="E166" i="13"/>
  <c r="F166" i="13"/>
  <c r="G166" i="13"/>
  <c r="HL157" i="17" s="1"/>
  <c r="H166" i="13"/>
  <c r="HM157" i="17"/>
  <c r="I166" i="13"/>
  <c r="HN157" i="17"/>
  <c r="D167" i="13"/>
  <c r="E167" i="13"/>
  <c r="F167" i="13"/>
  <c r="G167" i="13"/>
  <c r="HL158" i="17" s="1"/>
  <c r="H167" i="13"/>
  <c r="HM158" i="17"/>
  <c r="I167" i="13"/>
  <c r="HN158" i="17"/>
  <c r="D168" i="13"/>
  <c r="E168" i="13"/>
  <c r="F168" i="13"/>
  <c r="G168" i="13"/>
  <c r="HL159" i="17" s="1"/>
  <c r="H168" i="13"/>
  <c r="HM159" i="17"/>
  <c r="I168" i="13"/>
  <c r="HN159" i="17"/>
  <c r="D169" i="13"/>
  <c r="E169" i="13"/>
  <c r="F169" i="13"/>
  <c r="G169" i="13"/>
  <c r="HL160" i="17" s="1"/>
  <c r="H169" i="13"/>
  <c r="HM160" i="17"/>
  <c r="I169" i="13"/>
  <c r="HN160" i="17"/>
  <c r="D170" i="13"/>
  <c r="E170" i="13"/>
  <c r="F170" i="13"/>
  <c r="G170" i="13"/>
  <c r="HL161" i="17" s="1"/>
  <c r="H170" i="13"/>
  <c r="HM161" i="17"/>
  <c r="I170" i="13"/>
  <c r="HN161" i="17"/>
  <c r="D171" i="13"/>
  <c r="E171" i="13"/>
  <c r="F171" i="13"/>
  <c r="G171" i="13"/>
  <c r="HL162" i="17" s="1"/>
  <c r="H171" i="13"/>
  <c r="HM162" i="17"/>
  <c r="I171" i="13"/>
  <c r="HN162" i="17"/>
  <c r="D172" i="13"/>
  <c r="E172" i="13"/>
  <c r="F172" i="13"/>
  <c r="G172" i="13"/>
  <c r="HL163" i="17" s="1"/>
  <c r="H172" i="13"/>
  <c r="HM163" i="17"/>
  <c r="I172" i="13"/>
  <c r="HN163" i="17"/>
  <c r="D173" i="13"/>
  <c r="E173" i="13"/>
  <c r="F173" i="13"/>
  <c r="G173" i="13"/>
  <c r="HL164" i="17" s="1"/>
  <c r="H173" i="13"/>
  <c r="HM164" i="17"/>
  <c r="I173" i="13"/>
  <c r="HN164" i="17"/>
  <c r="D174" i="13"/>
  <c r="E174" i="13"/>
  <c r="F174" i="13"/>
  <c r="G174" i="13"/>
  <c r="HL165" i="17" s="1"/>
  <c r="H174" i="13"/>
  <c r="HM165" i="17"/>
  <c r="I174" i="13"/>
  <c r="HN165" i="17"/>
  <c r="D175" i="13"/>
  <c r="E175" i="13"/>
  <c r="F175" i="13"/>
  <c r="G175" i="13"/>
  <c r="HL166" i="17" s="1"/>
  <c r="H175" i="13"/>
  <c r="HM166" i="17"/>
  <c r="I175" i="13"/>
  <c r="HN166" i="17"/>
  <c r="D176" i="13"/>
  <c r="E176" i="13"/>
  <c r="F176" i="13"/>
  <c r="G176" i="13"/>
  <c r="HL167" i="17" s="1"/>
  <c r="H176" i="13"/>
  <c r="HM167" i="17"/>
  <c r="I176" i="13"/>
  <c r="HN167" i="17"/>
  <c r="D177" i="13"/>
  <c r="E177" i="13"/>
  <c r="F177" i="13"/>
  <c r="G177" i="13"/>
  <c r="HL168" i="17" s="1"/>
  <c r="H177" i="13"/>
  <c r="HM168" i="17"/>
  <c r="I177" i="13"/>
  <c r="HN168" i="17"/>
  <c r="D178" i="13"/>
  <c r="E178" i="13"/>
  <c r="F178" i="13"/>
  <c r="G178" i="13"/>
  <c r="HL169" i="17" s="1"/>
  <c r="H178" i="13"/>
  <c r="HM169" i="17"/>
  <c r="I178" i="13"/>
  <c r="HN169" i="17"/>
  <c r="D179" i="13"/>
  <c r="E179" i="13"/>
  <c r="F179" i="13"/>
  <c r="G179" i="13"/>
  <c r="HL170" i="17" s="1"/>
  <c r="H179" i="13"/>
  <c r="HM170" i="17"/>
  <c r="I179" i="13"/>
  <c r="HN170" i="17"/>
  <c r="D180" i="13"/>
  <c r="E180" i="13"/>
  <c r="F180" i="13"/>
  <c r="G180" i="13"/>
  <c r="HL171" i="17" s="1"/>
  <c r="H180" i="13"/>
  <c r="HM171" i="17"/>
  <c r="I180" i="13"/>
  <c r="HN171" i="17"/>
  <c r="D181" i="13"/>
  <c r="E181" i="13"/>
  <c r="F181" i="13"/>
  <c r="G181" i="13"/>
  <c r="HL172" i="17" s="1"/>
  <c r="H181" i="13"/>
  <c r="HM172" i="17"/>
  <c r="I181" i="13"/>
  <c r="HN172" i="17"/>
  <c r="D182" i="13"/>
  <c r="E182" i="13"/>
  <c r="F182" i="13"/>
  <c r="G182" i="13"/>
  <c r="HL173" i="17" s="1"/>
  <c r="H182" i="13"/>
  <c r="HM173" i="17"/>
  <c r="I182" i="13"/>
  <c r="HN173" i="17"/>
  <c r="D183" i="13"/>
  <c r="E183" i="13"/>
  <c r="F183" i="13"/>
  <c r="G183" i="13"/>
  <c r="HL174" i="17" s="1"/>
  <c r="H183" i="13"/>
  <c r="HM174" i="17"/>
  <c r="I183" i="13"/>
  <c r="HN174" i="17"/>
  <c r="D184" i="13"/>
  <c r="E184" i="13"/>
  <c r="F184" i="13"/>
  <c r="G184" i="13"/>
  <c r="HL175" i="17" s="1"/>
  <c r="H184" i="13"/>
  <c r="HM175" i="17"/>
  <c r="I184" i="13"/>
  <c r="HN175" i="17"/>
  <c r="D185" i="13"/>
  <c r="E185" i="13"/>
  <c r="F185" i="13"/>
  <c r="G185" i="13"/>
  <c r="HL176" i="17" s="1"/>
  <c r="H185" i="13"/>
  <c r="HM176" i="17"/>
  <c r="I185" i="13"/>
  <c r="HN176" i="17"/>
  <c r="D186" i="13"/>
  <c r="E186" i="13"/>
  <c r="F186" i="13"/>
  <c r="G186" i="13"/>
  <c r="HL177" i="17" s="1"/>
  <c r="H186" i="13"/>
  <c r="HM177" i="17"/>
  <c r="I186" i="13"/>
  <c r="HN177" i="17"/>
  <c r="D187" i="13"/>
  <c r="E187" i="13"/>
  <c r="F187" i="13"/>
  <c r="G187" i="13"/>
  <c r="HL178" i="17" s="1"/>
  <c r="H187" i="13"/>
  <c r="HM178" i="17"/>
  <c r="I187" i="13"/>
  <c r="HN178" i="17"/>
  <c r="D188" i="13"/>
  <c r="E188" i="13"/>
  <c r="F188" i="13"/>
  <c r="G188" i="13"/>
  <c r="HL179" i="17" s="1"/>
  <c r="H188" i="13"/>
  <c r="HM179" i="17"/>
  <c r="I188" i="13"/>
  <c r="HN179" i="17"/>
  <c r="D189" i="13"/>
  <c r="E189" i="13"/>
  <c r="F189" i="13"/>
  <c r="G189" i="13"/>
  <c r="HL180" i="17" s="1"/>
  <c r="H189" i="13"/>
  <c r="HM180" i="17"/>
  <c r="I189" i="13"/>
  <c r="HN180" i="17"/>
  <c r="D190" i="13"/>
  <c r="E190" i="13"/>
  <c r="F190" i="13"/>
  <c r="G190" i="13"/>
  <c r="HL181" i="17" s="1"/>
  <c r="H190" i="13"/>
  <c r="HM181" i="17"/>
  <c r="I190" i="13"/>
  <c r="HN181" i="17"/>
  <c r="D191" i="13"/>
  <c r="E191" i="13"/>
  <c r="F191" i="13"/>
  <c r="G191" i="13"/>
  <c r="HL182" i="17" s="1"/>
  <c r="H191" i="13"/>
  <c r="HM182" i="17"/>
  <c r="I191" i="13"/>
  <c r="HN182" i="17"/>
  <c r="D192" i="13"/>
  <c r="E192" i="13"/>
  <c r="F192" i="13"/>
  <c r="G192" i="13"/>
  <c r="HL183" i="17" s="1"/>
  <c r="H192" i="13"/>
  <c r="HM183" i="17"/>
  <c r="I192" i="13"/>
  <c r="HN183" i="17"/>
  <c r="D193" i="13"/>
  <c r="E193" i="13"/>
  <c r="F193" i="13"/>
  <c r="G193" i="13"/>
  <c r="HL184" i="17" s="1"/>
  <c r="H193" i="13"/>
  <c r="HM184" i="17"/>
  <c r="I193" i="13"/>
  <c r="HN184" i="17"/>
  <c r="D194" i="13"/>
  <c r="E194" i="13"/>
  <c r="F194" i="13"/>
  <c r="G194" i="13"/>
  <c r="HL185" i="17" s="1"/>
  <c r="H194" i="13"/>
  <c r="HM185" i="17"/>
  <c r="I194" i="13"/>
  <c r="HN185" i="17"/>
  <c r="D195" i="13"/>
  <c r="E195" i="13"/>
  <c r="F195" i="13"/>
  <c r="G195" i="13"/>
  <c r="HL186" i="17" s="1"/>
  <c r="H195" i="13"/>
  <c r="HM186" i="17"/>
  <c r="I195" i="13"/>
  <c r="HN186" i="17"/>
  <c r="D196" i="13"/>
  <c r="E196" i="13"/>
  <c r="F196" i="13"/>
  <c r="G196" i="13"/>
  <c r="HL187" i="17" s="1"/>
  <c r="H196" i="13"/>
  <c r="HM187" i="17"/>
  <c r="I196" i="13"/>
  <c r="HN187" i="17"/>
  <c r="D197" i="13"/>
  <c r="E197" i="13"/>
  <c r="F197" i="13"/>
  <c r="G197" i="13"/>
  <c r="HL188" i="17" s="1"/>
  <c r="H197" i="13"/>
  <c r="HM188" i="17"/>
  <c r="I197" i="13"/>
  <c r="HN188" i="17"/>
  <c r="D198" i="13"/>
  <c r="E198" i="13"/>
  <c r="F198" i="13"/>
  <c r="G198" i="13"/>
  <c r="HL189" i="17" s="1"/>
  <c r="H198" i="13"/>
  <c r="HM189" i="17"/>
  <c r="I198" i="13"/>
  <c r="HN189" i="17"/>
  <c r="D199" i="13"/>
  <c r="F199" i="13"/>
  <c r="G199" i="13"/>
  <c r="HL190" i="17" s="1"/>
  <c r="H199" i="13"/>
  <c r="HM190" i="17"/>
  <c r="I199" i="13"/>
  <c r="HN190" i="17"/>
  <c r="D200" i="13"/>
  <c r="F200" i="13"/>
  <c r="G200" i="13"/>
  <c r="HL191" i="17" s="1"/>
  <c r="H200" i="13"/>
  <c r="HM191" i="17"/>
  <c r="I200" i="13"/>
  <c r="HN191" i="17"/>
  <c r="D201" i="13"/>
  <c r="F201" i="13"/>
  <c r="G201" i="13"/>
  <c r="HL192" i="17" s="1"/>
  <c r="H201" i="13"/>
  <c r="HM192" i="17"/>
  <c r="I201" i="13"/>
  <c r="HN192" i="17"/>
  <c r="D202" i="13"/>
  <c r="E202" i="13"/>
  <c r="F202" i="13"/>
  <c r="G202" i="13"/>
  <c r="HL193" i="17" s="1"/>
  <c r="H202" i="13"/>
  <c r="HM193" i="17"/>
  <c r="I202" i="13"/>
  <c r="HN193" i="17"/>
  <c r="D203" i="13"/>
  <c r="E203" i="13"/>
  <c r="F203" i="13"/>
  <c r="G203" i="13"/>
  <c r="HL194" i="17" s="1"/>
  <c r="H203" i="13"/>
  <c r="HM194" i="17"/>
  <c r="I203" i="13"/>
  <c r="HN194" i="17"/>
  <c r="D204" i="13"/>
  <c r="E204" i="13"/>
  <c r="F204" i="13"/>
  <c r="G204" i="13"/>
  <c r="HL195" i="17" s="1"/>
  <c r="H204" i="13"/>
  <c r="HM195" i="17"/>
  <c r="I204" i="13"/>
  <c r="HN195" i="17"/>
  <c r="D205" i="13"/>
  <c r="E205" i="13"/>
  <c r="F205" i="13"/>
  <c r="G205" i="13"/>
  <c r="HL196" i="17" s="1"/>
  <c r="H205" i="13"/>
  <c r="HM196" i="17"/>
  <c r="I205" i="13"/>
  <c r="HN196" i="17"/>
  <c r="D206" i="13"/>
  <c r="E206" i="13"/>
  <c r="F206" i="13"/>
  <c r="G206" i="13"/>
  <c r="HL197" i="17" s="1"/>
  <c r="H206" i="13"/>
  <c r="HM197" i="17"/>
  <c r="I206" i="13"/>
  <c r="HN197" i="17"/>
  <c r="D207" i="13"/>
  <c r="E207" i="13"/>
  <c r="F207" i="13"/>
  <c r="G207" i="13"/>
  <c r="HL198" i="17" s="1"/>
  <c r="H207" i="13"/>
  <c r="HM198" i="17"/>
  <c r="I207" i="13"/>
  <c r="HN198" i="17"/>
  <c r="D208" i="13"/>
  <c r="E208" i="13"/>
  <c r="F208" i="13"/>
  <c r="G208" i="13"/>
  <c r="HL199" i="17" s="1"/>
  <c r="H208" i="13"/>
  <c r="HM199" i="17"/>
  <c r="I208" i="13"/>
  <c r="HN199" i="17"/>
  <c r="D209" i="13"/>
  <c r="E209" i="13"/>
  <c r="F209" i="13"/>
  <c r="G209" i="13"/>
  <c r="HL200" i="17" s="1"/>
  <c r="H209" i="13"/>
  <c r="HM200" i="17"/>
  <c r="I209" i="13"/>
  <c r="HN200" i="17"/>
  <c r="D210" i="13"/>
  <c r="E210" i="13"/>
  <c r="F210" i="13"/>
  <c r="G210" i="13"/>
  <c r="HL201" i="17" s="1"/>
  <c r="H210" i="13"/>
  <c r="HM201" i="17"/>
  <c r="I210" i="13"/>
  <c r="HN201" i="17"/>
  <c r="D211" i="13"/>
  <c r="E211" i="13"/>
  <c r="F211" i="13"/>
  <c r="G211" i="13"/>
  <c r="HL202" i="17" s="1"/>
  <c r="H211" i="13"/>
  <c r="HM202" i="17"/>
  <c r="I211" i="13"/>
  <c r="HN202" i="17"/>
  <c r="D212" i="13"/>
  <c r="E212" i="13"/>
  <c r="F212" i="13"/>
  <c r="G212" i="13"/>
  <c r="HL203" i="17" s="1"/>
  <c r="H212" i="13"/>
  <c r="HM203" i="17"/>
  <c r="I212" i="13"/>
  <c r="HN203" i="17"/>
  <c r="D213" i="13"/>
  <c r="E213" i="13"/>
  <c r="F213" i="13"/>
  <c r="G213" i="13"/>
  <c r="HL204" i="17" s="1"/>
  <c r="H213" i="13"/>
  <c r="HM204" i="17"/>
  <c r="I213" i="13"/>
  <c r="HN204" i="17"/>
  <c r="D214" i="13"/>
  <c r="E214" i="13"/>
  <c r="F214" i="13"/>
  <c r="G214" i="13"/>
  <c r="HL205" i="17" s="1"/>
  <c r="H214" i="13"/>
  <c r="HM205" i="17"/>
  <c r="I214" i="13"/>
  <c r="HN205" i="17"/>
  <c r="D215" i="13"/>
  <c r="E215" i="13"/>
  <c r="F215" i="13"/>
  <c r="G215" i="13"/>
  <c r="HL206" i="17" s="1"/>
  <c r="H215" i="13"/>
  <c r="HM206" i="17"/>
  <c r="I215" i="13"/>
  <c r="HN206" i="17"/>
  <c r="D216" i="13"/>
  <c r="E216" i="13"/>
  <c r="F216" i="13"/>
  <c r="G216" i="13"/>
  <c r="HL207" i="17" s="1"/>
  <c r="H216" i="13"/>
  <c r="HM207" i="17"/>
  <c r="I216" i="13"/>
  <c r="HN207" i="17"/>
  <c r="D217" i="13"/>
  <c r="E217" i="13"/>
  <c r="F217" i="13"/>
  <c r="G217" i="13"/>
  <c r="HL208" i="17" s="1"/>
  <c r="H217" i="13"/>
  <c r="HM208" i="17"/>
  <c r="I217" i="13"/>
  <c r="HN208" i="17"/>
  <c r="D218" i="13"/>
  <c r="E218" i="13"/>
  <c r="F218" i="13"/>
  <c r="G218" i="13"/>
  <c r="HL209" i="17" s="1"/>
  <c r="H218" i="13"/>
  <c r="HM209" i="17"/>
  <c r="I218" i="13"/>
  <c r="HN209" i="17"/>
  <c r="D219" i="13"/>
  <c r="E219" i="13"/>
  <c r="F219" i="13"/>
  <c r="G219" i="13"/>
  <c r="HL210" i="17" s="1"/>
  <c r="H219" i="13"/>
  <c r="HM210" i="17"/>
  <c r="I219" i="13"/>
  <c r="HN210" i="17"/>
  <c r="D220" i="13"/>
  <c r="E220" i="13"/>
  <c r="F220" i="13"/>
  <c r="G220" i="13"/>
  <c r="HL211" i="17" s="1"/>
  <c r="H220" i="13"/>
  <c r="HM211" i="17"/>
  <c r="I220" i="13"/>
  <c r="HN211" i="17"/>
  <c r="D221" i="13"/>
  <c r="E221" i="13"/>
  <c r="F221" i="13"/>
  <c r="G221" i="13"/>
  <c r="HL212" i="17" s="1"/>
  <c r="H221" i="13"/>
  <c r="HM212" i="17"/>
  <c r="I221" i="13"/>
  <c r="HN212" i="17"/>
  <c r="D222" i="13"/>
  <c r="E222" i="13"/>
  <c r="F222" i="13"/>
  <c r="G222" i="13"/>
  <c r="HL213" i="17" s="1"/>
  <c r="H222" i="13"/>
  <c r="HM213" i="17"/>
  <c r="I222" i="13"/>
  <c r="HN213" i="17"/>
  <c r="D223" i="13"/>
  <c r="E223" i="13"/>
  <c r="F223" i="13"/>
  <c r="G223" i="13"/>
  <c r="HL214" i="17" s="1"/>
  <c r="H223" i="13"/>
  <c r="HM214" i="17"/>
  <c r="I223" i="13"/>
  <c r="HN214" i="17"/>
  <c r="D224" i="13"/>
  <c r="F224" i="13"/>
  <c r="G224" i="13"/>
  <c r="HL215" i="17" s="1"/>
  <c r="H224" i="13"/>
  <c r="HM215" i="17"/>
  <c r="I224" i="13"/>
  <c r="HN215" i="17"/>
  <c r="D225" i="13"/>
  <c r="F225" i="13"/>
  <c r="G225" i="13"/>
  <c r="HL216" i="17" s="1"/>
  <c r="H225" i="13"/>
  <c r="HM216" i="17"/>
  <c r="I225" i="13"/>
  <c r="HN216" i="17"/>
  <c r="L11" i="12"/>
  <c r="M11" i="12"/>
  <c r="N11" i="12"/>
  <c r="O11" i="12"/>
  <c r="P11" i="12"/>
  <c r="S11" i="12"/>
  <c r="T11" i="12"/>
  <c r="U11" i="12"/>
  <c r="V11" i="12"/>
  <c r="W11" i="12"/>
  <c r="Z11" i="12"/>
  <c r="AA11" i="12"/>
  <c r="AB11" i="12"/>
  <c r="AC11" i="12"/>
  <c r="AD11" i="12"/>
  <c r="AG11" i="12"/>
  <c r="AH11" i="12"/>
  <c r="AI11" i="12"/>
  <c r="AJ11" i="12"/>
  <c r="AK11" i="12"/>
  <c r="AN11" i="12"/>
  <c r="AO11" i="12"/>
  <c r="AP11" i="12"/>
  <c r="AQ11" i="12"/>
  <c r="AR11" i="12"/>
  <c r="AU11" i="12"/>
  <c r="AV11" i="12"/>
  <c r="AW11" i="12"/>
  <c r="AX11" i="12"/>
  <c r="E5" i="6"/>
  <c r="H11" i="12"/>
  <c r="AY11" i="12"/>
  <c r="F5" i="6"/>
  <c r="I11" i="12"/>
  <c r="C12" i="12"/>
  <c r="D12" i="12"/>
  <c r="F12" i="12"/>
  <c r="DL2" i="17"/>
  <c r="G12" i="12"/>
  <c r="DM2" i="17"/>
  <c r="M12" i="12"/>
  <c r="DV2" i="17"/>
  <c r="N12" i="12"/>
  <c r="T12" i="12"/>
  <c r="U12" i="12"/>
  <c r="ET2" i="17"/>
  <c r="Z12" i="12"/>
  <c r="FF2" i="17" s="1"/>
  <c r="AA12" i="12"/>
  <c r="FK2" i="17"/>
  <c r="AB12" i="12"/>
  <c r="AH12" i="12"/>
  <c r="GC2" i="17"/>
  <c r="AI12" i="12"/>
  <c r="AN12" i="12"/>
  <c r="GT2" i="17" s="1"/>
  <c r="AO12" i="12"/>
  <c r="GX2" i="17"/>
  <c r="AP12" i="12"/>
  <c r="HA2" i="17"/>
  <c r="AU12" i="12"/>
  <c r="E12" i="12" s="1"/>
  <c r="DK2" i="17" s="1"/>
  <c r="AV12" i="12"/>
  <c r="AW12" i="12"/>
  <c r="AX12" i="12"/>
  <c r="H12" i="12"/>
  <c r="DN2" i="17"/>
  <c r="AY12" i="12"/>
  <c r="I12" i="12"/>
  <c r="DO2" i="17"/>
  <c r="AZ12" i="12"/>
  <c r="BA12" i="12"/>
  <c r="L12" i="12" s="1"/>
  <c r="BB12" i="12"/>
  <c r="BC12" i="12"/>
  <c r="BD12" i="12"/>
  <c r="O12" i="12"/>
  <c r="EB2" i="17"/>
  <c r="BE12" i="12"/>
  <c r="P12" i="12"/>
  <c r="EG2" i="17"/>
  <c r="BF12" i="12"/>
  <c r="BG12" i="12"/>
  <c r="BH12" i="12"/>
  <c r="BI12" i="12"/>
  <c r="BJ12" i="12"/>
  <c r="AC12" i="12"/>
  <c r="BK12" i="12"/>
  <c r="AD12" i="12"/>
  <c r="BL12" i="12"/>
  <c r="BM12" i="12"/>
  <c r="BN12" i="12"/>
  <c r="BO12" i="12"/>
  <c r="BP12" i="12"/>
  <c r="AQ12" i="12"/>
  <c r="BQ12" i="12"/>
  <c r="AR12" i="12"/>
  <c r="C13" i="12"/>
  <c r="D13" i="12"/>
  <c r="F13" i="12"/>
  <c r="DL3" i="17"/>
  <c r="G13" i="12"/>
  <c r="DM3" i="17"/>
  <c r="M13" i="12"/>
  <c r="DW3" i="17"/>
  <c r="N13" i="12"/>
  <c r="EA3" i="17"/>
  <c r="T13" i="12"/>
  <c r="U13" i="12"/>
  <c r="EU3" i="17"/>
  <c r="Z13" i="12"/>
  <c r="AA13" i="12"/>
  <c r="FI3" i="17"/>
  <c r="AB13" i="12"/>
  <c r="AG13" i="12"/>
  <c r="GA3" i="17" s="1"/>
  <c r="AH13" i="12"/>
  <c r="GE3" i="17"/>
  <c r="AI13" i="12"/>
  <c r="GH3" i="17"/>
  <c r="AO13" i="12"/>
  <c r="GY3" i="17"/>
  <c r="AP13" i="12"/>
  <c r="HC3" i="17"/>
  <c r="AU13" i="12"/>
  <c r="E13" i="12" s="1"/>
  <c r="DK3" i="17" s="1"/>
  <c r="AV13" i="12"/>
  <c r="AW13" i="12"/>
  <c r="AX13" i="12"/>
  <c r="H13" i="12"/>
  <c r="DN3" i="17"/>
  <c r="AY13" i="12"/>
  <c r="I13" i="12"/>
  <c r="DO3" i="17"/>
  <c r="AZ13" i="12"/>
  <c r="BA13" i="12"/>
  <c r="L13" i="12" s="1"/>
  <c r="BB13" i="12"/>
  <c r="BC13" i="12"/>
  <c r="BD13" i="12"/>
  <c r="O13" i="12"/>
  <c r="BE13" i="12"/>
  <c r="P13" i="12"/>
  <c r="BF13" i="12"/>
  <c r="BG13" i="12"/>
  <c r="BH13" i="12"/>
  <c r="BI13" i="12"/>
  <c r="BJ13" i="12"/>
  <c r="AC13" i="12"/>
  <c r="BK13" i="12"/>
  <c r="AD13" i="12"/>
  <c r="BL13" i="12"/>
  <c r="BM13" i="12"/>
  <c r="AN13" i="12" s="1"/>
  <c r="BN13" i="12"/>
  <c r="BO13" i="12"/>
  <c r="BP13" i="12"/>
  <c r="AQ13" i="12"/>
  <c r="BQ13" i="12"/>
  <c r="AR13" i="12"/>
  <c r="C14" i="12"/>
  <c r="D14" i="12"/>
  <c r="E14" i="12"/>
  <c r="DK4" i="17" s="1"/>
  <c r="F14" i="12"/>
  <c r="DL4" i="17"/>
  <c r="G14" i="12"/>
  <c r="DM4" i="17"/>
  <c r="M14" i="12"/>
  <c r="DV4" i="17"/>
  <c r="N14" i="12"/>
  <c r="S14" i="12"/>
  <c r="EK4" i="17" s="1"/>
  <c r="T14" i="12"/>
  <c r="EO4" i="17"/>
  <c r="U14" i="12"/>
  <c r="ET4" i="17"/>
  <c r="Z14" i="12"/>
  <c r="FE4" i="17" s="1"/>
  <c r="AA14" i="12"/>
  <c r="FK4" i="17"/>
  <c r="AB14" i="12"/>
  <c r="FM4" i="17"/>
  <c r="AG14" i="12"/>
  <c r="FZ4" i="17" s="1"/>
  <c r="AH14" i="12"/>
  <c r="AI14" i="12"/>
  <c r="GG4" i="17"/>
  <c r="AO14" i="12"/>
  <c r="GX4" i="17"/>
  <c r="AP14" i="12"/>
  <c r="AU14" i="12"/>
  <c r="AV14" i="12"/>
  <c r="AW14" i="12"/>
  <c r="AX14" i="12"/>
  <c r="H14" i="12"/>
  <c r="DN4" i="17"/>
  <c r="AY14" i="12"/>
  <c r="I14" i="12"/>
  <c r="DO4" i="17"/>
  <c r="AZ14" i="12"/>
  <c r="BA14" i="12"/>
  <c r="L14" i="12" s="1"/>
  <c r="BB14" i="12"/>
  <c r="BC14" i="12"/>
  <c r="BD14" i="12"/>
  <c r="O14" i="12"/>
  <c r="ED4" i="17"/>
  <c r="BE14" i="12"/>
  <c r="P14" i="12"/>
  <c r="EH4" i="17"/>
  <c r="BF14" i="12"/>
  <c r="BG14" i="12"/>
  <c r="BH14" i="12"/>
  <c r="BI14" i="12"/>
  <c r="BJ14" i="12"/>
  <c r="AC14" i="12"/>
  <c r="FR4" i="17"/>
  <c r="BK14" i="12"/>
  <c r="AD14" i="12"/>
  <c r="FV4" i="17"/>
  <c r="BL14" i="12"/>
  <c r="BM14" i="12"/>
  <c r="AN14" i="12" s="1"/>
  <c r="BN14" i="12"/>
  <c r="BO14" i="12"/>
  <c r="BP14" i="12"/>
  <c r="AQ14" i="12"/>
  <c r="BQ14" i="12"/>
  <c r="AR14" i="12"/>
  <c r="HJ4" i="17"/>
  <c r="C15" i="12"/>
  <c r="D15" i="12"/>
  <c r="F15" i="12"/>
  <c r="DL5" i="17"/>
  <c r="G15" i="12"/>
  <c r="DM5" i="17"/>
  <c r="L15" i="12"/>
  <c r="DS5" i="17" s="1"/>
  <c r="M15" i="12"/>
  <c r="DW5" i="17"/>
  <c r="N15" i="12"/>
  <c r="T15" i="12"/>
  <c r="EQ5" i="17"/>
  <c r="U15" i="12"/>
  <c r="EU5" i="17"/>
  <c r="Z15" i="12"/>
  <c r="FD5" i="17" s="1"/>
  <c r="AA15" i="12"/>
  <c r="FH5" i="17"/>
  <c r="AB15" i="12"/>
  <c r="FO5" i="17"/>
  <c r="AG15" i="12"/>
  <c r="GA5" i="17" s="1"/>
  <c r="AH15" i="12"/>
  <c r="AI15" i="12"/>
  <c r="GG5" i="17"/>
  <c r="AN15" i="12"/>
  <c r="GU5" i="17" s="1"/>
  <c r="AO15" i="12"/>
  <c r="GY5" i="17"/>
  <c r="AP15" i="12"/>
  <c r="AU15" i="12"/>
  <c r="E15" i="12" s="1"/>
  <c r="DK5" i="17" s="1"/>
  <c r="AV15" i="12"/>
  <c r="AW15" i="12"/>
  <c r="AX15" i="12"/>
  <c r="H15" i="12"/>
  <c r="DN5" i="17"/>
  <c r="AY15" i="12"/>
  <c r="I15" i="12"/>
  <c r="DO5" i="17"/>
  <c r="AZ15" i="12"/>
  <c r="BA15" i="12"/>
  <c r="BB15" i="12"/>
  <c r="BC15" i="12"/>
  <c r="BD15" i="12"/>
  <c r="O15" i="12"/>
  <c r="BE15" i="12"/>
  <c r="P15" i="12"/>
  <c r="BF15" i="12"/>
  <c r="BG15" i="12"/>
  <c r="BH15" i="12"/>
  <c r="BI15" i="12"/>
  <c r="BJ15" i="12"/>
  <c r="AC15" i="12"/>
  <c r="BK15" i="12"/>
  <c r="AD15" i="12"/>
  <c r="BL15" i="12"/>
  <c r="BM15" i="12"/>
  <c r="BN15" i="12"/>
  <c r="BO15" i="12"/>
  <c r="BP15" i="12"/>
  <c r="AQ15" i="12"/>
  <c r="BQ15" i="12"/>
  <c r="AR15" i="12"/>
  <c r="C16" i="12"/>
  <c r="D16" i="12"/>
  <c r="E16" i="12"/>
  <c r="DK6" i="17" s="1"/>
  <c r="F16" i="12"/>
  <c r="DL6" i="17"/>
  <c r="G16" i="12"/>
  <c r="DM6" i="17"/>
  <c r="M16" i="12"/>
  <c r="DV6" i="17"/>
  <c r="N16" i="12"/>
  <c r="DZ6" i="17"/>
  <c r="S16" i="12"/>
  <c r="EK6" i="17" s="1"/>
  <c r="T16" i="12"/>
  <c r="EP6" i="17"/>
  <c r="U16" i="12"/>
  <c r="ET6" i="17"/>
  <c r="AA16" i="12"/>
  <c r="AB16" i="12"/>
  <c r="FN6" i="17"/>
  <c r="AH16" i="12"/>
  <c r="GD6" i="17"/>
  <c r="AI16" i="12"/>
  <c r="AN16" i="12"/>
  <c r="GT6" i="17" s="1"/>
  <c r="AO16" i="12"/>
  <c r="GX6" i="17"/>
  <c r="AP16" i="12"/>
  <c r="HB6" i="17"/>
  <c r="AU16" i="12"/>
  <c r="AV16" i="12"/>
  <c r="AW16" i="12"/>
  <c r="AX16" i="12"/>
  <c r="H16" i="12"/>
  <c r="DN6" i="17"/>
  <c r="AY16" i="12"/>
  <c r="I16" i="12"/>
  <c r="DO6" i="17"/>
  <c r="AZ16" i="12"/>
  <c r="BA16" i="12"/>
  <c r="L16" i="12" s="1"/>
  <c r="BB16" i="12"/>
  <c r="BC16" i="12"/>
  <c r="BD16" i="12"/>
  <c r="O16" i="12"/>
  <c r="BE16" i="12"/>
  <c r="P16" i="12"/>
  <c r="BF16" i="12"/>
  <c r="BG16" i="12"/>
  <c r="Z16" i="12" s="1"/>
  <c r="BH16" i="12"/>
  <c r="BI16" i="12"/>
  <c r="BJ16" i="12"/>
  <c r="AC16" i="12"/>
  <c r="BK16" i="12"/>
  <c r="AD16" i="12"/>
  <c r="FV6" i="17"/>
  <c r="BL16" i="12"/>
  <c r="BM16" i="12"/>
  <c r="BN16" i="12"/>
  <c r="BO16" i="12"/>
  <c r="BP16" i="12"/>
  <c r="AQ16" i="12"/>
  <c r="BQ16" i="12"/>
  <c r="AR16" i="12"/>
  <c r="C17" i="12"/>
  <c r="D17" i="12"/>
  <c r="E17" i="12"/>
  <c r="DK7" i="17" s="1"/>
  <c r="F17" i="12"/>
  <c r="DL7" i="17"/>
  <c r="G17" i="12"/>
  <c r="DM7" i="17"/>
  <c r="M17" i="12"/>
  <c r="DW7" i="17"/>
  <c r="N17" i="12"/>
  <c r="DZ7" i="17"/>
  <c r="T17" i="12"/>
  <c r="EQ7" i="17"/>
  <c r="U17" i="12"/>
  <c r="EU7" i="17"/>
  <c r="AA17" i="12"/>
  <c r="FK7" i="17"/>
  <c r="AB17" i="12"/>
  <c r="FO7" i="17"/>
  <c r="AG17" i="12"/>
  <c r="GA7" i="17" s="1"/>
  <c r="AH17" i="12"/>
  <c r="GD7" i="17"/>
  <c r="AI17" i="12"/>
  <c r="AN17" i="12"/>
  <c r="GS7" i="17" s="1"/>
  <c r="AO17" i="12"/>
  <c r="GY7" i="17"/>
  <c r="AP17" i="12"/>
  <c r="HC7" i="17"/>
  <c r="AU17" i="12"/>
  <c r="AV17" i="12"/>
  <c r="AW17" i="12"/>
  <c r="AZ17" i="12"/>
  <c r="BA17" i="12"/>
  <c r="L17" i="12" s="1"/>
  <c r="BB17" i="12"/>
  <c r="BC17" i="12"/>
  <c r="BD17" i="12"/>
  <c r="O17" i="12"/>
  <c r="BE17" i="12"/>
  <c r="P17" i="12"/>
  <c r="BF17" i="12"/>
  <c r="BG17" i="12"/>
  <c r="Z17" i="12" s="1"/>
  <c r="BH17" i="12"/>
  <c r="BI17" i="12"/>
  <c r="BJ17" i="12"/>
  <c r="AC17" i="12"/>
  <c r="BK17" i="12"/>
  <c r="AD17" i="12"/>
  <c r="BL17" i="12"/>
  <c r="BM17" i="12"/>
  <c r="BN17" i="12"/>
  <c r="BO17" i="12"/>
  <c r="BP17" i="12"/>
  <c r="AQ17" i="12"/>
  <c r="BQ17" i="12"/>
  <c r="AR17" i="12"/>
  <c r="C18" i="12"/>
  <c r="D18" i="12"/>
  <c r="E18" i="12"/>
  <c r="DK8" i="17" s="1"/>
  <c r="F18" i="12"/>
  <c r="DL8" i="17"/>
  <c r="G18" i="12"/>
  <c r="DM8" i="17"/>
  <c r="M18" i="12"/>
  <c r="DU8" i="17"/>
  <c r="N18" i="12"/>
  <c r="DZ8" i="17"/>
  <c r="S18" i="12"/>
  <c r="EL8" i="17" s="1"/>
  <c r="T18" i="12"/>
  <c r="EO8" i="17"/>
  <c r="U18" i="12"/>
  <c r="ES8" i="17"/>
  <c r="AA18" i="12"/>
  <c r="FJ8" i="17"/>
  <c r="AB18" i="12"/>
  <c r="FL8" i="17"/>
  <c r="AH18" i="12"/>
  <c r="GD8" i="17"/>
  <c r="AI18" i="12"/>
  <c r="GH8" i="17"/>
  <c r="AO18" i="12"/>
  <c r="GW8" i="17"/>
  <c r="AP18" i="12"/>
  <c r="HB8" i="17"/>
  <c r="AU18" i="12"/>
  <c r="AV18" i="12"/>
  <c r="AW18" i="12"/>
  <c r="AZ18" i="12"/>
  <c r="BA18" i="12"/>
  <c r="L18" i="12" s="1"/>
  <c r="BB18" i="12"/>
  <c r="BC18" i="12"/>
  <c r="BD18" i="12"/>
  <c r="O18" i="12"/>
  <c r="ED8" i="17"/>
  <c r="BE18" i="12"/>
  <c r="P18" i="12"/>
  <c r="EH8" i="17"/>
  <c r="BF18" i="12"/>
  <c r="BG18" i="12"/>
  <c r="Z18" i="12" s="1"/>
  <c r="BH18" i="12"/>
  <c r="BI18" i="12"/>
  <c r="BJ18" i="12"/>
  <c r="AC18" i="12"/>
  <c r="BK18" i="12"/>
  <c r="AD18" i="12"/>
  <c r="FV8" i="17"/>
  <c r="BL18" i="12"/>
  <c r="BM18" i="12"/>
  <c r="AN18" i="12" s="1"/>
  <c r="BN18" i="12"/>
  <c r="BO18" i="12"/>
  <c r="BP18" i="12"/>
  <c r="AQ18" i="12"/>
  <c r="BQ18" i="12"/>
  <c r="AR18" i="12"/>
  <c r="HJ8" i="17"/>
  <c r="C19" i="12"/>
  <c r="D19" i="12"/>
  <c r="E19" i="12"/>
  <c r="DK9" i="17" s="1"/>
  <c r="F19" i="12"/>
  <c r="DL9" i="17"/>
  <c r="G19" i="12"/>
  <c r="DM9" i="17"/>
  <c r="L19" i="12"/>
  <c r="DS9" i="17" s="1"/>
  <c r="M19" i="12"/>
  <c r="DW9" i="17"/>
  <c r="N19" i="12"/>
  <c r="EA9" i="17"/>
  <c r="S19" i="12"/>
  <c r="EM9" i="17" s="1"/>
  <c r="T19" i="12"/>
  <c r="EQ9" i="17"/>
  <c r="U19" i="12"/>
  <c r="EU9" i="17"/>
  <c r="Z19" i="12"/>
  <c r="FG9" i="17" s="1"/>
  <c r="AA19" i="12"/>
  <c r="FH9" i="17"/>
  <c r="AB19" i="12"/>
  <c r="FO9" i="17"/>
  <c r="AH19" i="12"/>
  <c r="GE9" i="17"/>
  <c r="AI19" i="12"/>
  <c r="GF9" i="17"/>
  <c r="AN19" i="12"/>
  <c r="GU9" i="17" s="1"/>
  <c r="AO19" i="12"/>
  <c r="GY9" i="17"/>
  <c r="AP19" i="12"/>
  <c r="HC9" i="17"/>
  <c r="AU19" i="12"/>
  <c r="AV19" i="12"/>
  <c r="AW19" i="12"/>
  <c r="AX19" i="12"/>
  <c r="H19" i="12"/>
  <c r="DN9" i="17"/>
  <c r="AY19" i="12"/>
  <c r="I19" i="12"/>
  <c r="DO9" i="17"/>
  <c r="AZ19" i="12"/>
  <c r="BA19" i="12"/>
  <c r="BB19" i="12"/>
  <c r="BC19" i="12"/>
  <c r="BD19" i="12"/>
  <c r="O19" i="12"/>
  <c r="BE19" i="12"/>
  <c r="P19" i="12"/>
  <c r="BF19" i="12"/>
  <c r="BG19" i="12"/>
  <c r="BH19" i="12"/>
  <c r="BI19" i="12"/>
  <c r="BJ19" i="12"/>
  <c r="AC19" i="12"/>
  <c r="BK19" i="12"/>
  <c r="AD19" i="12"/>
  <c r="BL19" i="12"/>
  <c r="BM19" i="12"/>
  <c r="BN19" i="12"/>
  <c r="BO19" i="12"/>
  <c r="BP19" i="12"/>
  <c r="AQ19" i="12"/>
  <c r="HD9" i="17"/>
  <c r="BQ19" i="12"/>
  <c r="AR19" i="12"/>
  <c r="C20" i="12"/>
  <c r="D20" i="12"/>
  <c r="E20" i="12"/>
  <c r="DK10" i="17" s="1"/>
  <c r="F20" i="12"/>
  <c r="DL10" i="17"/>
  <c r="G20" i="12"/>
  <c r="DM10" i="17"/>
  <c r="M20" i="12"/>
  <c r="DT10" i="17"/>
  <c r="N20" i="12"/>
  <c r="EA10" i="17"/>
  <c r="S20" i="12"/>
  <c r="EM10" i="17" s="1"/>
  <c r="T20" i="12"/>
  <c r="EO10" i="17"/>
  <c r="U20" i="12"/>
  <c r="ER10" i="17"/>
  <c r="Z20" i="12"/>
  <c r="FG10" i="17" s="1"/>
  <c r="AA20" i="12"/>
  <c r="FK10" i="17"/>
  <c r="AB20" i="12"/>
  <c r="FL10" i="17"/>
  <c r="AH20" i="12"/>
  <c r="GE10" i="17"/>
  <c r="AI20" i="12"/>
  <c r="GI10" i="17"/>
  <c r="AN20" i="12"/>
  <c r="GS10" i="17" s="1"/>
  <c r="AO20" i="12"/>
  <c r="GV10" i="17"/>
  <c r="AP20" i="12"/>
  <c r="HC10" i="17"/>
  <c r="AU20" i="12"/>
  <c r="AV20" i="12"/>
  <c r="AW20" i="12"/>
  <c r="AZ20" i="12"/>
  <c r="BA20" i="12"/>
  <c r="L20" i="12" s="1"/>
  <c r="BB20" i="12"/>
  <c r="BC20" i="12"/>
  <c r="BD20" i="12"/>
  <c r="O20" i="12"/>
  <c r="BE20" i="12"/>
  <c r="P20" i="12"/>
  <c r="EI10" i="17"/>
  <c r="BF20" i="12"/>
  <c r="BG20" i="12"/>
  <c r="BH20" i="12"/>
  <c r="BI20" i="12"/>
  <c r="BJ20" i="12"/>
  <c r="AC20" i="12"/>
  <c r="BK20" i="12"/>
  <c r="AD20" i="12"/>
  <c r="FW10" i="17"/>
  <c r="BL20" i="12"/>
  <c r="BM20" i="12"/>
  <c r="BN20" i="12"/>
  <c r="BO20" i="12"/>
  <c r="BP20" i="12"/>
  <c r="AQ20" i="12"/>
  <c r="BQ20" i="12"/>
  <c r="AR20" i="12"/>
  <c r="HK10" i="17"/>
  <c r="C21" i="12"/>
  <c r="D21" i="12"/>
  <c r="F21" i="12"/>
  <c r="DL11" i="17"/>
  <c r="G21" i="12"/>
  <c r="DM11" i="17"/>
  <c r="M21" i="12"/>
  <c r="DV11" i="17"/>
  <c r="N21" i="12"/>
  <c r="DZ11" i="17"/>
  <c r="T21" i="12"/>
  <c r="EP11" i="17"/>
  <c r="U21" i="12"/>
  <c r="ET11" i="17"/>
  <c r="Z21" i="12"/>
  <c r="FF11" i="17" s="1"/>
  <c r="AA21" i="12"/>
  <c r="FI11" i="17"/>
  <c r="AB21" i="12"/>
  <c r="AG21" i="12"/>
  <c r="FX11" i="17" s="1"/>
  <c r="AH21" i="12"/>
  <c r="GD11" i="17"/>
  <c r="AI21" i="12"/>
  <c r="GI11" i="17"/>
  <c r="AN21" i="12"/>
  <c r="GT11" i="17" s="1"/>
  <c r="AO21" i="12"/>
  <c r="GX11" i="17"/>
  <c r="AP21" i="12"/>
  <c r="AU21" i="12"/>
  <c r="E21" i="12" s="1"/>
  <c r="DK11" i="17" s="1"/>
  <c r="AV21" i="12"/>
  <c r="AW21" i="12"/>
  <c r="AX21" i="12"/>
  <c r="H21" i="12"/>
  <c r="DN11" i="17"/>
  <c r="AY21" i="12"/>
  <c r="I21" i="12"/>
  <c r="DO11" i="17"/>
  <c r="AZ21" i="12"/>
  <c r="BA21" i="12"/>
  <c r="L21" i="12" s="1"/>
  <c r="BB21" i="12"/>
  <c r="BC21" i="12"/>
  <c r="BD21" i="12"/>
  <c r="O21" i="12"/>
  <c r="BE21" i="12"/>
  <c r="P21" i="12"/>
  <c r="BF21" i="12"/>
  <c r="BG21" i="12"/>
  <c r="BH21" i="12"/>
  <c r="BI21" i="12"/>
  <c r="BJ21" i="12"/>
  <c r="AC21" i="12"/>
  <c r="BK21" i="12"/>
  <c r="AD21" i="12"/>
  <c r="BL21" i="12"/>
  <c r="BM21" i="12"/>
  <c r="BN21" i="12"/>
  <c r="BO21" i="12"/>
  <c r="BP21" i="12"/>
  <c r="AQ21" i="12"/>
  <c r="BQ21" i="12"/>
  <c r="AR21" i="12"/>
  <c r="C22" i="12"/>
  <c r="D22" i="12"/>
  <c r="E22" i="12"/>
  <c r="DK12" i="17" s="1"/>
  <c r="F22" i="12"/>
  <c r="DL12" i="17"/>
  <c r="G22" i="12"/>
  <c r="DM12" i="17"/>
  <c r="M22" i="12"/>
  <c r="DT12" i="17"/>
  <c r="N22" i="12"/>
  <c r="EA12" i="17"/>
  <c r="S22" i="12"/>
  <c r="EM12" i="17" s="1"/>
  <c r="T22" i="12"/>
  <c r="EN12" i="17"/>
  <c r="U22" i="12"/>
  <c r="ER12" i="17"/>
  <c r="Z22" i="12"/>
  <c r="FG12" i="17" s="1"/>
  <c r="AA22" i="12"/>
  <c r="FK12" i="17"/>
  <c r="AB22" i="12"/>
  <c r="FM12" i="17"/>
  <c r="AG22" i="12"/>
  <c r="FX12" i="17" s="1"/>
  <c r="AH22" i="12"/>
  <c r="GE12" i="17"/>
  <c r="AI22" i="12"/>
  <c r="GI12" i="17"/>
  <c r="AO22" i="12"/>
  <c r="GV12" i="17"/>
  <c r="AP22" i="12"/>
  <c r="HC12" i="17"/>
  <c r="AU22" i="12"/>
  <c r="AV22" i="12"/>
  <c r="AW22" i="12"/>
  <c r="AX22" i="12"/>
  <c r="H22" i="12"/>
  <c r="DN12" i="17"/>
  <c r="AY22" i="12"/>
  <c r="I22" i="12"/>
  <c r="DO12" i="17"/>
  <c r="AZ22" i="12"/>
  <c r="BA22" i="12"/>
  <c r="L22" i="12" s="1"/>
  <c r="BB22" i="12"/>
  <c r="BC22" i="12"/>
  <c r="BD22" i="12"/>
  <c r="O22" i="12"/>
  <c r="EE12" i="17"/>
  <c r="BE22" i="12"/>
  <c r="P22" i="12"/>
  <c r="EI12" i="17"/>
  <c r="BF22" i="12"/>
  <c r="BG22" i="12"/>
  <c r="BH22" i="12"/>
  <c r="BI22" i="12"/>
  <c r="BJ22" i="12"/>
  <c r="AC22" i="12"/>
  <c r="FS12" i="17"/>
  <c r="BK22" i="12"/>
  <c r="AD22" i="12"/>
  <c r="FV12" i="17"/>
  <c r="BL22" i="12"/>
  <c r="BM22" i="12"/>
  <c r="AN22" i="12" s="1"/>
  <c r="BN22" i="12"/>
  <c r="BO22" i="12"/>
  <c r="BP22" i="12"/>
  <c r="AQ22" i="12"/>
  <c r="HG12" i="17"/>
  <c r="BQ22" i="12"/>
  <c r="AR22" i="12"/>
  <c r="C23" i="12"/>
  <c r="D23" i="12"/>
  <c r="F23" i="12"/>
  <c r="DL13" i="17"/>
  <c r="G23" i="12"/>
  <c r="DM13" i="17"/>
  <c r="L23" i="12"/>
  <c r="DS13" i="17" s="1"/>
  <c r="M23" i="12"/>
  <c r="DV13" i="17"/>
  <c r="N23" i="12"/>
  <c r="DY13" i="17"/>
  <c r="T23" i="12"/>
  <c r="EQ13" i="17"/>
  <c r="U23" i="12"/>
  <c r="ET13" i="17"/>
  <c r="Z23" i="12"/>
  <c r="FG13" i="17" s="1"/>
  <c r="AA23" i="12"/>
  <c r="FJ13" i="17"/>
  <c r="AB23" i="12"/>
  <c r="FO13" i="17"/>
  <c r="AH23" i="12"/>
  <c r="AI23" i="12"/>
  <c r="GH13" i="17"/>
  <c r="AU23" i="12"/>
  <c r="E23" i="12" s="1"/>
  <c r="DK13" i="17" s="1"/>
  <c r="AV23" i="12"/>
  <c r="AW23" i="12"/>
  <c r="AX23" i="12"/>
  <c r="H23" i="12"/>
  <c r="DN13" i="17"/>
  <c r="AY23" i="12"/>
  <c r="I23" i="12"/>
  <c r="DO13" i="17"/>
  <c r="AZ23" i="12"/>
  <c r="BA23" i="12"/>
  <c r="BB23" i="12"/>
  <c r="BC23" i="12"/>
  <c r="BD23" i="12"/>
  <c r="O23" i="12"/>
  <c r="BE23" i="12"/>
  <c r="P23" i="12"/>
  <c r="EH13" i="17"/>
  <c r="BF23" i="12"/>
  <c r="BG23" i="12"/>
  <c r="BH23" i="12"/>
  <c r="BI23" i="12"/>
  <c r="BJ23" i="12"/>
  <c r="AC23" i="12"/>
  <c r="FS13" i="17"/>
  <c r="BK23" i="12"/>
  <c r="AD23" i="12"/>
  <c r="FV13" i="17"/>
  <c r="C24" i="12"/>
  <c r="F24" i="12"/>
  <c r="DL14" i="17"/>
  <c r="G24" i="12"/>
  <c r="DM14" i="17"/>
  <c r="L24" i="12"/>
  <c r="DR14" i="17" s="1"/>
  <c r="M24" i="12"/>
  <c r="DW14" i="17"/>
  <c r="N24" i="12"/>
  <c r="DZ14" i="17"/>
  <c r="T24" i="12"/>
  <c r="EQ14" i="17"/>
  <c r="U24" i="12"/>
  <c r="EU14" i="17"/>
  <c r="AA24" i="12"/>
  <c r="FK14" i="17"/>
  <c r="AB24" i="12"/>
  <c r="FO14" i="17"/>
  <c r="AH24" i="12"/>
  <c r="GE14" i="17"/>
  <c r="AI24" i="12"/>
  <c r="GI14" i="17"/>
  <c r="AU24" i="12"/>
  <c r="E24" i="12" s="1"/>
  <c r="DK14" i="17" s="1"/>
  <c r="AV24" i="12"/>
  <c r="AW24" i="12"/>
  <c r="AX24" i="12"/>
  <c r="H24" i="12"/>
  <c r="DN14" i="17"/>
  <c r="AY24" i="12"/>
  <c r="I24" i="12"/>
  <c r="DO14" i="17"/>
  <c r="AZ24" i="12"/>
  <c r="BA24" i="12"/>
  <c r="BB24" i="12"/>
  <c r="BC24" i="12"/>
  <c r="BD24" i="12"/>
  <c r="O24" i="12"/>
  <c r="BE24" i="12"/>
  <c r="P24" i="12"/>
  <c r="EF14" i="17"/>
  <c r="BF24" i="12"/>
  <c r="BG24" i="12"/>
  <c r="Z24" i="12" s="1"/>
  <c r="BH24" i="12"/>
  <c r="BI24" i="12"/>
  <c r="BJ24" i="12"/>
  <c r="AC24" i="12"/>
  <c r="FS14" i="17"/>
  <c r="BK24" i="12"/>
  <c r="AD24" i="12"/>
  <c r="FW14" i="17"/>
  <c r="C25" i="12"/>
  <c r="D25" i="12"/>
  <c r="F25" i="12"/>
  <c r="DL15" i="17"/>
  <c r="G25" i="12"/>
  <c r="DM15" i="17"/>
  <c r="L25" i="12"/>
  <c r="DS15" i="17" s="1"/>
  <c r="M25" i="12"/>
  <c r="DW15" i="17"/>
  <c r="N25" i="12"/>
  <c r="EA15" i="17"/>
  <c r="T25" i="12"/>
  <c r="EO15" i="17"/>
  <c r="U25" i="12"/>
  <c r="AA25" i="12"/>
  <c r="FK15" i="17"/>
  <c r="AB25" i="12"/>
  <c r="FN15" i="17"/>
  <c r="AG25" i="12"/>
  <c r="GA15" i="17" s="1"/>
  <c r="AH25" i="12"/>
  <c r="GE15" i="17"/>
  <c r="AI25" i="12"/>
  <c r="GI15" i="17"/>
  <c r="AU25" i="12"/>
  <c r="E25" i="12" s="1"/>
  <c r="DK15" i="17" s="1"/>
  <c r="AV25" i="12"/>
  <c r="AW25" i="12"/>
  <c r="AX25" i="12"/>
  <c r="H25" i="12"/>
  <c r="DN15" i="17"/>
  <c r="AY25" i="12"/>
  <c r="I25" i="12"/>
  <c r="DO15" i="17"/>
  <c r="AZ25" i="12"/>
  <c r="BA25" i="12"/>
  <c r="BB25" i="12"/>
  <c r="BC25" i="12"/>
  <c r="BD25" i="12"/>
  <c r="O25" i="12"/>
  <c r="BE25" i="12"/>
  <c r="P25" i="12"/>
  <c r="BF25" i="12"/>
  <c r="BG25" i="12"/>
  <c r="Z25" i="12" s="1"/>
  <c r="BH25" i="12"/>
  <c r="BI25" i="12"/>
  <c r="BJ25" i="12"/>
  <c r="AC25" i="12"/>
  <c r="FS15" i="17"/>
  <c r="BK25" i="12"/>
  <c r="AD25" i="12"/>
  <c r="C26" i="12"/>
  <c r="D26" i="12"/>
  <c r="E26" i="12"/>
  <c r="DK16" i="17" s="1"/>
  <c r="M26" i="12"/>
  <c r="DV16" i="17"/>
  <c r="N26" i="12"/>
  <c r="EA16" i="17"/>
  <c r="T26" i="12"/>
  <c r="EQ16" i="17"/>
  <c r="U26" i="12"/>
  <c r="EU16" i="17"/>
  <c r="Z26" i="12"/>
  <c r="FE16" i="17" s="1"/>
  <c r="AA26" i="12"/>
  <c r="FK16" i="17"/>
  <c r="AB26" i="12"/>
  <c r="AH26" i="12"/>
  <c r="GE16" i="17"/>
  <c r="AI26" i="12"/>
  <c r="GI16" i="17"/>
  <c r="AU26" i="12"/>
  <c r="AV26" i="12"/>
  <c r="AW26" i="12"/>
  <c r="AZ26" i="12"/>
  <c r="BA26" i="12"/>
  <c r="L26" i="12" s="1"/>
  <c r="BB26" i="12"/>
  <c r="BC26" i="12"/>
  <c r="BD26" i="12"/>
  <c r="O26" i="12"/>
  <c r="BE26" i="12"/>
  <c r="P26" i="12"/>
  <c r="BF26" i="12"/>
  <c r="BG26" i="12"/>
  <c r="BH26" i="12"/>
  <c r="BI26" i="12"/>
  <c r="BJ26" i="12"/>
  <c r="AC26" i="12"/>
  <c r="BK26" i="12"/>
  <c r="AD26" i="12"/>
  <c r="C27" i="12"/>
  <c r="D27" i="12"/>
  <c r="F27" i="12"/>
  <c r="DL17" i="17"/>
  <c r="G27" i="12"/>
  <c r="DM17" i="17"/>
  <c r="M27" i="12"/>
  <c r="DW17" i="17"/>
  <c r="N27" i="12"/>
  <c r="DZ17" i="17"/>
  <c r="T27" i="12"/>
  <c r="EQ17" i="17"/>
  <c r="U27" i="12"/>
  <c r="EU17" i="17"/>
  <c r="Z27" i="12"/>
  <c r="FE17" i="17" s="1"/>
  <c r="AA27" i="12"/>
  <c r="FK17" i="17"/>
  <c r="AB27" i="12"/>
  <c r="FO17" i="17"/>
  <c r="AH27" i="12"/>
  <c r="GE17" i="17"/>
  <c r="AI27" i="12"/>
  <c r="GI17" i="17"/>
  <c r="AU27" i="12"/>
  <c r="E27" i="12" s="1"/>
  <c r="DK17" i="17" s="1"/>
  <c r="AV27" i="12"/>
  <c r="AW27" i="12"/>
  <c r="AX27" i="12"/>
  <c r="H27" i="12"/>
  <c r="DN17" i="17"/>
  <c r="AY27" i="12"/>
  <c r="I27" i="12"/>
  <c r="DO17" i="17"/>
  <c r="AZ27" i="12"/>
  <c r="BA27" i="12"/>
  <c r="L27" i="12" s="1"/>
  <c r="BB27" i="12"/>
  <c r="BC27" i="12"/>
  <c r="BD27" i="12"/>
  <c r="O27" i="12"/>
  <c r="BE27" i="12"/>
  <c r="P27" i="12"/>
  <c r="BF27" i="12"/>
  <c r="BG27" i="12"/>
  <c r="BH27" i="12"/>
  <c r="BI27" i="12"/>
  <c r="BJ27" i="12"/>
  <c r="AC27" i="12"/>
  <c r="FS17" i="17"/>
  <c r="BK27" i="12"/>
  <c r="AD27" i="12"/>
  <c r="C28" i="12"/>
  <c r="D28" i="12"/>
  <c r="F28" i="12"/>
  <c r="DL18" i="17"/>
  <c r="G28" i="12"/>
  <c r="DM18" i="17"/>
  <c r="L28" i="12"/>
  <c r="DR18" i="17" s="1"/>
  <c r="M28" i="12"/>
  <c r="DU18" i="17"/>
  <c r="N28" i="12"/>
  <c r="DZ18" i="17"/>
  <c r="T28" i="12"/>
  <c r="EP18" i="17"/>
  <c r="U28" i="12"/>
  <c r="ES18" i="17"/>
  <c r="Z28" i="12"/>
  <c r="FF18" i="17" s="1"/>
  <c r="AA28" i="12"/>
  <c r="FJ18" i="17"/>
  <c r="AB28" i="12"/>
  <c r="FN18" i="17"/>
  <c r="AG28" i="12"/>
  <c r="FX18" i="17" s="1"/>
  <c r="AH28" i="12"/>
  <c r="GD18" i="17"/>
  <c r="AI28" i="12"/>
  <c r="GH18" i="17"/>
  <c r="AU28" i="12"/>
  <c r="E28" i="12" s="1"/>
  <c r="DK18" i="17" s="1"/>
  <c r="AV28" i="12"/>
  <c r="AW28" i="12"/>
  <c r="AX28" i="12"/>
  <c r="H28" i="12"/>
  <c r="DN18" i="17"/>
  <c r="AY28" i="12"/>
  <c r="I28" i="12"/>
  <c r="DO18" i="17"/>
  <c r="AZ28" i="12"/>
  <c r="BA28" i="12"/>
  <c r="BB28" i="12"/>
  <c r="BC28" i="12"/>
  <c r="BD28" i="12"/>
  <c r="O28" i="12"/>
  <c r="BE28" i="12"/>
  <c r="P28" i="12"/>
  <c r="BF28" i="12"/>
  <c r="BG28" i="12"/>
  <c r="BH28" i="12"/>
  <c r="BI28" i="12"/>
  <c r="BJ28" i="12"/>
  <c r="AC28" i="12"/>
  <c r="BK28" i="12"/>
  <c r="AD28" i="12"/>
  <c r="C29" i="12"/>
  <c r="D29" i="12"/>
  <c r="F29" i="12"/>
  <c r="DL19" i="17"/>
  <c r="G29" i="12"/>
  <c r="DM19" i="17"/>
  <c r="L29" i="12"/>
  <c r="DS19" i="17" s="1"/>
  <c r="M29" i="12"/>
  <c r="DW19" i="17"/>
  <c r="N29" i="12"/>
  <c r="DZ19" i="17"/>
  <c r="T29" i="12"/>
  <c r="U29" i="12"/>
  <c r="EU19" i="17"/>
  <c r="AA29" i="12"/>
  <c r="FK19" i="17"/>
  <c r="AB29" i="12"/>
  <c r="FO19" i="17"/>
  <c r="AG29" i="12"/>
  <c r="GA19" i="17" s="1"/>
  <c r="AH29" i="12"/>
  <c r="GB19" i="17"/>
  <c r="AI29" i="12"/>
  <c r="GI19" i="17"/>
  <c r="AU29" i="12"/>
  <c r="E29" i="12" s="1"/>
  <c r="DK19" i="17" s="1"/>
  <c r="AV29" i="12"/>
  <c r="AW29" i="12"/>
  <c r="AX29" i="12"/>
  <c r="H29" i="12"/>
  <c r="DN19" i="17"/>
  <c r="AY29" i="12"/>
  <c r="I29" i="12"/>
  <c r="DO19" i="17"/>
  <c r="AZ29" i="12"/>
  <c r="BA29" i="12"/>
  <c r="BB29" i="12"/>
  <c r="BC29" i="12"/>
  <c r="BD29" i="12"/>
  <c r="O29" i="12"/>
  <c r="BE29" i="12"/>
  <c r="P29" i="12"/>
  <c r="BF29" i="12"/>
  <c r="BG29" i="12"/>
  <c r="Z29" i="12" s="1"/>
  <c r="BH29" i="12"/>
  <c r="BI29" i="12"/>
  <c r="BJ29" i="12"/>
  <c r="AC29" i="12"/>
  <c r="BK29" i="12"/>
  <c r="AD29" i="12"/>
  <c r="C30" i="12"/>
  <c r="D30" i="12"/>
  <c r="E30" i="12"/>
  <c r="DK20" i="17" s="1"/>
  <c r="F30" i="12"/>
  <c r="DL20" i="17"/>
  <c r="G30" i="12"/>
  <c r="DM20" i="17"/>
  <c r="M30" i="12"/>
  <c r="DW20" i="17"/>
  <c r="N30" i="12"/>
  <c r="DY20" i="17"/>
  <c r="S30" i="12"/>
  <c r="EK20" i="17" s="1"/>
  <c r="T30" i="12"/>
  <c r="EQ20" i="17"/>
  <c r="U30" i="12"/>
  <c r="EU20" i="17"/>
  <c r="AA30" i="12"/>
  <c r="FK20" i="17"/>
  <c r="AB30" i="12"/>
  <c r="FO20" i="17"/>
  <c r="AH30" i="12"/>
  <c r="GD20" i="17"/>
  <c r="AI30" i="12"/>
  <c r="GI20" i="17"/>
  <c r="AU30" i="12"/>
  <c r="AV30" i="12"/>
  <c r="AW30" i="12"/>
  <c r="AX30" i="12"/>
  <c r="H30" i="12"/>
  <c r="DN20" i="17"/>
  <c r="AY30" i="12"/>
  <c r="I30" i="12"/>
  <c r="DO20" i="17"/>
  <c r="AZ30" i="12"/>
  <c r="BA30" i="12"/>
  <c r="L30" i="12" s="1"/>
  <c r="BB30" i="12"/>
  <c r="BC30" i="12"/>
  <c r="BD30" i="12"/>
  <c r="O30" i="12"/>
  <c r="BE30" i="12"/>
  <c r="P30" i="12"/>
  <c r="BF30" i="12"/>
  <c r="BG30" i="12"/>
  <c r="Z30" i="12" s="1"/>
  <c r="BH30" i="12"/>
  <c r="BI30" i="12"/>
  <c r="BJ30" i="12"/>
  <c r="AC30" i="12"/>
  <c r="BK30" i="12"/>
  <c r="AD30" i="12"/>
  <c r="C31" i="12"/>
  <c r="D31" i="12"/>
  <c r="F31" i="12"/>
  <c r="DL21" i="17"/>
  <c r="G31" i="12"/>
  <c r="DM21" i="17"/>
  <c r="M31" i="12"/>
  <c r="DW21" i="17"/>
  <c r="N31" i="12"/>
  <c r="EA21" i="17"/>
  <c r="T31" i="12"/>
  <c r="EQ21" i="17"/>
  <c r="U31" i="12"/>
  <c r="EU21" i="17"/>
  <c r="AA31" i="12"/>
  <c r="FK21" i="17"/>
  <c r="AB31" i="12"/>
  <c r="FO21" i="17"/>
  <c r="AG31" i="12"/>
  <c r="GA21" i="17" s="1"/>
  <c r="AH31" i="12"/>
  <c r="AI31" i="12"/>
  <c r="GI21" i="17"/>
  <c r="AU31" i="12"/>
  <c r="E31" i="12" s="1"/>
  <c r="DK21" i="17" s="1"/>
  <c r="AV31" i="12"/>
  <c r="AW31" i="12"/>
  <c r="AX31" i="12"/>
  <c r="H31" i="12"/>
  <c r="DN21" i="17"/>
  <c r="AY31" i="12"/>
  <c r="I31" i="12"/>
  <c r="DO21" i="17"/>
  <c r="AZ31" i="12"/>
  <c r="BA31" i="12"/>
  <c r="L31" i="12" s="1"/>
  <c r="BB31" i="12"/>
  <c r="BC31" i="12"/>
  <c r="BD31" i="12"/>
  <c r="O31" i="12"/>
  <c r="BE31" i="12"/>
  <c r="P31" i="12"/>
  <c r="EI21" i="17"/>
  <c r="BF31" i="12"/>
  <c r="BG31" i="12"/>
  <c r="Z31" i="12" s="1"/>
  <c r="BH31" i="12"/>
  <c r="BI31" i="12"/>
  <c r="BJ31" i="12"/>
  <c r="AC31" i="12"/>
  <c r="BK31" i="12"/>
  <c r="AD31" i="12"/>
  <c r="C32" i="12"/>
  <c r="D32" i="12"/>
  <c r="F32" i="12"/>
  <c r="DL22" i="17"/>
  <c r="G32" i="12"/>
  <c r="DM22" i="17"/>
  <c r="L32" i="12"/>
  <c r="DQ22" i="17" s="1"/>
  <c r="M32" i="12"/>
  <c r="DW22" i="17"/>
  <c r="N32" i="12"/>
  <c r="DZ22" i="17"/>
  <c r="S32" i="12"/>
  <c r="EL22" i="17" s="1"/>
  <c r="T32" i="12"/>
  <c r="EQ22" i="17"/>
  <c r="U32" i="12"/>
  <c r="EU22" i="17"/>
  <c r="Z32" i="12"/>
  <c r="FE22" i="17" s="1"/>
  <c r="AA32" i="12"/>
  <c r="FK22" i="17"/>
  <c r="AB32" i="12"/>
  <c r="FO22" i="17"/>
  <c r="AH32" i="12"/>
  <c r="GB22" i="17"/>
  <c r="AI32" i="12"/>
  <c r="GI22" i="17"/>
  <c r="AU32" i="12"/>
  <c r="E32" i="12" s="1"/>
  <c r="DK22" i="17" s="1"/>
  <c r="AV32" i="12"/>
  <c r="AW32" i="12"/>
  <c r="AX32" i="12"/>
  <c r="H32" i="12"/>
  <c r="DN22" i="17"/>
  <c r="AY32" i="12"/>
  <c r="I32" i="12"/>
  <c r="DO22" i="17"/>
  <c r="AZ32" i="12"/>
  <c r="BA32" i="12"/>
  <c r="BB32" i="12"/>
  <c r="BC32" i="12"/>
  <c r="BD32" i="12"/>
  <c r="O32" i="12"/>
  <c r="BE32" i="12"/>
  <c r="P32" i="12"/>
  <c r="BF32" i="12"/>
  <c r="BG32" i="12"/>
  <c r="BH32" i="12"/>
  <c r="BI32" i="12"/>
  <c r="BJ32" i="12"/>
  <c r="AC32" i="12"/>
  <c r="BK32" i="12"/>
  <c r="AD32" i="12"/>
  <c r="C33" i="12"/>
  <c r="D33" i="12"/>
  <c r="F33" i="12"/>
  <c r="DL23" i="17"/>
  <c r="G33" i="12"/>
  <c r="DM23" i="17"/>
  <c r="AU33" i="12"/>
  <c r="E33" i="12" s="1"/>
  <c r="DK23" i="17" s="1"/>
  <c r="AV33" i="12"/>
  <c r="AW33" i="12"/>
  <c r="AX33" i="12"/>
  <c r="H33" i="12"/>
  <c r="DN23" i="17"/>
  <c r="AY33" i="12"/>
  <c r="I33" i="12"/>
  <c r="DO23" i="17"/>
  <c r="C34" i="12"/>
  <c r="D34" i="12"/>
  <c r="E34" i="12"/>
  <c r="DK24" i="17" s="1"/>
  <c r="F34" i="12"/>
  <c r="DL24" i="17"/>
  <c r="G34" i="12"/>
  <c r="DM24" i="17"/>
  <c r="AU34" i="12"/>
  <c r="AV34" i="12"/>
  <c r="AW34" i="12"/>
  <c r="AX34" i="12"/>
  <c r="H34" i="12"/>
  <c r="DN24" i="17"/>
  <c r="AY34" i="12"/>
  <c r="I34" i="12"/>
  <c r="DO24" i="17"/>
  <c r="AZ34" i="12"/>
  <c r="BA34" i="12"/>
  <c r="S12" i="12" s="1"/>
  <c r="BB34" i="12"/>
  <c r="BC34" i="12"/>
  <c r="BD34" i="12"/>
  <c r="V12" i="12"/>
  <c r="EX2" i="17"/>
  <c r="BE34" i="12"/>
  <c r="W12" i="12"/>
  <c r="FB2" i="17"/>
  <c r="BF34" i="12"/>
  <c r="BG34" i="12"/>
  <c r="AG12" i="12" s="1"/>
  <c r="BH34" i="12"/>
  <c r="BI34" i="12"/>
  <c r="BJ34" i="12"/>
  <c r="AJ12" i="12"/>
  <c r="BK34" i="12"/>
  <c r="AK12" i="12"/>
  <c r="C35" i="12"/>
  <c r="D35" i="12"/>
  <c r="E35" i="12"/>
  <c r="DK25" i="17" s="1"/>
  <c r="F35" i="12"/>
  <c r="DL25" i="17"/>
  <c r="G35" i="12"/>
  <c r="DM25" i="17"/>
  <c r="AU35" i="12"/>
  <c r="AV35" i="12"/>
  <c r="AW35" i="12"/>
  <c r="AX35" i="12"/>
  <c r="H35" i="12"/>
  <c r="DN25" i="17"/>
  <c r="AY35" i="12"/>
  <c r="I35" i="12"/>
  <c r="DO25" i="17"/>
  <c r="AZ35" i="12"/>
  <c r="BA35" i="12"/>
  <c r="S13" i="12" s="1"/>
  <c r="BB35" i="12"/>
  <c r="BC35" i="12"/>
  <c r="BD35" i="12"/>
  <c r="V13" i="12"/>
  <c r="BE35" i="12"/>
  <c r="W13" i="12"/>
  <c r="BF35" i="12"/>
  <c r="BG35" i="12"/>
  <c r="BH35" i="12"/>
  <c r="BI35" i="12"/>
  <c r="BJ35" i="12"/>
  <c r="AJ13" i="12"/>
  <c r="BK35" i="12"/>
  <c r="AK13" i="12"/>
  <c r="GQ3" i="17"/>
  <c r="C36" i="12"/>
  <c r="D36" i="12"/>
  <c r="E36" i="12"/>
  <c r="DK26" i="17" s="1"/>
  <c r="F36" i="12"/>
  <c r="DL26" i="17"/>
  <c r="G36" i="12"/>
  <c r="DM26" i="17"/>
  <c r="AU36" i="12"/>
  <c r="AV36" i="12"/>
  <c r="AW36" i="12"/>
  <c r="AZ36" i="12"/>
  <c r="BA36" i="12"/>
  <c r="BB36" i="12"/>
  <c r="BC36" i="12"/>
  <c r="BD36" i="12"/>
  <c r="V14" i="12"/>
  <c r="BE36" i="12"/>
  <c r="W14" i="12"/>
  <c r="BF36" i="12"/>
  <c r="BG36" i="12"/>
  <c r="BH36" i="12"/>
  <c r="BI36" i="12"/>
  <c r="BJ36" i="12"/>
  <c r="AJ14" i="12"/>
  <c r="BK36" i="12"/>
  <c r="AK14" i="12"/>
  <c r="C37" i="12"/>
  <c r="D37" i="12"/>
  <c r="F37" i="12"/>
  <c r="DL27" i="17"/>
  <c r="G37" i="12"/>
  <c r="DM27" i="17"/>
  <c r="AU37" i="12"/>
  <c r="E37" i="12" s="1"/>
  <c r="DK27" i="17" s="1"/>
  <c r="AV37" i="12"/>
  <c r="AW37" i="12"/>
  <c r="AX37" i="12"/>
  <c r="H37" i="12"/>
  <c r="DN27" i="17"/>
  <c r="AY37" i="12"/>
  <c r="I37" i="12"/>
  <c r="DO27" i="17"/>
  <c r="AZ37" i="12"/>
  <c r="BA37" i="12"/>
  <c r="S15" i="12" s="1"/>
  <c r="BB37" i="12"/>
  <c r="BC37" i="12"/>
  <c r="BD37" i="12"/>
  <c r="V15" i="12"/>
  <c r="BE37" i="12"/>
  <c r="W15" i="12"/>
  <c r="BF37" i="12"/>
  <c r="BG37" i="12"/>
  <c r="BH37" i="12"/>
  <c r="BI37" i="12"/>
  <c r="BJ37" i="12"/>
  <c r="AJ15" i="12"/>
  <c r="BK37" i="12"/>
  <c r="AK15" i="12"/>
  <c r="C38" i="12"/>
  <c r="D38" i="12"/>
  <c r="E38" i="12"/>
  <c r="DK28" i="17" s="1"/>
  <c r="F38" i="12"/>
  <c r="DL28" i="17"/>
  <c r="G38" i="12"/>
  <c r="DM28" i="17"/>
  <c r="AU38" i="12"/>
  <c r="AV38" i="12"/>
  <c r="AW38" i="12"/>
  <c r="AX38" i="12"/>
  <c r="H38" i="12"/>
  <c r="DN28" i="17"/>
  <c r="AY38" i="12"/>
  <c r="I38" i="12"/>
  <c r="DO28" i="17"/>
  <c r="AZ38" i="12"/>
  <c r="BA38" i="12"/>
  <c r="BB38" i="12"/>
  <c r="BC38" i="12"/>
  <c r="BD38" i="12"/>
  <c r="V16" i="12"/>
  <c r="BE38" i="12"/>
  <c r="W16" i="12"/>
  <c r="BF38" i="12"/>
  <c r="BG38" i="12"/>
  <c r="AG16" i="12" s="1"/>
  <c r="BH38" i="12"/>
  <c r="BI38" i="12"/>
  <c r="BJ38" i="12"/>
  <c r="AJ16" i="12"/>
  <c r="BK38" i="12"/>
  <c r="AK16" i="12"/>
  <c r="C39" i="12"/>
  <c r="D39" i="12"/>
  <c r="E39" i="12"/>
  <c r="DK29" i="17" s="1"/>
  <c r="F39" i="12"/>
  <c r="DL29" i="17"/>
  <c r="G39" i="12"/>
  <c r="DM29" i="17"/>
  <c r="AU39" i="12"/>
  <c r="AV39" i="12"/>
  <c r="AW39" i="12"/>
  <c r="AX39" i="12"/>
  <c r="H39" i="12"/>
  <c r="DN29" i="17"/>
  <c r="AY39" i="12"/>
  <c r="I39" i="12"/>
  <c r="DO29" i="17"/>
  <c r="AZ39" i="12"/>
  <c r="BA39" i="12"/>
  <c r="S17" i="12" s="1"/>
  <c r="BB39" i="12"/>
  <c r="BC39" i="12"/>
  <c r="BD39" i="12"/>
  <c r="V17" i="12"/>
  <c r="EY7" i="17"/>
  <c r="BE39" i="12"/>
  <c r="W17" i="12"/>
  <c r="BF39" i="12"/>
  <c r="BG39" i="12"/>
  <c r="BH39" i="12"/>
  <c r="BI39" i="12"/>
  <c r="BJ39" i="12"/>
  <c r="AJ17" i="12"/>
  <c r="BK39" i="12"/>
  <c r="AK17" i="12"/>
  <c r="C40" i="12"/>
  <c r="D40" i="12"/>
  <c r="E40" i="12"/>
  <c r="DK30" i="17" s="1"/>
  <c r="F40" i="12"/>
  <c r="DL30" i="17"/>
  <c r="G40" i="12"/>
  <c r="DM30" i="17"/>
  <c r="AU40" i="12"/>
  <c r="AV40" i="12"/>
  <c r="AW40" i="12"/>
  <c r="AX40" i="12"/>
  <c r="H40" i="12"/>
  <c r="DN30" i="17"/>
  <c r="AY40" i="12"/>
  <c r="I40" i="12"/>
  <c r="DO30" i="17"/>
  <c r="AZ40" i="12"/>
  <c r="BA40" i="12"/>
  <c r="BB40" i="12"/>
  <c r="BC40" i="12"/>
  <c r="BD40" i="12"/>
  <c r="V18" i="12"/>
  <c r="BE40" i="12"/>
  <c r="W18" i="12"/>
  <c r="BF40" i="12"/>
  <c r="BG40" i="12"/>
  <c r="AG18" i="12" s="1"/>
  <c r="BH40" i="12"/>
  <c r="BI40" i="12"/>
  <c r="BJ40" i="12"/>
  <c r="AJ18" i="12"/>
  <c r="BK40" i="12"/>
  <c r="AK18" i="12"/>
  <c r="C41" i="12"/>
  <c r="D41" i="12"/>
  <c r="E41" i="12"/>
  <c r="DK31" i="17" s="1"/>
  <c r="F41" i="12"/>
  <c r="DL31" i="17"/>
  <c r="G41" i="12"/>
  <c r="DM31" i="17"/>
  <c r="AU41" i="12"/>
  <c r="AV41" i="12"/>
  <c r="AW41" i="12"/>
  <c r="AX41" i="12"/>
  <c r="H41" i="12"/>
  <c r="DN31" i="17"/>
  <c r="AY41" i="12"/>
  <c r="I41" i="12"/>
  <c r="DO31" i="17"/>
  <c r="AZ41" i="12"/>
  <c r="BA41" i="12"/>
  <c r="BB41" i="12"/>
  <c r="BC41" i="12"/>
  <c r="BD41" i="12"/>
  <c r="V19" i="12"/>
  <c r="BE41" i="12"/>
  <c r="W19" i="12"/>
  <c r="BF41" i="12"/>
  <c r="BG41" i="12"/>
  <c r="AG19" i="12" s="1"/>
  <c r="BH41" i="12"/>
  <c r="BI41" i="12"/>
  <c r="BJ41" i="12"/>
  <c r="AJ19" i="12"/>
  <c r="BK41" i="12"/>
  <c r="AK19" i="12"/>
  <c r="GO9" i="17"/>
  <c r="C42" i="12"/>
  <c r="D42" i="12"/>
  <c r="E42" i="12"/>
  <c r="DK32" i="17" s="1"/>
  <c r="F42" i="12"/>
  <c r="DL32" i="17"/>
  <c r="G42" i="12"/>
  <c r="DM32" i="17"/>
  <c r="AU42" i="12"/>
  <c r="AV42" i="12"/>
  <c r="AW42" i="12"/>
  <c r="AX42" i="12"/>
  <c r="H42" i="12"/>
  <c r="DN32" i="17"/>
  <c r="AY42" i="12"/>
  <c r="I42" i="12"/>
  <c r="DO32" i="17"/>
  <c r="AZ42" i="12"/>
  <c r="BA42" i="12"/>
  <c r="BB42" i="12"/>
  <c r="BC42" i="12"/>
  <c r="BD42" i="12"/>
  <c r="V20" i="12"/>
  <c r="BE42" i="12"/>
  <c r="W20" i="12"/>
  <c r="BF42" i="12"/>
  <c r="BG42" i="12"/>
  <c r="AG20" i="12" s="1"/>
  <c r="BH42" i="12"/>
  <c r="BI42" i="12"/>
  <c r="BJ42" i="12"/>
  <c r="AJ20" i="12"/>
  <c r="BK42" i="12"/>
  <c r="AK20" i="12"/>
  <c r="C43" i="12"/>
  <c r="D43" i="12"/>
  <c r="E43" i="12"/>
  <c r="DK33" i="17" s="1"/>
  <c r="F43" i="12"/>
  <c r="DL33" i="17"/>
  <c r="G43" i="12"/>
  <c r="DM33" i="17"/>
  <c r="AU43" i="12"/>
  <c r="AV43" i="12"/>
  <c r="AW43" i="12"/>
  <c r="AX43" i="12"/>
  <c r="H43" i="12"/>
  <c r="DN33" i="17"/>
  <c r="AY43" i="12"/>
  <c r="I43" i="12"/>
  <c r="DO33" i="17"/>
  <c r="AZ43" i="12"/>
  <c r="BA43" i="12"/>
  <c r="S21" i="12" s="1"/>
  <c r="EJ11" i="17" s="1"/>
  <c r="BB43" i="12"/>
  <c r="BC43" i="12"/>
  <c r="BD43" i="12"/>
  <c r="V21" i="12"/>
  <c r="EY11" i="17"/>
  <c r="BE43" i="12"/>
  <c r="W21" i="12"/>
  <c r="BF43" i="12"/>
  <c r="BG43" i="12"/>
  <c r="BH43" i="12"/>
  <c r="BI43" i="12"/>
  <c r="BJ43" i="12"/>
  <c r="AJ21" i="12"/>
  <c r="BK43" i="12"/>
  <c r="AK21" i="12"/>
  <c r="C44" i="12"/>
  <c r="D44" i="12"/>
  <c r="E44" i="12"/>
  <c r="DK34" i="17" s="1"/>
  <c r="F44" i="12"/>
  <c r="DL34" i="17"/>
  <c r="G44" i="12"/>
  <c r="DM34" i="17"/>
  <c r="AU44" i="12"/>
  <c r="AV44" i="12"/>
  <c r="AW44" i="12"/>
  <c r="AX44" i="12"/>
  <c r="H44" i="12"/>
  <c r="DN34" i="17"/>
  <c r="AY44" i="12"/>
  <c r="I44" i="12"/>
  <c r="DO34" i="17"/>
  <c r="AZ44" i="12"/>
  <c r="BA44" i="12"/>
  <c r="BB44" i="12"/>
  <c r="BC44" i="12"/>
  <c r="BD44" i="12"/>
  <c r="V22" i="12"/>
  <c r="BE44" i="12"/>
  <c r="W22" i="12"/>
  <c r="BF44" i="12"/>
  <c r="BG44" i="12"/>
  <c r="BH44" i="12"/>
  <c r="BI44" i="12"/>
  <c r="BJ44" i="12"/>
  <c r="AJ22" i="12"/>
  <c r="BK44" i="12"/>
  <c r="AK22" i="12"/>
  <c r="C45" i="12"/>
  <c r="D45" i="12"/>
  <c r="F45" i="12"/>
  <c r="DL35" i="17"/>
  <c r="G45" i="12"/>
  <c r="DM35" i="17"/>
  <c r="AU45" i="12"/>
  <c r="E45" i="12" s="1"/>
  <c r="DK35" i="17" s="1"/>
  <c r="AV45" i="12"/>
  <c r="AW45" i="12"/>
  <c r="AX45" i="12"/>
  <c r="H45" i="12"/>
  <c r="DN35" i="17"/>
  <c r="AY45" i="12"/>
  <c r="I45" i="12"/>
  <c r="DO35" i="17"/>
  <c r="AZ45" i="12"/>
  <c r="BA45" i="12"/>
  <c r="S23" i="12" s="1"/>
  <c r="BB45" i="12"/>
  <c r="BC45" i="12"/>
  <c r="BD45" i="12"/>
  <c r="V23" i="12"/>
  <c r="BE45" i="12"/>
  <c r="W23" i="12"/>
  <c r="BF45" i="12"/>
  <c r="BG45" i="12"/>
  <c r="AG23" i="12" s="1"/>
  <c r="BH45" i="12"/>
  <c r="BI45" i="12"/>
  <c r="BJ45" i="12"/>
  <c r="AJ23" i="12"/>
  <c r="BK45" i="12"/>
  <c r="AK23" i="12"/>
  <c r="C46" i="12"/>
  <c r="D46" i="12"/>
  <c r="F46" i="12"/>
  <c r="DL36" i="17"/>
  <c r="G46" i="12"/>
  <c r="DM36" i="17"/>
  <c r="AU46" i="12"/>
  <c r="E46" i="12" s="1"/>
  <c r="DK36" i="17" s="1"/>
  <c r="AV46" i="12"/>
  <c r="AW46" i="12"/>
  <c r="AX46" i="12"/>
  <c r="H46" i="12"/>
  <c r="DN36" i="17"/>
  <c r="AY46" i="12"/>
  <c r="I46" i="12"/>
  <c r="DO36" i="17"/>
  <c r="AZ46" i="12"/>
  <c r="BA46" i="12"/>
  <c r="S24" i="12" s="1"/>
  <c r="BB46" i="12"/>
  <c r="BC46" i="12"/>
  <c r="BD46" i="12"/>
  <c r="V24" i="12"/>
  <c r="BE46" i="12"/>
  <c r="W24" i="12"/>
  <c r="BF46" i="12"/>
  <c r="BG46" i="12"/>
  <c r="AG24" i="12" s="1"/>
  <c r="BH46" i="12"/>
  <c r="BI46" i="12"/>
  <c r="BJ46" i="12"/>
  <c r="AJ24" i="12"/>
  <c r="BK46" i="12"/>
  <c r="AK24" i="12"/>
  <c r="C47" i="12"/>
  <c r="D47" i="12"/>
  <c r="F47" i="12"/>
  <c r="DL37" i="17"/>
  <c r="G47" i="12"/>
  <c r="DM37" i="17"/>
  <c r="AU47" i="12"/>
  <c r="E47" i="12" s="1"/>
  <c r="DK37" i="17" s="1"/>
  <c r="AV47" i="12"/>
  <c r="AW47" i="12"/>
  <c r="AX47" i="12"/>
  <c r="H47" i="12"/>
  <c r="DN37" i="17"/>
  <c r="AY47" i="12"/>
  <c r="I47" i="12"/>
  <c r="DO37" i="17"/>
  <c r="AZ47" i="12"/>
  <c r="BA47" i="12"/>
  <c r="S25" i="12" s="1"/>
  <c r="BB47" i="12"/>
  <c r="BC47" i="12"/>
  <c r="BD47" i="12"/>
  <c r="V25" i="12"/>
  <c r="EY15" i="17"/>
  <c r="BE47" i="12"/>
  <c r="W25" i="12"/>
  <c r="BF47" i="12"/>
  <c r="BG47" i="12"/>
  <c r="BH47" i="12"/>
  <c r="BI47" i="12"/>
  <c r="BJ47" i="12"/>
  <c r="AJ25" i="12"/>
  <c r="BK47" i="12"/>
  <c r="AK25" i="12"/>
  <c r="C48" i="12"/>
  <c r="D48" i="12"/>
  <c r="F48" i="12"/>
  <c r="DL38" i="17"/>
  <c r="G48" i="12"/>
  <c r="DM38" i="17"/>
  <c r="AU48" i="12"/>
  <c r="E48" i="12" s="1"/>
  <c r="DK38" i="17" s="1"/>
  <c r="AV48" i="12"/>
  <c r="AW48" i="12"/>
  <c r="AX48" i="12"/>
  <c r="H48" i="12"/>
  <c r="DN38" i="17"/>
  <c r="AY48" i="12"/>
  <c r="I48" i="12"/>
  <c r="DO38" i="17"/>
  <c r="AZ48" i="12"/>
  <c r="BA48" i="12"/>
  <c r="S26" i="12" s="1"/>
  <c r="BB48" i="12"/>
  <c r="BC48" i="12"/>
  <c r="BD48" i="12"/>
  <c r="V26" i="12"/>
  <c r="BE48" i="12"/>
  <c r="W26" i="12"/>
  <c r="BF48" i="12"/>
  <c r="BG48" i="12"/>
  <c r="AG26" i="12" s="1"/>
  <c r="BH48" i="12"/>
  <c r="BI48" i="12"/>
  <c r="BJ48" i="12"/>
  <c r="AJ26" i="12"/>
  <c r="BK48" i="12"/>
  <c r="AK26" i="12"/>
  <c r="C49" i="12"/>
  <c r="D49" i="12"/>
  <c r="F49" i="12"/>
  <c r="DL39" i="17"/>
  <c r="G49" i="12"/>
  <c r="DM39" i="17"/>
  <c r="AU49" i="12"/>
  <c r="E49" i="12" s="1"/>
  <c r="DK39" i="17" s="1"/>
  <c r="AV49" i="12"/>
  <c r="AW49" i="12"/>
  <c r="AX49" i="12"/>
  <c r="H49" i="12"/>
  <c r="DN39" i="17"/>
  <c r="AY49" i="12"/>
  <c r="I49" i="12"/>
  <c r="DO39" i="17"/>
  <c r="AZ49" i="12"/>
  <c r="BA49" i="12"/>
  <c r="S27" i="12" s="1"/>
  <c r="BB49" i="12"/>
  <c r="BC49" i="12"/>
  <c r="BD49" i="12"/>
  <c r="V27" i="12"/>
  <c r="EV17" i="17"/>
  <c r="BE49" i="12"/>
  <c r="W27" i="12"/>
  <c r="BF49" i="12"/>
  <c r="BG49" i="12"/>
  <c r="AG27" i="12" s="1"/>
  <c r="BH49" i="12"/>
  <c r="BI49" i="12"/>
  <c r="BJ49" i="12"/>
  <c r="AJ27" i="12"/>
  <c r="BK49" i="12"/>
  <c r="AK27" i="12"/>
  <c r="C50" i="12"/>
  <c r="D50" i="12"/>
  <c r="F50" i="12"/>
  <c r="DL40" i="17"/>
  <c r="G50" i="12"/>
  <c r="DM40" i="17"/>
  <c r="AU50" i="12"/>
  <c r="E50" i="12" s="1"/>
  <c r="DK40" i="17" s="1"/>
  <c r="AV50" i="12"/>
  <c r="AW50" i="12"/>
  <c r="AX50" i="12"/>
  <c r="H50" i="12"/>
  <c r="DN40" i="17"/>
  <c r="AY50" i="12"/>
  <c r="I50" i="12"/>
  <c r="DO40" i="17"/>
  <c r="AZ50" i="12"/>
  <c r="BA50" i="12"/>
  <c r="S28" i="12" s="1"/>
  <c r="BB50" i="12"/>
  <c r="BC50" i="12"/>
  <c r="BD50" i="12"/>
  <c r="V28" i="12"/>
  <c r="BE50" i="12"/>
  <c r="W28" i="12"/>
  <c r="BF50" i="12"/>
  <c r="BG50" i="12"/>
  <c r="BH50" i="12"/>
  <c r="BI50" i="12"/>
  <c r="BJ50" i="12"/>
  <c r="AJ28" i="12"/>
  <c r="BK50" i="12"/>
  <c r="AK28" i="12"/>
  <c r="C51" i="12"/>
  <c r="D51" i="12"/>
  <c r="F51" i="12"/>
  <c r="DL41" i="17"/>
  <c r="G51" i="12"/>
  <c r="DM41" i="17"/>
  <c r="AU51" i="12"/>
  <c r="E51" i="12" s="1"/>
  <c r="DK41" i="17" s="1"/>
  <c r="AV51" i="12"/>
  <c r="AW51" i="12"/>
  <c r="AX51" i="12"/>
  <c r="H51" i="12"/>
  <c r="DN41" i="17"/>
  <c r="AY51" i="12"/>
  <c r="I51" i="12"/>
  <c r="DO41" i="17"/>
  <c r="AZ51" i="12"/>
  <c r="BA51" i="12"/>
  <c r="S29" i="12" s="1"/>
  <c r="BB51" i="12"/>
  <c r="BC51" i="12"/>
  <c r="BD51" i="12"/>
  <c r="V29" i="12"/>
  <c r="BE51" i="12"/>
  <c r="W29" i="12"/>
  <c r="BF51" i="12"/>
  <c r="BG51" i="12"/>
  <c r="BH51" i="12"/>
  <c r="BI51" i="12"/>
  <c r="BJ51" i="12"/>
  <c r="AJ29" i="12"/>
  <c r="BK51" i="12"/>
  <c r="AK29" i="12"/>
  <c r="C52" i="12"/>
  <c r="D52" i="12"/>
  <c r="F52" i="12"/>
  <c r="DL42" i="17"/>
  <c r="G52" i="12"/>
  <c r="DM42" i="17"/>
  <c r="AU52" i="12"/>
  <c r="E52" i="12" s="1"/>
  <c r="DK42" i="17" s="1"/>
  <c r="AV52" i="12"/>
  <c r="AW52" i="12"/>
  <c r="AX52" i="12"/>
  <c r="H52" i="12"/>
  <c r="DN42" i="17"/>
  <c r="AY52" i="12"/>
  <c r="I52" i="12"/>
  <c r="DO42" i="17"/>
  <c r="AZ52" i="12"/>
  <c r="BA52" i="12"/>
  <c r="BB52" i="12"/>
  <c r="BC52" i="12"/>
  <c r="BD52" i="12"/>
  <c r="V30" i="12"/>
  <c r="EV20" i="17"/>
  <c r="BE52" i="12"/>
  <c r="W30" i="12"/>
  <c r="BF52" i="12"/>
  <c r="BG52" i="12"/>
  <c r="AG30" i="12" s="1"/>
  <c r="BH52" i="12"/>
  <c r="BI52" i="12"/>
  <c r="BJ52" i="12"/>
  <c r="AJ30" i="12"/>
  <c r="BK52" i="12"/>
  <c r="AK30" i="12"/>
  <c r="C53" i="12"/>
  <c r="D53" i="12"/>
  <c r="F53" i="12"/>
  <c r="DL43" i="17"/>
  <c r="G53" i="12"/>
  <c r="DM43" i="17"/>
  <c r="AU53" i="12"/>
  <c r="E53" i="12" s="1"/>
  <c r="DK43" i="17" s="1"/>
  <c r="AV53" i="12"/>
  <c r="AW53" i="12"/>
  <c r="AX53" i="12"/>
  <c r="H53" i="12"/>
  <c r="DN43" i="17"/>
  <c r="AY53" i="12"/>
  <c r="I53" i="12"/>
  <c r="DO43" i="17"/>
  <c r="AZ53" i="12"/>
  <c r="BA53" i="12"/>
  <c r="S31" i="12" s="1"/>
  <c r="BB53" i="12"/>
  <c r="BC53" i="12"/>
  <c r="BD53" i="12"/>
  <c r="V31" i="12"/>
  <c r="BE53" i="12"/>
  <c r="W31" i="12"/>
  <c r="BF53" i="12"/>
  <c r="BG53" i="12"/>
  <c r="BH53" i="12"/>
  <c r="BI53" i="12"/>
  <c r="BJ53" i="12"/>
  <c r="AJ31" i="12"/>
  <c r="BK53" i="12"/>
  <c r="AK31" i="12"/>
  <c r="C54" i="12"/>
  <c r="D54" i="12"/>
  <c r="F54" i="12"/>
  <c r="DL44" i="17"/>
  <c r="G54" i="12"/>
  <c r="DM44" i="17"/>
  <c r="AU54" i="12"/>
  <c r="E54" i="12" s="1"/>
  <c r="DK44" i="17" s="1"/>
  <c r="AV54" i="12"/>
  <c r="AW54" i="12"/>
  <c r="AX54" i="12"/>
  <c r="H54" i="12"/>
  <c r="DN44" i="17"/>
  <c r="AY54" i="12"/>
  <c r="I54" i="12"/>
  <c r="DO44" i="17"/>
  <c r="AZ54" i="12"/>
  <c r="BA54" i="12"/>
  <c r="BB54" i="12"/>
  <c r="BC54" i="12"/>
  <c r="BD54" i="12"/>
  <c r="V32" i="12"/>
  <c r="BE54" i="12"/>
  <c r="W32" i="12"/>
  <c r="FC22" i="17"/>
  <c r="BF54" i="12"/>
  <c r="BG54" i="12"/>
  <c r="AG32" i="12" s="1"/>
  <c r="BH54" i="12"/>
  <c r="BI54" i="12"/>
  <c r="BJ54" i="12"/>
  <c r="AJ32" i="12"/>
  <c r="BK54" i="12"/>
  <c r="AK32" i="12"/>
  <c r="GQ22" i="17"/>
  <c r="C55" i="12"/>
  <c r="D55" i="12"/>
  <c r="F55" i="12"/>
  <c r="DL45" i="17"/>
  <c r="G55" i="12"/>
  <c r="DM45" i="17"/>
  <c r="AU55" i="12"/>
  <c r="E55" i="12" s="1"/>
  <c r="DK45" i="17" s="1"/>
  <c r="AV55" i="12"/>
  <c r="AW55" i="12"/>
  <c r="AX55" i="12"/>
  <c r="H55" i="12"/>
  <c r="DN45" i="17"/>
  <c r="AY55" i="12"/>
  <c r="I55" i="12"/>
  <c r="DO45" i="17"/>
  <c r="C56" i="12"/>
  <c r="D56" i="12"/>
  <c r="F56" i="12"/>
  <c r="DL46" i="17"/>
  <c r="G56" i="12"/>
  <c r="DM46" i="17"/>
  <c r="AU56" i="12"/>
  <c r="E56" i="12" s="1"/>
  <c r="DK46" i="17" s="1"/>
  <c r="AV56" i="12"/>
  <c r="AW56" i="12"/>
  <c r="AX56" i="12"/>
  <c r="H56" i="12"/>
  <c r="DN46" i="17"/>
  <c r="AY56" i="12"/>
  <c r="I56" i="12"/>
  <c r="DO46" i="17"/>
  <c r="C57" i="12"/>
  <c r="D57" i="12"/>
  <c r="F57" i="12"/>
  <c r="DL47" i="17"/>
  <c r="G57" i="12"/>
  <c r="DM47" i="17"/>
  <c r="AU57" i="12"/>
  <c r="E57" i="12" s="1"/>
  <c r="DK47" i="17" s="1"/>
  <c r="AV57" i="12"/>
  <c r="AW57" i="12"/>
  <c r="AX57" i="12"/>
  <c r="H57" i="12"/>
  <c r="DN47" i="17"/>
  <c r="AY57" i="12"/>
  <c r="I57" i="12"/>
  <c r="DO47" i="17"/>
  <c r="C58" i="12"/>
  <c r="D58" i="12"/>
  <c r="F58" i="12"/>
  <c r="DL48" i="17"/>
  <c r="G58" i="12"/>
  <c r="DM48" i="17"/>
  <c r="AU58" i="12"/>
  <c r="E58" i="12" s="1"/>
  <c r="DK48" i="17" s="1"/>
  <c r="AV58" i="12"/>
  <c r="AW58" i="12"/>
  <c r="AX58" i="12"/>
  <c r="H58" i="12"/>
  <c r="DN48" i="17"/>
  <c r="AY58" i="12"/>
  <c r="I58" i="12"/>
  <c r="DO48" i="17"/>
  <c r="A59" i="12"/>
  <c r="C59" i="12"/>
  <c r="D59" i="12"/>
  <c r="E59" i="12"/>
  <c r="DK49" i="17" s="1"/>
  <c r="F59" i="12"/>
  <c r="DL49" i="17"/>
  <c r="G59" i="12"/>
  <c r="DM49" i="17"/>
  <c r="AU59" i="12"/>
  <c r="AV59" i="12"/>
  <c r="AW59" i="12"/>
  <c r="AX59" i="12"/>
  <c r="H59" i="12"/>
  <c r="DN49" i="17"/>
  <c r="AY59" i="12"/>
  <c r="I59" i="12"/>
  <c r="DO49" i="17"/>
  <c r="A60" i="12"/>
  <c r="C60" i="12"/>
  <c r="D60" i="12"/>
  <c r="F60" i="12"/>
  <c r="DL50" i="17"/>
  <c r="G60" i="12"/>
  <c r="DM50" i="17"/>
  <c r="AU60" i="12"/>
  <c r="E60" i="12" s="1"/>
  <c r="DK50" i="17" s="1"/>
  <c r="AV60" i="12"/>
  <c r="AW60" i="12"/>
  <c r="AX60" i="12"/>
  <c r="H60" i="12"/>
  <c r="DN50" i="17"/>
  <c r="AY60" i="12"/>
  <c r="I60" i="12"/>
  <c r="DO50" i="17"/>
  <c r="C61" i="12"/>
  <c r="D61" i="12"/>
  <c r="F61" i="12"/>
  <c r="DL51" i="17"/>
  <c r="G61" i="12"/>
  <c r="DM51" i="17"/>
  <c r="AU61" i="12"/>
  <c r="E61" i="12" s="1"/>
  <c r="DK51" i="17" s="1"/>
  <c r="AV61" i="12"/>
  <c r="AW61" i="12"/>
  <c r="AX61" i="12"/>
  <c r="H61" i="12"/>
  <c r="DN51" i="17"/>
  <c r="AY61" i="12"/>
  <c r="I61" i="12"/>
  <c r="DO51" i="17"/>
  <c r="C62" i="12"/>
  <c r="D62" i="12"/>
  <c r="F62" i="12"/>
  <c r="DL52" i="17"/>
  <c r="G62" i="12"/>
  <c r="DM52" i="17"/>
  <c r="AU62" i="12"/>
  <c r="E62" i="12" s="1"/>
  <c r="DK52" i="17" s="1"/>
  <c r="AV62" i="12"/>
  <c r="AW62" i="12"/>
  <c r="AX62" i="12"/>
  <c r="H62" i="12"/>
  <c r="DN52" i="17"/>
  <c r="AY62" i="12"/>
  <c r="I62" i="12"/>
  <c r="DO52" i="17"/>
  <c r="C63" i="12"/>
  <c r="D63" i="12"/>
  <c r="E63" i="12"/>
  <c r="DK53" i="17" s="1"/>
  <c r="F63" i="12"/>
  <c r="DL53" i="17"/>
  <c r="G63" i="12"/>
  <c r="DM53" i="17"/>
  <c r="AU63" i="12"/>
  <c r="AV63" i="12"/>
  <c r="AW63" i="12"/>
  <c r="AX63" i="12"/>
  <c r="H63" i="12"/>
  <c r="DN53" i="17"/>
  <c r="AY63" i="12"/>
  <c r="I63" i="12"/>
  <c r="DO53" i="17"/>
  <c r="C64" i="12"/>
  <c r="D64" i="12"/>
  <c r="F64" i="12"/>
  <c r="DL54" i="17"/>
  <c r="G64" i="12"/>
  <c r="DM54" i="17"/>
  <c r="AU64" i="12"/>
  <c r="E64" i="12" s="1"/>
  <c r="DK54" i="17" s="1"/>
  <c r="AV64" i="12"/>
  <c r="AW64" i="12"/>
  <c r="AX64" i="12"/>
  <c r="H64" i="12"/>
  <c r="DN54" i="17"/>
  <c r="AY64" i="12"/>
  <c r="I64" i="12"/>
  <c r="DO54" i="17"/>
  <c r="C65" i="12"/>
  <c r="D65" i="12"/>
  <c r="E65" i="12"/>
  <c r="DK55" i="17" s="1"/>
  <c r="F65" i="12"/>
  <c r="DL55" i="17"/>
  <c r="G65" i="12"/>
  <c r="DM55" i="17"/>
  <c r="AU65" i="12"/>
  <c r="AV65" i="12"/>
  <c r="AW65" i="12"/>
  <c r="AX65" i="12"/>
  <c r="H65" i="12"/>
  <c r="DN55" i="17"/>
  <c r="AY65" i="12"/>
  <c r="I65" i="12"/>
  <c r="DO55" i="17"/>
  <c r="C66" i="12"/>
  <c r="D66" i="12"/>
  <c r="F66" i="12"/>
  <c r="DL56" i="17"/>
  <c r="G66" i="12"/>
  <c r="DM56" i="17"/>
  <c r="AU66" i="12"/>
  <c r="E66" i="12" s="1"/>
  <c r="DK56" i="17" s="1"/>
  <c r="AV66" i="12"/>
  <c r="AW66" i="12"/>
  <c r="AX66" i="12"/>
  <c r="H66" i="12"/>
  <c r="DN56" i="17"/>
  <c r="AY66" i="12"/>
  <c r="I66" i="12"/>
  <c r="DO56" i="17"/>
  <c r="A67" i="12"/>
  <c r="C67" i="12"/>
  <c r="D67" i="12"/>
  <c r="E67" i="12"/>
  <c r="DK57" i="17" s="1"/>
  <c r="F67" i="12"/>
  <c r="DL57" i="17"/>
  <c r="G67" i="12"/>
  <c r="DM57" i="17"/>
  <c r="AU67" i="12"/>
  <c r="AV67" i="12"/>
  <c r="AW67" i="12"/>
  <c r="AX67" i="12"/>
  <c r="H67" i="12"/>
  <c r="DN57" i="17"/>
  <c r="AY67" i="12"/>
  <c r="I67" i="12"/>
  <c r="DO57" i="17"/>
  <c r="AD13" i="11"/>
  <c r="DJ2" i="17"/>
  <c r="AD14" i="11"/>
  <c r="DJ3" i="17"/>
  <c r="AD15" i="11"/>
  <c r="DJ4" i="17"/>
  <c r="AD16" i="11"/>
  <c r="DJ5" i="17"/>
  <c r="AD17" i="11"/>
  <c r="DJ6" i="17"/>
  <c r="AD18" i="11"/>
  <c r="DJ7" i="17"/>
  <c r="AD19" i="11"/>
  <c r="DJ8" i="17"/>
  <c r="AD20" i="11"/>
  <c r="DJ9" i="17"/>
  <c r="AD21" i="11"/>
  <c r="DJ10" i="17"/>
  <c r="AD22" i="11"/>
  <c r="DJ11" i="17"/>
  <c r="AD23" i="11"/>
  <c r="DJ12" i="17"/>
  <c r="AD24" i="11"/>
  <c r="DJ13" i="17"/>
  <c r="AD25" i="11"/>
  <c r="DJ14" i="17"/>
  <c r="AD26" i="11"/>
  <c r="DJ15" i="17"/>
  <c r="AD27" i="11"/>
  <c r="DJ16" i="17"/>
  <c r="AD28" i="11"/>
  <c r="DJ17" i="17"/>
  <c r="AD29" i="11"/>
  <c r="DJ18" i="17"/>
  <c r="AD30" i="11"/>
  <c r="DJ19" i="17"/>
  <c r="AD31" i="11"/>
  <c r="DJ20" i="17"/>
  <c r="AD32" i="11"/>
  <c r="DJ21" i="17"/>
  <c r="AD33" i="11"/>
  <c r="DJ22" i="17"/>
  <c r="AD34" i="11"/>
  <c r="DJ23" i="17"/>
  <c r="AD35" i="11"/>
  <c r="DJ24" i="17"/>
  <c r="AD36" i="11"/>
  <c r="DJ25" i="17"/>
  <c r="AD37" i="11"/>
  <c r="DJ26" i="17"/>
  <c r="AD38" i="11"/>
  <c r="DJ27" i="17"/>
  <c r="AD39" i="11"/>
  <c r="DJ28" i="17"/>
  <c r="AD40" i="11"/>
  <c r="DJ29" i="17"/>
  <c r="AD41" i="11"/>
  <c r="DJ30" i="17"/>
  <c r="AD42" i="11"/>
  <c r="DJ31" i="17"/>
  <c r="AD43" i="11"/>
  <c r="DJ32" i="17"/>
  <c r="AD44" i="11"/>
  <c r="DJ33" i="17"/>
  <c r="AD45" i="11"/>
  <c r="DJ34" i="17"/>
  <c r="AD46" i="11"/>
  <c r="DJ35" i="17"/>
  <c r="AD47" i="11"/>
  <c r="DJ36" i="17"/>
  <c r="AD48" i="11"/>
  <c r="DJ37" i="17"/>
  <c r="AD49" i="11"/>
  <c r="DJ38" i="17"/>
  <c r="AD50" i="11"/>
  <c r="DJ39" i="17"/>
  <c r="AD51" i="11"/>
  <c r="DJ40" i="17"/>
  <c r="AD52" i="11"/>
  <c r="DJ41" i="17"/>
  <c r="D10" i="10"/>
  <c r="D11" i="10"/>
  <c r="D12" i="10"/>
  <c r="D13" i="10"/>
  <c r="D14" i="10"/>
  <c r="D15" i="10"/>
  <c r="D16" i="10"/>
  <c r="D17" i="10"/>
  <c r="D18" i="10"/>
  <c r="D19" i="10"/>
  <c r="D20" i="10"/>
  <c r="D21" i="10"/>
  <c r="D22" i="10"/>
  <c r="D23" i="10"/>
  <c r="BM8" i="17"/>
  <c r="AA6" i="10"/>
  <c r="J27" i="10"/>
  <c r="C28" i="10"/>
  <c r="D28" i="10"/>
  <c r="C29" i="10"/>
  <c r="D29" i="10"/>
  <c r="C30" i="10"/>
  <c r="D30" i="10"/>
  <c r="C31" i="10"/>
  <c r="D31" i="10"/>
  <c r="C32" i="10"/>
  <c r="D32" i="10"/>
  <c r="B33" i="10"/>
  <c r="C33" i="10"/>
  <c r="C34" i="10"/>
  <c r="C35" i="10"/>
  <c r="C36" i="10"/>
  <c r="F40" i="10"/>
  <c r="G40" i="10"/>
  <c r="G55" i="10"/>
  <c r="G48" i="10"/>
  <c r="BR9" i="17"/>
  <c r="H40" i="10"/>
  <c r="H41" i="10"/>
  <c r="BS2" i="17"/>
  <c r="C41" i="10"/>
  <c r="D41" i="10"/>
  <c r="G41" i="10"/>
  <c r="BR2" i="17"/>
  <c r="C42" i="10"/>
  <c r="D42" i="10"/>
  <c r="G42" i="10"/>
  <c r="BR3" i="17"/>
  <c r="C43" i="10"/>
  <c r="D43" i="10"/>
  <c r="C44" i="10"/>
  <c r="D44" i="10"/>
  <c r="C45" i="10"/>
  <c r="D45" i="10"/>
  <c r="G45" i="10"/>
  <c r="BR6" i="17"/>
  <c r="C46" i="10"/>
  <c r="D46" i="10"/>
  <c r="G46" i="10"/>
  <c r="BR7" i="17"/>
  <c r="C47" i="10"/>
  <c r="C48" i="10"/>
  <c r="C49" i="10"/>
  <c r="C50" i="10"/>
  <c r="C51" i="10"/>
  <c r="G51" i="10"/>
  <c r="BR12" i="17"/>
  <c r="C52" i="10"/>
  <c r="C53" i="10"/>
  <c r="G53" i="10"/>
  <c r="BR14" i="17"/>
  <c r="C54" i="10"/>
  <c r="C55" i="10"/>
  <c r="BR16" i="17"/>
  <c r="C56" i="10"/>
  <c r="AL8" i="14"/>
  <c r="AN8" i="14"/>
  <c r="AW8" i="14"/>
  <c r="AT8" i="14"/>
  <c r="AU8" i="14"/>
  <c r="AV8" i="14"/>
  <c r="AX8" i="14"/>
  <c r="AY8" i="14"/>
  <c r="AL9" i="14"/>
  <c r="AN9" i="14"/>
  <c r="AW9" i="14"/>
  <c r="AT9" i="14"/>
  <c r="AL10" i="14"/>
  <c r="AN10" i="14"/>
  <c r="AW10" i="14"/>
  <c r="AT10" i="14"/>
  <c r="AL11" i="14"/>
  <c r="AN11" i="14"/>
  <c r="AW11" i="14"/>
  <c r="AT11" i="14"/>
  <c r="AU11" i="14"/>
  <c r="AV11" i="14"/>
  <c r="AX11" i="14"/>
  <c r="AL12" i="14"/>
  <c r="AN12" i="14"/>
  <c r="AW12" i="14"/>
  <c r="AT12" i="14"/>
  <c r="AL13" i="14"/>
  <c r="AN13" i="14"/>
  <c r="AW13" i="14"/>
  <c r="AT13" i="14"/>
  <c r="AL14" i="14"/>
  <c r="AN14" i="14"/>
  <c r="AW14" i="14"/>
  <c r="AT14" i="14"/>
  <c r="AL15" i="14"/>
  <c r="AN15" i="14"/>
  <c r="AW15" i="14"/>
  <c r="AT15" i="14"/>
  <c r="AY15" i="14"/>
  <c r="AL16" i="14"/>
  <c r="AN16" i="14"/>
  <c r="AW16" i="14"/>
  <c r="AT16" i="14"/>
  <c r="AL17" i="14"/>
  <c r="AN17" i="14"/>
  <c r="AW17" i="14"/>
  <c r="AT17" i="14"/>
  <c r="AN21" i="14"/>
  <c r="AW21" i="14"/>
  <c r="AT21" i="14"/>
  <c r="AU21" i="14"/>
  <c r="AV21" i="14"/>
  <c r="AX21" i="14"/>
  <c r="AY21" i="14"/>
  <c r="AN22" i="14"/>
  <c r="AW22" i="14"/>
  <c r="AT22" i="14"/>
  <c r="AU22" i="14"/>
  <c r="AV22" i="14"/>
  <c r="AX22" i="14"/>
  <c r="AY22" i="14"/>
  <c r="AN23" i="14"/>
  <c r="AT23" i="14"/>
  <c r="AW23" i="14"/>
  <c r="AN24" i="14"/>
  <c r="AW24" i="14"/>
  <c r="AT24" i="14"/>
  <c r="AU24" i="14"/>
  <c r="AV24" i="14"/>
  <c r="AX24" i="14"/>
  <c r="AY24" i="14"/>
  <c r="AN25" i="14"/>
  <c r="AW25" i="14"/>
  <c r="AT25" i="14"/>
  <c r="AU25" i="14"/>
  <c r="AV25" i="14"/>
  <c r="AX25" i="14"/>
  <c r="AY25" i="14"/>
  <c r="AN26" i="14"/>
  <c r="AW26" i="14"/>
  <c r="AT26" i="14"/>
  <c r="AN27" i="14"/>
  <c r="AW27" i="14"/>
  <c r="AT27" i="14"/>
  <c r="AN28" i="14"/>
  <c r="AW28" i="14"/>
  <c r="AT28" i="14"/>
  <c r="AN29" i="14"/>
  <c r="AW29" i="14"/>
  <c r="AT29" i="14"/>
  <c r="AU29" i="14"/>
  <c r="AV29" i="14"/>
  <c r="AX29" i="14"/>
  <c r="AN30" i="14"/>
  <c r="AT30" i="14"/>
  <c r="AU30" i="14"/>
  <c r="AV30" i="14"/>
  <c r="AX30" i="14"/>
  <c r="AW30" i="14"/>
  <c r="AN31" i="14"/>
  <c r="AW31" i="14"/>
  <c r="AT31" i="14"/>
  <c r="F245" i="9"/>
  <c r="D47" i="10"/>
  <c r="F246" i="9"/>
  <c r="D48" i="10"/>
  <c r="F248" i="9"/>
  <c r="D49" i="10"/>
  <c r="F249" i="9"/>
  <c r="D50" i="10"/>
  <c r="F250" i="9"/>
  <c r="D51" i="10"/>
  <c r="F251" i="9"/>
  <c r="D52" i="10"/>
  <c r="F253" i="9"/>
  <c r="D53" i="10"/>
  <c r="F254" i="9"/>
  <c r="D54" i="10"/>
  <c r="F255" i="9"/>
  <c r="D55" i="10"/>
  <c r="F256" i="9"/>
  <c r="D56" i="10"/>
  <c r="M18" i="8"/>
  <c r="AX17" i="12"/>
  <c r="H17" i="12"/>
  <c r="DN7" i="17"/>
  <c r="N18" i="8"/>
  <c r="AY17" i="12"/>
  <c r="I17" i="12"/>
  <c r="DO7" i="17"/>
  <c r="M19" i="8"/>
  <c r="AX18" i="12"/>
  <c r="H18" i="12"/>
  <c r="DN8" i="17"/>
  <c r="N19" i="8"/>
  <c r="AY18" i="12"/>
  <c r="I18" i="12"/>
  <c r="DO8" i="17"/>
  <c r="M21" i="8"/>
  <c r="AX20" i="12"/>
  <c r="H20" i="12"/>
  <c r="DN10" i="17"/>
  <c r="N21" i="8"/>
  <c r="AY20" i="12"/>
  <c r="I20" i="12"/>
  <c r="DO10" i="17"/>
  <c r="F27" i="8"/>
  <c r="F26" i="12"/>
  <c r="DL16" i="17"/>
  <c r="G27" i="8"/>
  <c r="G26" i="12"/>
  <c r="DM16" i="17"/>
  <c r="M27" i="8"/>
  <c r="AX26" i="12"/>
  <c r="H26" i="12"/>
  <c r="DN16" i="17"/>
  <c r="N27" i="8"/>
  <c r="AY26" i="12"/>
  <c r="I26" i="12"/>
  <c r="DO16" i="17"/>
  <c r="M37" i="8"/>
  <c r="AX36" i="12"/>
  <c r="H36" i="12"/>
  <c r="DN26" i="17"/>
  <c r="N37" i="8"/>
  <c r="AY36" i="12"/>
  <c r="I36" i="12"/>
  <c r="DO26" i="17"/>
  <c r="E76" i="8"/>
  <c r="F76" i="8"/>
  <c r="G76" i="8"/>
  <c r="H76" i="8"/>
  <c r="I76" i="8"/>
  <c r="J76" i="8"/>
  <c r="K76" i="8"/>
  <c r="L76" i="8"/>
  <c r="M76" i="8"/>
  <c r="N76" i="8"/>
  <c r="E103" i="8"/>
  <c r="F103" i="8"/>
  <c r="G103" i="8"/>
  <c r="H103" i="8"/>
  <c r="I103" i="8"/>
  <c r="J103" i="8"/>
  <c r="K103" i="8"/>
  <c r="L103" i="8"/>
  <c r="M103" i="8"/>
  <c r="N103" i="8"/>
  <c r="E130" i="8"/>
  <c r="F130" i="8"/>
  <c r="G130" i="8"/>
  <c r="H130" i="8"/>
  <c r="I130" i="8"/>
  <c r="J130" i="8"/>
  <c r="K130" i="8"/>
  <c r="L130" i="8"/>
  <c r="M130" i="8"/>
  <c r="N130" i="8"/>
  <c r="E157" i="8"/>
  <c r="F157" i="8"/>
  <c r="G157" i="8"/>
  <c r="H157" i="8"/>
  <c r="I157" i="8"/>
  <c r="J157" i="8"/>
  <c r="K157" i="8"/>
  <c r="L157" i="8"/>
  <c r="M157" i="8"/>
  <c r="N157" i="8"/>
  <c r="E184" i="8"/>
  <c r="F184" i="8"/>
  <c r="G184" i="8"/>
  <c r="H184" i="8"/>
  <c r="I184" i="8"/>
  <c r="J184" i="8"/>
  <c r="K184" i="8"/>
  <c r="L184" i="8"/>
  <c r="M184" i="8"/>
  <c r="N184" i="8"/>
  <c r="E198" i="8"/>
  <c r="F198" i="8"/>
  <c r="G198" i="8"/>
  <c r="H198" i="8"/>
  <c r="I198" i="8"/>
  <c r="J198" i="8"/>
  <c r="K198" i="8"/>
  <c r="L198" i="8"/>
  <c r="M198" i="8"/>
  <c r="N198" i="8"/>
  <c r="D207" i="8"/>
  <c r="D33" i="10"/>
  <c r="D208" i="8"/>
  <c r="D34" i="10"/>
  <c r="D210" i="8"/>
  <c r="D35" i="10"/>
  <c r="D211" i="8"/>
  <c r="D36" i="10"/>
  <c r="J3" i="7"/>
  <c r="K3" i="7"/>
  <c r="L3" i="7"/>
  <c r="M3" i="7"/>
  <c r="N3" i="7"/>
  <c r="J4" i="7"/>
  <c r="K4" i="7"/>
  <c r="L4" i="7"/>
  <c r="M4" i="7"/>
  <c r="N4" i="7"/>
  <c r="E5" i="7"/>
  <c r="F38" i="10" s="1"/>
  <c r="F5" i="7"/>
  <c r="G38" i="10" s="1"/>
  <c r="H3" i="6"/>
  <c r="I3" i="6"/>
  <c r="J3" i="6"/>
  <c r="K3" i="6"/>
  <c r="L3" i="6"/>
  <c r="M3" i="6"/>
  <c r="N3" i="6"/>
  <c r="O3" i="6"/>
  <c r="P3" i="6"/>
  <c r="Q3" i="6"/>
  <c r="H4" i="6"/>
  <c r="I4" i="6"/>
  <c r="J4" i="6"/>
  <c r="K4" i="6"/>
  <c r="L4" i="6"/>
  <c r="M4" i="6"/>
  <c r="N4" i="6"/>
  <c r="O4" i="6"/>
  <c r="P4" i="6"/>
  <c r="Q4" i="6"/>
  <c r="B5" i="6"/>
  <c r="E11" i="12" s="1"/>
  <c r="C5" i="6"/>
  <c r="F11" i="12"/>
  <c r="D5" i="6"/>
  <c r="H25" i="10"/>
  <c r="AN6" i="3"/>
  <c r="AG8" i="3"/>
  <c r="AG9" i="3"/>
  <c r="AG10" i="3"/>
  <c r="AG11" i="3"/>
  <c r="U24" i="3"/>
  <c r="V24" i="3"/>
  <c r="N8" i="3"/>
  <c r="W24" i="3"/>
  <c r="O8" i="3"/>
  <c r="X24" i="3"/>
  <c r="P8" i="3"/>
  <c r="Y24" i="3"/>
  <c r="Q8" i="3"/>
  <c r="Z24" i="3"/>
  <c r="R8" i="3"/>
  <c r="U25" i="3"/>
  <c r="V25" i="3"/>
  <c r="N9" i="3"/>
  <c r="W25" i="3"/>
  <c r="O9" i="3"/>
  <c r="X25" i="3"/>
  <c r="P9" i="3"/>
  <c r="Y25" i="3"/>
  <c r="Q9" i="3"/>
  <c r="Z25" i="3"/>
  <c r="R9" i="3"/>
  <c r="U26" i="3"/>
  <c r="V26" i="3"/>
  <c r="N10" i="3"/>
  <c r="W26" i="3"/>
  <c r="O10" i="3"/>
  <c r="X26" i="3"/>
  <c r="P10" i="3"/>
  <c r="Y26" i="3"/>
  <c r="Q10" i="3"/>
  <c r="Z26" i="3"/>
  <c r="R10" i="3"/>
  <c r="U27" i="3"/>
  <c r="V27" i="3"/>
  <c r="N11" i="3"/>
  <c r="W27" i="3"/>
  <c r="O11" i="3"/>
  <c r="X27" i="3"/>
  <c r="P11" i="3"/>
  <c r="Y27" i="3"/>
  <c r="Q11" i="3"/>
  <c r="H126" i="3"/>
  <c r="Z27" i="3"/>
  <c r="R11" i="3"/>
  <c r="O9" i="2"/>
  <c r="M13" i="2"/>
  <c r="N13" i="2"/>
  <c r="O13" i="2"/>
  <c r="Q13" i="2"/>
  <c r="R13" i="2"/>
  <c r="T13" i="2"/>
  <c r="U13" i="2"/>
  <c r="V17" i="2"/>
  <c r="V19" i="2"/>
  <c r="V21" i="2"/>
  <c r="C28" i="2"/>
  <c r="C31" i="2"/>
  <c r="C33" i="2"/>
  <c r="C35" i="2"/>
  <c r="C58" i="2"/>
  <c r="B48" i="2"/>
  <c r="C74" i="2"/>
  <c r="B77" i="2"/>
  <c r="Q79" i="2"/>
  <c r="P83" i="2"/>
  <c r="P84" i="2"/>
  <c r="P85" i="2"/>
  <c r="P86" i="2"/>
  <c r="P87" i="2"/>
  <c r="P88" i="2"/>
  <c r="P89" i="2"/>
  <c r="P90" i="2"/>
  <c r="P91" i="2"/>
  <c r="P92" i="2"/>
  <c r="P93" i="2"/>
  <c r="P94" i="2"/>
  <c r="P95" i="2"/>
  <c r="P96" i="2"/>
  <c r="C81" i="2"/>
  <c r="AV81" i="2"/>
  <c r="AV128" i="2"/>
  <c r="AV90" i="2"/>
  <c r="C82" i="2"/>
  <c r="AS82" i="2"/>
  <c r="AF81" i="2"/>
  <c r="AU82" i="2"/>
  <c r="C83" i="2"/>
  <c r="AS83" i="2"/>
  <c r="AF82" i="2"/>
  <c r="AI82" i="2"/>
  <c r="AU83" i="2"/>
  <c r="C84" i="2"/>
  <c r="AS84" i="2"/>
  <c r="AF83" i="2"/>
  <c r="AU84" i="2"/>
  <c r="C85" i="2"/>
  <c r="AS85" i="2"/>
  <c r="AF84" i="2"/>
  <c r="AU85" i="2"/>
  <c r="C86" i="2"/>
  <c r="AS86" i="2"/>
  <c r="AF85" i="2"/>
  <c r="AI85" i="2"/>
  <c r="AU86" i="2"/>
  <c r="C87" i="2"/>
  <c r="AS87" i="2"/>
  <c r="AF86" i="2"/>
  <c r="AI86" i="2"/>
  <c r="AU87" i="2"/>
  <c r="C88" i="2"/>
  <c r="AS88" i="2"/>
  <c r="AF87" i="2"/>
  <c r="AI87" i="2"/>
  <c r="AU88" i="2"/>
  <c r="C89" i="2"/>
  <c r="AS89" i="2"/>
  <c r="AF88" i="2"/>
  <c r="AU89" i="2"/>
  <c r="C90" i="2"/>
  <c r="AS90" i="2"/>
  <c r="AF89" i="2"/>
  <c r="AI89" i="2"/>
  <c r="AU90" i="2"/>
  <c r="C91" i="2"/>
  <c r="AS91" i="2"/>
  <c r="AF90" i="2"/>
  <c r="AU91" i="2"/>
  <c r="AV91" i="2"/>
  <c r="C92" i="2"/>
  <c r="AS92" i="2"/>
  <c r="AF91" i="2"/>
  <c r="AU92" i="2"/>
  <c r="C93" i="2"/>
  <c r="AS93" i="2"/>
  <c r="AF92" i="2"/>
  <c r="AU93" i="2"/>
  <c r="AV93" i="2"/>
  <c r="C94" i="2"/>
  <c r="AS94" i="2"/>
  <c r="AF93" i="2"/>
  <c r="AU94" i="2"/>
  <c r="C95" i="2"/>
  <c r="AS95" i="2"/>
  <c r="AF94" i="2"/>
  <c r="AU95" i="2"/>
  <c r="AV95" i="2"/>
  <c r="C96" i="2"/>
  <c r="AS96" i="2"/>
  <c r="AF95" i="2"/>
  <c r="AU96" i="2"/>
  <c r="C97" i="2"/>
  <c r="AS97" i="2"/>
  <c r="AF96" i="2"/>
  <c r="AU97" i="2"/>
  <c r="AV97" i="2"/>
  <c r="C98" i="2"/>
  <c r="AS98" i="2"/>
  <c r="AF97" i="2"/>
  <c r="AU98" i="2"/>
  <c r="C99" i="2"/>
  <c r="AS99" i="2"/>
  <c r="AF98" i="2"/>
  <c r="AI98" i="2"/>
  <c r="AU99" i="2"/>
  <c r="AV99" i="2"/>
  <c r="C100" i="2"/>
  <c r="AS100" i="2"/>
  <c r="AF99" i="2"/>
  <c r="AI99" i="2"/>
  <c r="AU100" i="2"/>
  <c r="C101" i="2"/>
  <c r="AS101" i="2"/>
  <c r="AF100" i="2"/>
  <c r="AG100" i="2"/>
  <c r="AU101" i="2"/>
  <c r="AV101" i="2"/>
  <c r="C102" i="2"/>
  <c r="AS102" i="2"/>
  <c r="AF101" i="2"/>
  <c r="AU102" i="2"/>
  <c r="C103" i="2"/>
  <c r="AS103" i="2"/>
  <c r="AF102" i="2"/>
  <c r="AG102" i="2"/>
  <c r="AU103" i="2"/>
  <c r="AV103" i="2"/>
  <c r="C104" i="2"/>
  <c r="AS104" i="2"/>
  <c r="AF103" i="2"/>
  <c r="AU104" i="2"/>
  <c r="C105" i="2"/>
  <c r="AS105" i="2"/>
  <c r="AF104" i="2"/>
  <c r="AU105" i="2"/>
  <c r="AV105" i="2"/>
  <c r="C106" i="2"/>
  <c r="AS106" i="2"/>
  <c r="AF105" i="2"/>
  <c r="AU106" i="2"/>
  <c r="C107" i="2"/>
  <c r="AS107" i="2"/>
  <c r="AF106" i="2"/>
  <c r="AU107" i="2"/>
  <c r="C108" i="2"/>
  <c r="AS108" i="2"/>
  <c r="AF107" i="2"/>
  <c r="AU108" i="2"/>
  <c r="C109" i="2"/>
  <c r="AS109" i="2"/>
  <c r="AF108" i="2"/>
  <c r="AG108" i="2"/>
  <c r="AI108" i="2"/>
  <c r="AU109" i="2"/>
  <c r="C110" i="2"/>
  <c r="AS111" i="2"/>
  <c r="AF110" i="2"/>
  <c r="AS110" i="2"/>
  <c r="AF109" i="2"/>
  <c r="AG109" i="2"/>
  <c r="AU110" i="2"/>
  <c r="C111" i="2"/>
  <c r="AS112" i="2"/>
  <c r="AF111" i="2"/>
  <c r="AI111" i="2"/>
  <c r="AU111" i="2"/>
  <c r="C112" i="2"/>
  <c r="AU112" i="2"/>
  <c r="C113" i="2"/>
  <c r="AS113" i="2"/>
  <c r="AF112" i="2"/>
  <c r="AI112" i="2"/>
  <c r="AU113" i="2"/>
  <c r="C114" i="2"/>
  <c r="AS114" i="2"/>
  <c r="AF113" i="2"/>
  <c r="AI113" i="2"/>
  <c r="AU114" i="2"/>
  <c r="C115" i="2"/>
  <c r="AS116" i="2"/>
  <c r="AF115" i="2"/>
  <c r="AG115" i="2"/>
  <c r="AS115" i="2"/>
  <c r="AF114" i="2"/>
  <c r="AU115" i="2"/>
  <c r="AV115" i="2"/>
  <c r="C116" i="2"/>
  <c r="AU116" i="2"/>
  <c r="AV116" i="2"/>
  <c r="C117" i="2"/>
  <c r="AS117" i="2"/>
  <c r="AF116" i="2"/>
  <c r="AU117" i="2"/>
  <c r="AV117" i="2"/>
  <c r="C118" i="2"/>
  <c r="AS118" i="2"/>
  <c r="AF117" i="2"/>
  <c r="AG117" i="2"/>
  <c r="AU118" i="2"/>
  <c r="AV118" i="2"/>
  <c r="C119" i="2"/>
  <c r="AS119" i="2"/>
  <c r="AF118" i="2"/>
  <c r="AU119" i="2"/>
  <c r="C120" i="2"/>
  <c r="AS120" i="2"/>
  <c r="AF119" i="2"/>
  <c r="AG119" i="2"/>
  <c r="AU120" i="2"/>
  <c r="C121" i="2"/>
  <c r="AS122" i="2"/>
  <c r="AF121" i="2"/>
  <c r="AS121" i="2"/>
  <c r="AF120" i="2"/>
  <c r="AU121" i="2"/>
  <c r="AV121" i="2"/>
  <c r="C122" i="2"/>
  <c r="AU122" i="2"/>
  <c r="AV122" i="2"/>
  <c r="C123" i="2"/>
  <c r="AS123" i="2"/>
  <c r="AF122" i="2"/>
  <c r="AU123" i="2"/>
  <c r="AV123" i="2"/>
  <c r="C124" i="2"/>
  <c r="AS124" i="2"/>
  <c r="AF123" i="2"/>
  <c r="AU124" i="2"/>
  <c r="AV124" i="2"/>
  <c r="C125" i="2"/>
  <c r="AS125" i="2"/>
  <c r="AF124" i="2"/>
  <c r="AI124" i="2"/>
  <c r="AU125" i="2"/>
  <c r="C126" i="2"/>
  <c r="AS126" i="2"/>
  <c r="AF125" i="2"/>
  <c r="AU126" i="2"/>
  <c r="C127" i="2"/>
  <c r="AS128" i="2"/>
  <c r="AF127" i="2"/>
  <c r="AI127" i="2"/>
  <c r="AG127" i="2"/>
  <c r="AS127" i="2"/>
  <c r="AF126" i="2"/>
  <c r="AI126" i="2"/>
  <c r="AU127" i="2"/>
  <c r="AV127" i="2"/>
  <c r="C128" i="2"/>
  <c r="AU128" i="2"/>
  <c r="C129" i="2"/>
  <c r="AS129" i="2"/>
  <c r="AF128" i="2"/>
  <c r="AI128" i="2"/>
  <c r="AU129" i="2"/>
  <c r="AV129" i="2"/>
  <c r="C130" i="2"/>
  <c r="AS130" i="2"/>
  <c r="AF129" i="2"/>
  <c r="AI129" i="2"/>
  <c r="AU130" i="2"/>
  <c r="C131" i="2"/>
  <c r="AS131" i="2"/>
  <c r="AF130" i="2"/>
  <c r="AG130" i="2"/>
  <c r="AU131" i="2"/>
  <c r="AV131" i="2"/>
  <c r="C132" i="2"/>
  <c r="AS132" i="2"/>
  <c r="AF131" i="2"/>
  <c r="AU132" i="2"/>
  <c r="AV132" i="2"/>
  <c r="C133" i="2"/>
  <c r="AS133" i="2"/>
  <c r="AF132" i="2"/>
  <c r="AG132" i="2"/>
  <c r="AU133" i="2"/>
  <c r="C134" i="2"/>
  <c r="AS134" i="2"/>
  <c r="AF133" i="2"/>
  <c r="AG133" i="2"/>
  <c r="AU134" i="2"/>
  <c r="C135" i="2"/>
  <c r="AS135" i="2"/>
  <c r="AF134" i="2"/>
  <c r="AU135" i="2"/>
  <c r="C136" i="2"/>
  <c r="AS136" i="2"/>
  <c r="AF135" i="2"/>
  <c r="AI135" i="2"/>
  <c r="AU136" i="2"/>
  <c r="C137" i="2"/>
  <c r="AS137" i="2"/>
  <c r="AF136" i="2"/>
  <c r="AU137" i="2"/>
  <c r="C138" i="2"/>
  <c r="AS138" i="2"/>
  <c r="AF137" i="2"/>
  <c r="AG137" i="2"/>
  <c r="AU138" i="2"/>
  <c r="C139" i="2"/>
  <c r="AS139" i="2"/>
  <c r="AF138" i="2"/>
  <c r="AU139" i="2"/>
  <c r="C140" i="2"/>
  <c r="AS140" i="2"/>
  <c r="AF139" i="2"/>
  <c r="AU140" i="2"/>
  <c r="C141" i="2"/>
  <c r="AS141" i="2"/>
  <c r="AF140" i="2"/>
  <c r="AU141" i="2"/>
  <c r="AS142" i="2"/>
  <c r="AF141" i="2"/>
  <c r="AU142" i="2"/>
  <c r="AV142" i="2"/>
  <c r="AS143" i="2"/>
  <c r="AF142" i="2"/>
  <c r="AI142" i="2"/>
  <c r="AU143" i="2"/>
  <c r="AV143" i="2"/>
  <c r="EG13" i="17"/>
  <c r="FU12" i="17"/>
  <c r="EC4" i="17"/>
  <c r="EC13" i="17"/>
  <c r="HI4" i="17"/>
  <c r="HH4" i="17"/>
  <c r="EG4" i="17"/>
  <c r="EF4" i="17"/>
  <c r="EF2" i="17"/>
  <c r="DX21" i="17"/>
  <c r="DY21" i="17"/>
  <c r="GE19" i="17"/>
  <c r="EA19" i="17"/>
  <c r="EO18" i="17"/>
  <c r="DY17" i="17"/>
  <c r="GB15" i="17"/>
  <c r="DX15" i="17"/>
  <c r="DY15" i="17"/>
  <c r="FL14" i="17"/>
  <c r="FM14" i="17"/>
  <c r="EN14" i="17"/>
  <c r="EO14" i="17"/>
  <c r="HA12" i="17"/>
  <c r="FO12" i="17"/>
  <c r="EO12" i="17"/>
  <c r="GW11" i="17"/>
  <c r="GF11" i="17"/>
  <c r="GH11" i="17"/>
  <c r="FK11" i="17"/>
  <c r="FH11" i="17"/>
  <c r="ER11" i="17"/>
  <c r="GZ10" i="17"/>
  <c r="FN10" i="17"/>
  <c r="EQ10" i="17"/>
  <c r="GH9" i="17"/>
  <c r="GG9" i="17"/>
  <c r="FJ9" i="17"/>
  <c r="FI9" i="17"/>
  <c r="FM8" i="17"/>
  <c r="EN8" i="17"/>
  <c r="FH7" i="17"/>
  <c r="FJ7" i="17"/>
  <c r="DU7" i="17"/>
  <c r="HC6" i="17"/>
  <c r="GX5" i="17"/>
  <c r="FJ5" i="17"/>
  <c r="HA4" i="17"/>
  <c r="HC4" i="17"/>
  <c r="GZ4" i="17"/>
  <c r="HB4" i="17"/>
  <c r="GC4" i="17"/>
  <c r="GE4" i="17"/>
  <c r="GB4" i="17"/>
  <c r="GD4" i="17"/>
  <c r="FD4" i="17"/>
  <c r="FF4" i="17"/>
  <c r="DY4" i="17"/>
  <c r="EA4" i="17"/>
  <c r="DX4" i="17"/>
  <c r="DZ4" i="17"/>
  <c r="GX3" i="17"/>
  <c r="ER3" i="17"/>
  <c r="ES3" i="17"/>
  <c r="DT3" i="17"/>
  <c r="DU3" i="17"/>
  <c r="FM2" i="17"/>
  <c r="FO2" i="17"/>
  <c r="FL2" i="17"/>
  <c r="FN2" i="17"/>
  <c r="EN13" i="17"/>
  <c r="GG6" i="17"/>
  <c r="GI6" i="17"/>
  <c r="GF6" i="17"/>
  <c r="GH6" i="17"/>
  <c r="FI6" i="17"/>
  <c r="FK6" i="17"/>
  <c r="FH6" i="17"/>
  <c r="FJ6" i="17"/>
  <c r="GZ5" i="17"/>
  <c r="HB5" i="17"/>
  <c r="HA5" i="17"/>
  <c r="HC5" i="17"/>
  <c r="GB5" i="17"/>
  <c r="GD5" i="17"/>
  <c r="GC5" i="17"/>
  <c r="GE5" i="17"/>
  <c r="FE5" i="17"/>
  <c r="FG5" i="17"/>
  <c r="GY4" i="17"/>
  <c r="GF4" i="17"/>
  <c r="EU4" i="17"/>
  <c r="DW4" i="17"/>
  <c r="GZ3" i="17"/>
  <c r="FL3" i="17"/>
  <c r="FN3" i="17"/>
  <c r="FM3" i="17"/>
  <c r="FO3" i="17"/>
  <c r="EN3" i="17"/>
  <c r="EP3" i="17"/>
  <c r="EO3" i="17"/>
  <c r="EQ3" i="17"/>
  <c r="DX3" i="17"/>
  <c r="FI2" i="17"/>
  <c r="FH2" i="17"/>
  <c r="DU2" i="17"/>
  <c r="H55" i="10"/>
  <c r="BS16" i="17"/>
  <c r="H53" i="10"/>
  <c r="BS14" i="17"/>
  <c r="H49" i="10"/>
  <c r="BS10" i="17"/>
  <c r="H47" i="10"/>
  <c r="BS8" i="17"/>
  <c r="H45" i="10"/>
  <c r="BS6" i="17"/>
  <c r="Z9" i="10"/>
  <c r="AC6" i="10"/>
  <c r="J36" i="10"/>
  <c r="J32" i="10"/>
  <c r="J28" i="10"/>
  <c r="J31" i="10"/>
  <c r="J30" i="10"/>
  <c r="J33" i="10"/>
  <c r="J29" i="10"/>
  <c r="J35" i="10"/>
  <c r="J34" i="10"/>
  <c r="FT14" i="17"/>
  <c r="DZ16" i="17"/>
  <c r="GD16" i="17"/>
  <c r="GB17" i="17"/>
  <c r="DY19" i="17"/>
  <c r="EP22" i="17"/>
  <c r="GC15" i="17"/>
  <c r="DX16" i="17"/>
  <c r="GB16" i="17"/>
  <c r="EN18" i="17"/>
  <c r="EO20" i="17"/>
  <c r="FM22" i="17"/>
  <c r="FU14" i="17"/>
  <c r="H93" i="3"/>
  <c r="AI137" i="2"/>
  <c r="AV114" i="2"/>
  <c r="AV113" i="2"/>
  <c r="AV112" i="2"/>
  <c r="AV111" i="2"/>
  <c r="AV141" i="2"/>
  <c r="AV140" i="2"/>
  <c r="AV139" i="2"/>
  <c r="AV138" i="2"/>
  <c r="AV137" i="2"/>
  <c r="AI133" i="2"/>
  <c r="AV109" i="2"/>
  <c r="AV108" i="2"/>
  <c r="AV107" i="2"/>
  <c r="AY30" i="14"/>
  <c r="ET8" i="17"/>
  <c r="DW12" i="17"/>
  <c r="GC13" i="17"/>
  <c r="DW10" i="17"/>
  <c r="GY12" i="17"/>
  <c r="ER14" i="17"/>
  <c r="EU10" i="17"/>
  <c r="DZ13" i="17"/>
  <c r="GX8" i="17"/>
  <c r="EU12" i="17"/>
  <c r="FH19" i="17"/>
  <c r="FI21" i="17"/>
  <c r="DV8" i="17"/>
  <c r="DQ9" i="17"/>
  <c r="GY10" i="17"/>
  <c r="GA12" i="17"/>
  <c r="FE13" i="17"/>
  <c r="GF15" i="17"/>
  <c r="DT20" i="17"/>
  <c r="GG21" i="17"/>
  <c r="EH12" i="17"/>
  <c r="DV18" i="17"/>
  <c r="EB14" i="17"/>
  <c r="DT8" i="17"/>
  <c r="ER8" i="17"/>
  <c r="GV8" i="17"/>
  <c r="EO9" i="17"/>
  <c r="DU10" i="17"/>
  <c r="ES10" i="17"/>
  <c r="GW10" i="17"/>
  <c r="EO11" i="17"/>
  <c r="DU12" i="17"/>
  <c r="ES12" i="17"/>
  <c r="GW12" i="17"/>
  <c r="DX13" i="17"/>
  <c r="FF13" i="17"/>
  <c r="GD13" i="17"/>
  <c r="DU14" i="17"/>
  <c r="FI15" i="17"/>
  <c r="DW18" i="17"/>
  <c r="GH19" i="17"/>
  <c r="ES20" i="17"/>
  <c r="FJ21" i="17"/>
  <c r="GH21" i="17"/>
  <c r="ES22" i="17"/>
  <c r="EF12" i="17"/>
  <c r="DY7" i="17"/>
  <c r="DW8" i="17"/>
  <c r="EU8" i="17"/>
  <c r="GY8" i="17"/>
  <c r="FM9" i="17"/>
  <c r="DV10" i="17"/>
  <c r="ET10" i="17"/>
  <c r="GX10" i="17"/>
  <c r="DV12" i="17"/>
  <c r="ET12" i="17"/>
  <c r="GX12" i="17"/>
  <c r="EA13" i="17"/>
  <c r="FD13" i="17"/>
  <c r="DT14" i="17"/>
  <c r="FH15" i="17"/>
  <c r="FH16" i="17"/>
  <c r="ET18" i="17"/>
  <c r="DU20" i="17"/>
  <c r="ET20" i="17"/>
  <c r="FH21" i="17"/>
  <c r="GF21" i="17"/>
  <c r="GC7" i="17"/>
  <c r="GS9" i="17"/>
  <c r="ES14" i="17"/>
  <c r="GG15" i="17"/>
  <c r="GG16" i="17"/>
  <c r="EU18" i="17"/>
  <c r="FI19" i="17"/>
  <c r="DV20" i="17"/>
  <c r="ER20" i="17"/>
  <c r="DT22" i="17"/>
  <c r="EG12" i="17"/>
  <c r="EF13" i="17"/>
  <c r="EG10" i="17"/>
  <c r="GR5" i="17"/>
  <c r="GG8" i="17"/>
  <c r="DU15" i="17"/>
  <c r="DU17" i="17"/>
  <c r="GG22" i="17"/>
  <c r="FL13" i="17"/>
  <c r="DT15" i="17"/>
  <c r="ER16" i="17"/>
  <c r="FI20" i="17"/>
  <c r="GH20" i="17"/>
  <c r="GV7" i="17"/>
  <c r="EF8" i="17"/>
  <c r="EH10" i="17"/>
  <c r="DU6" i="17"/>
  <c r="ER15" i="17"/>
  <c r="ES17" i="17"/>
  <c r="GI18" i="17"/>
  <c r="GF20" i="17"/>
  <c r="FI22" i="17"/>
  <c r="EI8" i="17"/>
  <c r="EF10" i="17"/>
  <c r="FL5" i="17"/>
  <c r="GW6" i="17"/>
  <c r="FH12" i="17"/>
  <c r="EQ4" i="17"/>
  <c r="ER7" i="17"/>
  <c r="EG8" i="17"/>
  <c r="AI119" i="2"/>
  <c r="D140" i="3"/>
  <c r="AG123" i="2"/>
  <c r="AI123" i="2"/>
  <c r="AA3" i="10"/>
  <c r="BN5" i="17"/>
  <c r="AA5" i="10"/>
  <c r="GE2" i="17"/>
  <c r="FL17" i="17"/>
  <c r="FC2" i="17"/>
  <c r="AV136" i="2"/>
  <c r="AV135" i="2"/>
  <c r="AV134" i="2"/>
  <c r="AV133" i="2"/>
  <c r="AV126" i="2"/>
  <c r="AV125" i="2"/>
  <c r="AV120" i="2"/>
  <c r="AV119" i="2"/>
  <c r="AV110" i="2"/>
  <c r="AV106" i="2"/>
  <c r="AV104" i="2"/>
  <c r="AV102" i="2"/>
  <c r="AV100" i="2"/>
  <c r="AV98" i="2"/>
  <c r="AV96" i="2"/>
  <c r="AV94" i="2"/>
  <c r="AV92" i="2"/>
  <c r="AU17" i="14"/>
  <c r="AV17" i="14"/>
  <c r="AX17" i="14"/>
  <c r="AY17" i="14"/>
  <c r="F120" i="3"/>
  <c r="FJ4" i="17"/>
  <c r="EN7" i="17"/>
  <c r="GZ2" i="17"/>
  <c r="GG3" i="17"/>
  <c r="FM6" i="17"/>
  <c r="ER9" i="17"/>
  <c r="GD22" i="17"/>
  <c r="GO3" i="17"/>
  <c r="AV82" i="2"/>
  <c r="AV84" i="2"/>
  <c r="AV86" i="2"/>
  <c r="AV88" i="2"/>
  <c r="AV83" i="2"/>
  <c r="AV85" i="2"/>
  <c r="AV87" i="2"/>
  <c r="AV89" i="2"/>
  <c r="H142" i="3"/>
  <c r="F131" i="3"/>
  <c r="H105" i="3"/>
  <c r="H128" i="3"/>
  <c r="AT108" i="3"/>
  <c r="D128" i="3"/>
  <c r="D131" i="3"/>
  <c r="AU28" i="14"/>
  <c r="AV28" i="14"/>
  <c r="AX28" i="14"/>
  <c r="AY28" i="14"/>
  <c r="AU9" i="14"/>
  <c r="AV9" i="14"/>
  <c r="AX9" i="14"/>
  <c r="AY9" i="14"/>
  <c r="BN6" i="17"/>
  <c r="FM7" i="17"/>
  <c r="HC2" i="17"/>
  <c r="DV9" i="17"/>
  <c r="GW9" i="17"/>
  <c r="EO16" i="17"/>
  <c r="EN17" i="17"/>
  <c r="AI115" i="2"/>
  <c r="H135" i="3"/>
  <c r="AU26" i="14"/>
  <c r="AV26" i="14"/>
  <c r="AX26" i="14"/>
  <c r="AY26" i="14"/>
  <c r="AU15" i="14"/>
  <c r="AV15" i="14"/>
  <c r="AX15" i="14"/>
  <c r="H43" i="10"/>
  <c r="BS4" i="17"/>
  <c r="H51" i="10"/>
  <c r="BS12" i="17"/>
  <c r="H56" i="10"/>
  <c r="BS17" i="17"/>
  <c r="H54" i="10"/>
  <c r="BS15" i="17"/>
  <c r="G56" i="10"/>
  <c r="BR17" i="17"/>
  <c r="G43" i="10"/>
  <c r="BR4" i="17"/>
  <c r="G54" i="10"/>
  <c r="BR15" i="17"/>
  <c r="G52" i="10"/>
  <c r="BR13" i="17"/>
  <c r="G50" i="10"/>
  <c r="BR11" i="17"/>
  <c r="G47" i="10"/>
  <c r="BR8" i="17"/>
  <c r="G44" i="10"/>
  <c r="BR5" i="17"/>
  <c r="AG140" i="2"/>
  <c r="AI140" i="2"/>
  <c r="AI138" i="2"/>
  <c r="AG138" i="2"/>
  <c r="AG135" i="2"/>
  <c r="AG124" i="2"/>
  <c r="AI134" i="2"/>
  <c r="AG134" i="2"/>
  <c r="AI130" i="2"/>
  <c r="AG126" i="2"/>
  <c r="AI118" i="2"/>
  <c r="AG118" i="2"/>
  <c r="AG128" i="2"/>
  <c r="AG112" i="2"/>
  <c r="AI132" i="2"/>
  <c r="AI114" i="2"/>
  <c r="AG114" i="2"/>
  <c r="Z5" i="10"/>
  <c r="AI109" i="2"/>
  <c r="AU23" i="14"/>
  <c r="AV23" i="14"/>
  <c r="AX23" i="14"/>
  <c r="AY23" i="14"/>
  <c r="AY16" i="14"/>
  <c r="AU16" i="14"/>
  <c r="AV16" i="14"/>
  <c r="AX16" i="14"/>
  <c r="Z3" i="10"/>
  <c r="AI117" i="2"/>
  <c r="C61" i="2"/>
  <c r="B52" i="2"/>
  <c r="C77" i="2"/>
  <c r="C56" i="2"/>
  <c r="B46" i="2"/>
  <c r="C72" i="2"/>
  <c r="C60" i="2"/>
  <c r="B50" i="2"/>
  <c r="C76" i="2"/>
  <c r="AI106" i="2"/>
  <c r="AG106" i="2"/>
  <c r="AI104" i="2"/>
  <c r="AG104" i="2"/>
  <c r="AI102" i="2"/>
  <c r="AG98" i="2"/>
  <c r="AI96" i="2"/>
  <c r="AG96" i="2"/>
  <c r="AI88" i="2"/>
  <c r="AG88" i="2"/>
  <c r="AG86" i="2"/>
  <c r="AI84" i="2"/>
  <c r="AG84" i="2"/>
  <c r="AG82" i="2"/>
  <c r="AI107" i="2"/>
  <c r="AG107" i="2"/>
  <c r="AI101" i="2"/>
  <c r="AG101" i="2"/>
  <c r="AG99" i="2"/>
  <c r="AI97" i="2"/>
  <c r="AG97" i="2"/>
  <c r="AI93" i="2"/>
  <c r="AG93" i="2"/>
  <c r="AI91" i="2"/>
  <c r="AG91" i="2"/>
  <c r="AG89" i="2"/>
  <c r="AG87" i="2"/>
  <c r="AG85" i="2"/>
  <c r="AI83" i="2"/>
  <c r="AG83" i="2"/>
  <c r="H106" i="3"/>
  <c r="H112" i="3"/>
  <c r="H114" i="3"/>
  <c r="H116" i="3"/>
  <c r="H121" i="3"/>
  <c r="H123" i="3"/>
  <c r="D102" i="3"/>
  <c r="D98" i="3"/>
  <c r="D111" i="3"/>
  <c r="D117" i="3"/>
  <c r="Z119" i="3"/>
  <c r="D118" i="3"/>
  <c r="F108" i="3"/>
  <c r="AU31" i="14"/>
  <c r="AV31" i="14"/>
  <c r="AX31" i="14"/>
  <c r="AY31" i="14"/>
  <c r="AY29" i="14"/>
  <c r="F105" i="3"/>
  <c r="F101" i="3"/>
  <c r="AU14" i="14"/>
  <c r="AV14" i="14"/>
  <c r="AX14" i="14"/>
  <c r="AY14" i="14"/>
  <c r="H92" i="3"/>
  <c r="H96" i="3"/>
  <c r="H98" i="3"/>
  <c r="AY12" i="14"/>
  <c r="AU12" i="14"/>
  <c r="AV12" i="14"/>
  <c r="AX12" i="14"/>
  <c r="AY11" i="14"/>
  <c r="AU10" i="14"/>
  <c r="AV10" i="14"/>
  <c r="AX10" i="14"/>
  <c r="AY10" i="14"/>
  <c r="AU27" i="14"/>
  <c r="AV27" i="14"/>
  <c r="AX27" i="14"/>
  <c r="AY27" i="14"/>
  <c r="FQ2" i="17"/>
  <c r="FR2" i="17"/>
  <c r="FP2" i="17"/>
  <c r="FS2" i="17"/>
  <c r="EX11" i="17"/>
  <c r="HJ6" i="17"/>
  <c r="HK6" i="17"/>
  <c r="HI6" i="17"/>
  <c r="HH6" i="17"/>
  <c r="HF8" i="17"/>
  <c r="HG8" i="17"/>
  <c r="EY19" i="17"/>
  <c r="EX19" i="17"/>
  <c r="FW22" i="17"/>
  <c r="FV22" i="17"/>
  <c r="GM7" i="17"/>
  <c r="GK7" i="17"/>
  <c r="GJ7" i="17"/>
  <c r="EX4" i="17"/>
  <c r="EY4" i="17"/>
  <c r="FW21" i="17"/>
  <c r="FU21" i="17"/>
  <c r="FV21" i="17"/>
  <c r="HG10" i="17"/>
  <c r="HE10" i="17"/>
  <c r="HD10" i="17"/>
  <c r="AA4" i="10"/>
  <c r="AA8" i="10"/>
  <c r="FJ2" i="17"/>
  <c r="GW2" i="17"/>
  <c r="DU4" i="17"/>
  <c r="ES4" i="17"/>
  <c r="GW4" i="17"/>
  <c r="EN9" i="17"/>
  <c r="EN11" i="17"/>
  <c r="DU16" i="17"/>
  <c r="FI16" i="17"/>
  <c r="GF16" i="17"/>
  <c r="ER17" i="17"/>
  <c r="DT18" i="17"/>
  <c r="ER18" i="17"/>
  <c r="FJ19" i="17"/>
  <c r="GF19" i="17"/>
  <c r="G11" i="12"/>
  <c r="AA7" i="10"/>
  <c r="DV3" i="17"/>
  <c r="ET3" i="17"/>
  <c r="GW3" i="17"/>
  <c r="ET5" i="17"/>
  <c r="EA8" i="17"/>
  <c r="FN8" i="17"/>
  <c r="EN10" i="17"/>
  <c r="GD10" i="17"/>
  <c r="EP12" i="17"/>
  <c r="GG13" i="17"/>
  <c r="DY14" i="17"/>
  <c r="GB14" i="17"/>
  <c r="GD15" i="17"/>
  <c r="EN20" i="17"/>
  <c r="DZ21" i="17"/>
  <c r="EE13" i="17"/>
  <c r="HD4" i="17"/>
  <c r="FV14" i="17"/>
  <c r="FI4" i="17"/>
  <c r="GI4" i="17"/>
  <c r="EO7" i="17"/>
  <c r="FL7" i="17"/>
  <c r="GZ7" i="17"/>
  <c r="DP9" i="17"/>
  <c r="FL9" i="17"/>
  <c r="FL11" i="17"/>
  <c r="DT17" i="17"/>
  <c r="GF17" i="17"/>
  <c r="GG19" i="17"/>
  <c r="FH3" i="17"/>
  <c r="GI3" i="17"/>
  <c r="GV3" i="17"/>
  <c r="DT5" i="17"/>
  <c r="GH5" i="17"/>
  <c r="GE6" i="17"/>
  <c r="EQ8" i="17"/>
  <c r="FM10" i="17"/>
  <c r="FL12" i="17"/>
  <c r="DW13" i="17"/>
  <c r="EP14" i="17"/>
  <c r="FN14" i="17"/>
  <c r="DZ15" i="17"/>
  <c r="FN20" i="17"/>
  <c r="EA22" i="17"/>
  <c r="FL22" i="17"/>
  <c r="FP12" i="17"/>
  <c r="FP13" i="17"/>
  <c r="FB6" i="17"/>
  <c r="EZ6" i="17"/>
  <c r="FC6" i="17"/>
  <c r="FA6" i="17"/>
  <c r="HK3" i="17"/>
  <c r="HH3" i="17"/>
  <c r="HI3" i="17"/>
  <c r="HJ3" i="17"/>
  <c r="FW3" i="17"/>
  <c r="FT3" i="17"/>
  <c r="FU3" i="17"/>
  <c r="FV3" i="17"/>
  <c r="GL11" i="17"/>
  <c r="GJ11" i="17"/>
  <c r="GM11" i="17"/>
  <c r="GK11" i="17"/>
  <c r="FW17" i="17"/>
  <c r="FV17" i="17"/>
  <c r="HF2" i="17"/>
  <c r="HE2" i="17"/>
  <c r="HD2" i="17"/>
  <c r="HG2" i="17"/>
  <c r="GB3" i="17"/>
  <c r="GH4" i="17"/>
  <c r="HB7" i="17"/>
  <c r="DX9" i="17"/>
  <c r="GB9" i="17"/>
  <c r="DW16" i="17"/>
  <c r="FK18" i="17"/>
  <c r="ET19" i="17"/>
  <c r="AC5" i="10"/>
  <c r="FI5" i="17"/>
  <c r="GE8" i="17"/>
  <c r="FG22" i="17"/>
  <c r="GC22" i="17"/>
  <c r="FQ12" i="17"/>
  <c r="FP15" i="17"/>
  <c r="EV4" i="17"/>
  <c r="FQ4" i="17"/>
  <c r="EH14" i="17"/>
  <c r="EZ22" i="17"/>
  <c r="ES2" i="17"/>
  <c r="FH4" i="17"/>
  <c r="EN5" i="17"/>
  <c r="ES6" i="17"/>
  <c r="FI8" i="17"/>
  <c r="DY9" i="17"/>
  <c r="GC9" i="17"/>
  <c r="HA9" i="17"/>
  <c r="GF10" i="17"/>
  <c r="DY11" i="17"/>
  <c r="GC11" i="17"/>
  <c r="FH17" i="17"/>
  <c r="FH18" i="17"/>
  <c r="DT19" i="17"/>
  <c r="ES19" i="17"/>
  <c r="FH22" i="17"/>
  <c r="GF22" i="17"/>
  <c r="DX2" i="17"/>
  <c r="GB2" i="17"/>
  <c r="FK3" i="17"/>
  <c r="FO4" i="17"/>
  <c r="FK5" i="17"/>
  <c r="GI5" i="17"/>
  <c r="EO6" i="17"/>
  <c r="FI7" i="17"/>
  <c r="GG7" i="17"/>
  <c r="GZ8" i="17"/>
  <c r="FK9" i="17"/>
  <c r="GI9" i="17"/>
  <c r="FJ11" i="17"/>
  <c r="GG11" i="17"/>
  <c r="DZ12" i="17"/>
  <c r="FD12" i="17"/>
  <c r="FI13" i="17"/>
  <c r="DY16" i="17"/>
  <c r="GC16" i="17"/>
  <c r="EP17" i="17"/>
  <c r="FN17" i="17"/>
  <c r="FM18" i="17"/>
  <c r="DX19" i="17"/>
  <c r="GD19" i="17"/>
  <c r="GC20" i="17"/>
  <c r="FN21" i="17"/>
  <c r="EI2" i="17"/>
  <c r="HI10" i="17"/>
  <c r="GN3" i="17"/>
  <c r="ED2" i="17"/>
  <c r="FS4" i="17"/>
  <c r="FT21" i="17"/>
  <c r="GL7" i="17"/>
  <c r="FB22" i="17"/>
  <c r="FH10" i="17"/>
  <c r="DX11" i="17"/>
  <c r="FD11" i="17"/>
  <c r="GB11" i="17"/>
  <c r="GF12" i="17"/>
  <c r="FI17" i="17"/>
  <c r="GG18" i="17"/>
  <c r="ET21" i="17"/>
  <c r="FJ22" i="17"/>
  <c r="GH22" i="17"/>
  <c r="AC9" i="10"/>
  <c r="GF5" i="17"/>
  <c r="EN6" i="17"/>
  <c r="DZ10" i="17"/>
  <c r="GD12" i="17"/>
  <c r="GZ12" i="17"/>
  <c r="FH13" i="17"/>
  <c r="DP15" i="17"/>
  <c r="EQ15" i="17"/>
  <c r="FM15" i="17"/>
  <c r="EO17" i="17"/>
  <c r="FM17" i="17"/>
  <c r="FL18" i="17"/>
  <c r="EA20" i="17"/>
  <c r="DY22" i="17"/>
  <c r="HK8" i="17"/>
  <c r="FV10" i="17"/>
  <c r="GP3" i="17"/>
  <c r="EW4" i="17"/>
  <c r="FP4" i="17"/>
  <c r="FA2" i="17"/>
  <c r="FA22" i="17"/>
  <c r="BM7" i="17"/>
  <c r="EA7" i="17"/>
  <c r="GE7" i="17"/>
  <c r="GZ9" i="17"/>
  <c r="ET16" i="17"/>
  <c r="FL6" i="17"/>
  <c r="HA8" i="17"/>
  <c r="HA10" i="17"/>
  <c r="GF13" i="17"/>
  <c r="GL4" i="17"/>
  <c r="GJ4" i="17"/>
  <c r="GK4" i="17"/>
  <c r="GM4" i="17"/>
  <c r="EE10" i="17"/>
  <c r="EB10" i="17"/>
  <c r="EC10" i="17"/>
  <c r="EE8" i="17"/>
  <c r="HG3" i="17"/>
  <c r="HE3" i="17"/>
  <c r="HF3" i="17"/>
  <c r="HD3" i="17"/>
  <c r="GM15" i="17"/>
  <c r="GL15" i="17"/>
  <c r="GJ15" i="17"/>
  <c r="GK15" i="17"/>
  <c r="GP6" i="17"/>
  <c r="GQ6" i="17"/>
  <c r="GO6" i="17"/>
  <c r="GN6" i="17"/>
  <c r="FW19" i="17"/>
  <c r="FV19" i="17"/>
  <c r="FU19" i="17"/>
  <c r="FT19" i="17"/>
  <c r="FQ11" i="17"/>
  <c r="FS11" i="17"/>
  <c r="FS9" i="17"/>
  <c r="FR9" i="17"/>
  <c r="FQ9" i="17"/>
  <c r="FP9" i="17"/>
  <c r="FU2" i="17"/>
  <c r="FW2" i="17"/>
  <c r="FV2" i="17"/>
  <c r="FT2" i="17"/>
  <c r="GM19" i="17"/>
  <c r="GL19" i="17"/>
  <c r="GJ19" i="17"/>
  <c r="GK19" i="17"/>
  <c r="HF11" i="17"/>
  <c r="HE11" i="17"/>
  <c r="HD11" i="17"/>
  <c r="HG11" i="17"/>
  <c r="HG9" i="17"/>
  <c r="HE9" i="17"/>
  <c r="HF9" i="17"/>
  <c r="HG7" i="17"/>
  <c r="HD7" i="17"/>
  <c r="HF7" i="17"/>
  <c r="HE7" i="17"/>
  <c r="GM3" i="17"/>
  <c r="GJ3" i="17"/>
  <c r="GK3" i="17"/>
  <c r="HI2" i="17"/>
  <c r="HH2" i="17"/>
  <c r="HK2" i="17"/>
  <c r="HJ2" i="17"/>
  <c r="EH6" i="17"/>
  <c r="EF6" i="17"/>
  <c r="EI6" i="17"/>
  <c r="EG6" i="17"/>
  <c r="AC4" i="10"/>
  <c r="BP5" i="17"/>
  <c r="EU2" i="17"/>
  <c r="GY2" i="17"/>
  <c r="DZ3" i="17"/>
  <c r="EP5" i="17"/>
  <c r="FN5" i="17"/>
  <c r="GT5" i="17"/>
  <c r="GY6" i="17"/>
  <c r="FK8" i="17"/>
  <c r="GI8" i="17"/>
  <c r="GH10" i="17"/>
  <c r="FJ12" i="17"/>
  <c r="GH12" i="17"/>
  <c r="AC1" i="10"/>
  <c r="BP2" i="17"/>
  <c r="ET7" i="17"/>
  <c r="DU11" i="17"/>
  <c r="GY11" i="17"/>
  <c r="EA14" i="17"/>
  <c r="GD14" i="17"/>
  <c r="FO15" i="17"/>
  <c r="EA17" i="17"/>
  <c r="GD17" i="17"/>
  <c r="EN21" i="17"/>
  <c r="HH8" i="17"/>
  <c r="FR13" i="17"/>
  <c r="FR15" i="17"/>
  <c r="EC2" i="17"/>
  <c r="FW12" i="17"/>
  <c r="EG14" i="17"/>
  <c r="EF21" i="17"/>
  <c r="EV7" i="17"/>
  <c r="EW19" i="17"/>
  <c r="Z7" i="10"/>
  <c r="AC8" i="10"/>
  <c r="BP10" i="17"/>
  <c r="DT2" i="17"/>
  <c r="ER2" i="17"/>
  <c r="GV2" i="17"/>
  <c r="DY3" i="17"/>
  <c r="GC3" i="17"/>
  <c r="HA3" i="17"/>
  <c r="DT4" i="17"/>
  <c r="ER4" i="17"/>
  <c r="GV4" i="17"/>
  <c r="EO5" i="17"/>
  <c r="FM5" i="17"/>
  <c r="GS5" i="17"/>
  <c r="DT6" i="17"/>
  <c r="ER6" i="17"/>
  <c r="GV6" i="17"/>
  <c r="DX7" i="17"/>
  <c r="GB7" i="17"/>
  <c r="HA7" i="17"/>
  <c r="FH8" i="17"/>
  <c r="GF8" i="17"/>
  <c r="EK10" i="17"/>
  <c r="FI10" i="17"/>
  <c r="GG10" i="17"/>
  <c r="EK12" i="17"/>
  <c r="FI12" i="17"/>
  <c r="GG12" i="17"/>
  <c r="HD12" i="17"/>
  <c r="EO13" i="17"/>
  <c r="FM13" i="17"/>
  <c r="FH14" i="17"/>
  <c r="GF14" i="17"/>
  <c r="DT16" i="17"/>
  <c r="ES16" i="17"/>
  <c r="GG17" i="17"/>
  <c r="GF18" i="17"/>
  <c r="DV19" i="17"/>
  <c r="FH20" i="17"/>
  <c r="GG20" i="17"/>
  <c r="DT21" i="17"/>
  <c r="DU22" i="17"/>
  <c r="ER22" i="17"/>
  <c r="AC7" i="10"/>
  <c r="BP9" i="17"/>
  <c r="DZ2" i="17"/>
  <c r="GD2" i="17"/>
  <c r="HB2" i="17"/>
  <c r="FJ3" i="17"/>
  <c r="GF3" i="17"/>
  <c r="EP4" i="17"/>
  <c r="FN4" i="17"/>
  <c r="DU5" i="17"/>
  <c r="EA6" i="17"/>
  <c r="DT7" i="17"/>
  <c r="ES7" i="17"/>
  <c r="GW7" i="17"/>
  <c r="EP8" i="17"/>
  <c r="FO8" i="17"/>
  <c r="ES9" i="17"/>
  <c r="GV9" i="17"/>
  <c r="EP10" i="17"/>
  <c r="FO10" i="17"/>
  <c r="GR10" i="17"/>
  <c r="DW11" i="17"/>
  <c r="ES11" i="17"/>
  <c r="GV11" i="17"/>
  <c r="EQ12" i="17"/>
  <c r="FN12" i="17"/>
  <c r="EU13" i="17"/>
  <c r="DX14" i="17"/>
  <c r="GC14" i="17"/>
  <c r="EP15" i="17"/>
  <c r="FL15" i="17"/>
  <c r="EN16" i="17"/>
  <c r="FM16" i="17"/>
  <c r="DX17" i="17"/>
  <c r="GC17" i="17"/>
  <c r="FG18" i="17"/>
  <c r="FL19" i="17"/>
  <c r="DZ20" i="17"/>
  <c r="GB20" i="17"/>
  <c r="EP21" i="17"/>
  <c r="DX22" i="17"/>
  <c r="GE22" i="17"/>
  <c r="EH2" i="17"/>
  <c r="FW6" i="17"/>
  <c r="FU8" i="17"/>
  <c r="HH10" i="17"/>
  <c r="FQ13" i="17"/>
  <c r="FQ15" i="17"/>
  <c r="EY2" i="17"/>
  <c r="EE2" i="17"/>
  <c r="EE4" i="17"/>
  <c r="FT12" i="17"/>
  <c r="EI14" i="17"/>
  <c r="EH21" i="17"/>
  <c r="EZ2" i="17"/>
  <c r="EX7" i="17"/>
  <c r="EX15" i="17"/>
  <c r="DW2" i="17"/>
  <c r="GD3" i="17"/>
  <c r="HB3" i="17"/>
  <c r="DW6" i="17"/>
  <c r="EU6" i="17"/>
  <c r="EL10" i="17"/>
  <c r="FJ10" i="17"/>
  <c r="EP13" i="17"/>
  <c r="FN13" i="17"/>
  <c r="DV22" i="17"/>
  <c r="EN4" i="17"/>
  <c r="FL4" i="17"/>
  <c r="GX7" i="17"/>
  <c r="DU9" i="17"/>
  <c r="ET9" i="17"/>
  <c r="DR15" i="17"/>
  <c r="EN15" i="17"/>
  <c r="FN16" i="17"/>
  <c r="EA18" i="17"/>
  <c r="DX20" i="17"/>
  <c r="GE20" i="17"/>
  <c r="FM21" i="17"/>
  <c r="FW4" i="17"/>
  <c r="FU6" i="17"/>
  <c r="FU22" i="17"/>
  <c r="EV11" i="17"/>
  <c r="EV15" i="17"/>
  <c r="HE12" i="17"/>
  <c r="FI14" i="17"/>
  <c r="GG14" i="17"/>
  <c r="FI18" i="17"/>
  <c r="DU19" i="17"/>
  <c r="ER19" i="17"/>
  <c r="FY19" i="17"/>
  <c r="FJ20" i="17"/>
  <c r="DU21" i="17"/>
  <c r="ET22" i="17"/>
  <c r="G25" i="10"/>
  <c r="DV7" i="17"/>
  <c r="DT9" i="17"/>
  <c r="GX9" i="17"/>
  <c r="DT11" i="17"/>
  <c r="EU11" i="17"/>
  <c r="EP16" i="17"/>
  <c r="GE18" i="17"/>
  <c r="FM19" i="17"/>
  <c r="EO21" i="17"/>
  <c r="FL21" i="17"/>
  <c r="FT6" i="17"/>
  <c r="FT8" i="17"/>
  <c r="HI8" i="17"/>
  <c r="HJ10" i="17"/>
  <c r="ED12" i="17"/>
  <c r="FR14" i="17"/>
  <c r="FR17" i="17"/>
  <c r="EB4" i="17"/>
  <c r="HE4" i="17"/>
  <c r="FW13" i="17"/>
  <c r="EG21" i="17"/>
  <c r="FT22" i="17"/>
  <c r="EW7" i="17"/>
  <c r="EW11" i="17"/>
  <c r="EW15" i="17"/>
  <c r="EV19" i="17"/>
  <c r="GL2" i="17"/>
  <c r="GM2" i="17"/>
  <c r="GK2" i="17"/>
  <c r="GJ2" i="17"/>
  <c r="FS22" i="17"/>
  <c r="FQ22" i="17"/>
  <c r="FR22" i="17"/>
  <c r="FP22" i="17"/>
  <c r="HJ11" i="17"/>
  <c r="HK11" i="17"/>
  <c r="HI11" i="17"/>
  <c r="HH11" i="17"/>
  <c r="HK9" i="17"/>
  <c r="HI9" i="17"/>
  <c r="HJ9" i="17"/>
  <c r="HH9" i="17"/>
  <c r="HK7" i="17"/>
  <c r="HI7" i="17"/>
  <c r="HJ7" i="17"/>
  <c r="HH7" i="17"/>
  <c r="FR6" i="17"/>
  <c r="FP6" i="17"/>
  <c r="FS6" i="17"/>
  <c r="FQ6" i="17"/>
  <c r="GM22" i="17"/>
  <c r="GK22" i="17"/>
  <c r="GL22" i="17"/>
  <c r="GJ22" i="17"/>
  <c r="FV11" i="17"/>
  <c r="FT11" i="17"/>
  <c r="FW11" i="17"/>
  <c r="FU11" i="17"/>
  <c r="FW9" i="17"/>
  <c r="FU9" i="17"/>
  <c r="FV9" i="17"/>
  <c r="FT9" i="17"/>
  <c r="FW7" i="17"/>
  <c r="FT7" i="17"/>
  <c r="FU7" i="17"/>
  <c r="FV7" i="17"/>
  <c r="GQ19" i="17"/>
  <c r="GO19" i="17"/>
  <c r="GP19" i="17"/>
  <c r="GN19" i="17"/>
  <c r="GQ15" i="17"/>
  <c r="GP15" i="17"/>
  <c r="GN15" i="17"/>
  <c r="GO15" i="17"/>
  <c r="GP11" i="17"/>
  <c r="GN11" i="17"/>
  <c r="GQ11" i="17"/>
  <c r="GO11" i="17"/>
  <c r="GQ7" i="17"/>
  <c r="GP7" i="17"/>
  <c r="GN7" i="17"/>
  <c r="GO7" i="17"/>
  <c r="GL6" i="17"/>
  <c r="GJ6" i="17"/>
  <c r="GM6" i="17"/>
  <c r="GK6" i="17"/>
  <c r="GQ5" i="17"/>
  <c r="GP5" i="17"/>
  <c r="GN5" i="17"/>
  <c r="GO5" i="17"/>
  <c r="FB4" i="17"/>
  <c r="EZ4" i="17"/>
  <c r="FC4" i="17"/>
  <c r="FA4" i="17"/>
  <c r="FS19" i="17"/>
  <c r="FR19" i="17"/>
  <c r="FP19" i="17"/>
  <c r="FQ19" i="17"/>
  <c r="EI17" i="17"/>
  <c r="EG17" i="17"/>
  <c r="EH17" i="17"/>
  <c r="EF17" i="17"/>
  <c r="FS10" i="17"/>
  <c r="FP10" i="17"/>
  <c r="FQ10" i="17"/>
  <c r="FR10" i="17"/>
  <c r="FR8" i="17"/>
  <c r="FS8" i="17"/>
  <c r="FQ8" i="17"/>
  <c r="FP8" i="17"/>
  <c r="GP4" i="17"/>
  <c r="GQ4" i="17"/>
  <c r="GO4" i="17"/>
  <c r="GN4" i="17"/>
  <c r="ED6" i="17"/>
  <c r="EB6" i="17"/>
  <c r="EE6" i="17"/>
  <c r="EC6" i="17"/>
  <c r="FC19" i="17"/>
  <c r="EZ19" i="17"/>
  <c r="FA19" i="17"/>
  <c r="FB19" i="17"/>
  <c r="FC15" i="17"/>
  <c r="FA15" i="17"/>
  <c r="FB15" i="17"/>
  <c r="EZ15" i="17"/>
  <c r="FB11" i="17"/>
  <c r="FA11" i="17"/>
  <c r="EZ11" i="17"/>
  <c r="FC11" i="17"/>
  <c r="FC7" i="17"/>
  <c r="FA7" i="17"/>
  <c r="FB7" i="17"/>
  <c r="EZ7" i="17"/>
  <c r="EY6" i="17"/>
  <c r="EW6" i="17"/>
  <c r="EX6" i="17"/>
  <c r="EV6" i="17"/>
  <c r="FS21" i="17"/>
  <c r="FP21" i="17"/>
  <c r="FQ21" i="17"/>
  <c r="FR21" i="17"/>
  <c r="FW15" i="17"/>
  <c r="FT15" i="17"/>
  <c r="FU15" i="17"/>
  <c r="FV15" i="17"/>
  <c r="AC2" i="10"/>
  <c r="BP3" i="17"/>
  <c r="AC3" i="10"/>
  <c r="BP4" i="17"/>
  <c r="GP22" i="17"/>
  <c r="EP7" i="17"/>
  <c r="FN7" i="17"/>
  <c r="DR9" i="17"/>
  <c r="DZ9" i="17"/>
  <c r="EP9" i="17"/>
  <c r="FN9" i="17"/>
  <c r="GD9" i="17"/>
  <c r="HB9" i="17"/>
  <c r="EA11" i="17"/>
  <c r="EQ11" i="17"/>
  <c r="FO11" i="17"/>
  <c r="GE11" i="17"/>
  <c r="HF12" i="17"/>
  <c r="DV14" i="17"/>
  <c r="ET14" i="17"/>
  <c r="FJ14" i="17"/>
  <c r="GH14" i="17"/>
  <c r="DV15" i="17"/>
  <c r="ET15" i="17"/>
  <c r="FJ15" i="17"/>
  <c r="FZ15" i="17"/>
  <c r="GH15" i="17"/>
  <c r="FJ16" i="17"/>
  <c r="GH16" i="17"/>
  <c r="DV17" i="17"/>
  <c r="ET17" i="17"/>
  <c r="FJ17" i="17"/>
  <c r="ES21" i="17"/>
  <c r="DV5" i="17"/>
  <c r="ER5" i="17"/>
  <c r="GW5" i="17"/>
  <c r="DY6" i="17"/>
  <c r="FO6" i="17"/>
  <c r="GC6" i="17"/>
  <c r="GZ6" i="17"/>
  <c r="DX8" i="17"/>
  <c r="GC8" i="17"/>
  <c r="DY10" i="17"/>
  <c r="GB10" i="17"/>
  <c r="DY12" i="17"/>
  <c r="GB12" i="17"/>
  <c r="DT13" i="17"/>
  <c r="ES13" i="17"/>
  <c r="GI13" i="17"/>
  <c r="DY18" i="17"/>
  <c r="FO18" i="17"/>
  <c r="GC18" i="17"/>
  <c r="EO19" i="17"/>
  <c r="FN19" i="17"/>
  <c r="FM20" i="17"/>
  <c r="EO22" i="17"/>
  <c r="FN22" i="17"/>
  <c r="FT4" i="17"/>
  <c r="HK4" i="17"/>
  <c r="FU10" i="17"/>
  <c r="EC12" i="17"/>
  <c r="FR12" i="17"/>
  <c r="FQ14" i="17"/>
  <c r="FP17" i="17"/>
  <c r="EW2" i="17"/>
  <c r="EC8" i="17"/>
  <c r="HD8" i="17"/>
  <c r="HF10" i="17"/>
  <c r="EI13" i="17"/>
  <c r="FU13" i="17"/>
  <c r="FT17" i="17"/>
  <c r="GN2" i="17"/>
  <c r="GL3" i="17"/>
  <c r="GO22" i="17"/>
  <c r="Z2" i="10"/>
  <c r="BM2" i="17"/>
  <c r="BM3" i="17"/>
  <c r="BM4" i="17"/>
  <c r="BM5" i="17"/>
  <c r="BM6" i="17"/>
  <c r="AA2" i="10"/>
  <c r="AA9" i="10"/>
  <c r="AA1" i="10"/>
  <c r="GH17" i="17"/>
  <c r="DV21" i="17"/>
  <c r="ER21" i="17"/>
  <c r="I25" i="10"/>
  <c r="ES5" i="17"/>
  <c r="GV5" i="17"/>
  <c r="DX6" i="17"/>
  <c r="EQ6" i="17"/>
  <c r="GB6" i="17"/>
  <c r="HA6" i="17"/>
  <c r="DY8" i="17"/>
  <c r="GB8" i="17"/>
  <c r="HC8" i="17"/>
  <c r="DX10" i="17"/>
  <c r="GC10" i="17"/>
  <c r="HB10" i="17"/>
  <c r="DX12" i="17"/>
  <c r="GC12" i="17"/>
  <c r="HB12" i="17"/>
  <c r="DU13" i="17"/>
  <c r="ER13" i="17"/>
  <c r="FK13" i="17"/>
  <c r="DX18" i="17"/>
  <c r="EQ18" i="17"/>
  <c r="GB18" i="17"/>
  <c r="EN19" i="17"/>
  <c r="EP20" i="17"/>
  <c r="FL20" i="17"/>
  <c r="DR22" i="17"/>
  <c r="EN22" i="17"/>
  <c r="EI4" i="17"/>
  <c r="FU4" i="17"/>
  <c r="FW8" i="17"/>
  <c r="FT10" i="17"/>
  <c r="EB12" i="17"/>
  <c r="FP14" i="17"/>
  <c r="FQ17" i="17"/>
  <c r="EV2" i="17"/>
  <c r="EB8" i="17"/>
  <c r="HE8" i="17"/>
  <c r="ED10" i="17"/>
  <c r="FT13" i="17"/>
  <c r="FU17" i="17"/>
  <c r="GO2" i="17"/>
  <c r="GN22" i="17"/>
  <c r="GN21" i="17"/>
  <c r="GO21" i="17"/>
  <c r="GP21" i="17"/>
  <c r="GQ21" i="17"/>
  <c r="EZ21" i="17"/>
  <c r="FA21" i="17"/>
  <c r="FB21" i="17"/>
  <c r="FC21" i="17"/>
  <c r="GN17" i="17"/>
  <c r="GO17" i="17"/>
  <c r="GP17" i="17"/>
  <c r="GQ17" i="17"/>
  <c r="EZ17" i="17"/>
  <c r="FA17" i="17"/>
  <c r="FB17" i="17"/>
  <c r="FC17" i="17"/>
  <c r="GO13" i="17"/>
  <c r="GN13" i="17"/>
  <c r="GQ13" i="17"/>
  <c r="GP13" i="17"/>
  <c r="FA13" i="17"/>
  <c r="EZ13" i="17"/>
  <c r="FC13" i="17"/>
  <c r="FB13" i="17"/>
  <c r="GN9" i="17"/>
  <c r="GP9" i="17"/>
  <c r="GQ9" i="17"/>
  <c r="EZ9" i="17"/>
  <c r="FA9" i="17"/>
  <c r="FB9" i="17"/>
  <c r="FC9" i="17"/>
  <c r="EB21" i="17"/>
  <c r="EC21" i="17"/>
  <c r="ED21" i="17"/>
  <c r="EE21" i="17"/>
  <c r="EF19" i="17"/>
  <c r="EG19" i="17"/>
  <c r="EH19" i="17"/>
  <c r="EI19" i="17"/>
  <c r="EF15" i="17"/>
  <c r="EG15" i="17"/>
  <c r="EH15" i="17"/>
  <c r="EI15" i="17"/>
  <c r="EG11" i="17"/>
  <c r="EF11" i="17"/>
  <c r="EI11" i="17"/>
  <c r="EH11" i="17"/>
  <c r="EF9" i="17"/>
  <c r="EG9" i="17"/>
  <c r="EH9" i="17"/>
  <c r="EI9" i="17"/>
  <c r="FP7" i="17"/>
  <c r="FQ7" i="17"/>
  <c r="FR7" i="17"/>
  <c r="FS7" i="17"/>
  <c r="EB7" i="17"/>
  <c r="EC7" i="17"/>
  <c r="ED7" i="17"/>
  <c r="EE7" i="17"/>
  <c r="FT5" i="17"/>
  <c r="FU5" i="17"/>
  <c r="FV5" i="17"/>
  <c r="FW5" i="17"/>
  <c r="EF5" i="17"/>
  <c r="EG5" i="17"/>
  <c r="EH5" i="17"/>
  <c r="EI5" i="17"/>
  <c r="FP3" i="17"/>
  <c r="FQ3" i="17"/>
  <c r="FR3" i="17"/>
  <c r="FS3" i="17"/>
  <c r="EB3" i="17"/>
  <c r="EC3" i="17"/>
  <c r="ED3" i="17"/>
  <c r="EE3" i="17"/>
  <c r="GJ21" i="17"/>
  <c r="GK21" i="17"/>
  <c r="GL21" i="17"/>
  <c r="GM21" i="17"/>
  <c r="EV21" i="17"/>
  <c r="EW21" i="17"/>
  <c r="EX21" i="17"/>
  <c r="EY21" i="17"/>
  <c r="GJ17" i="17"/>
  <c r="GK17" i="17"/>
  <c r="GL17" i="17"/>
  <c r="GM17" i="17"/>
  <c r="EW17" i="17"/>
  <c r="EY17" i="17"/>
  <c r="GK13" i="17"/>
  <c r="GJ13" i="17"/>
  <c r="GM13" i="17"/>
  <c r="GL13" i="17"/>
  <c r="EW13" i="17"/>
  <c r="EV13" i="17"/>
  <c r="EY13" i="17"/>
  <c r="EX13" i="17"/>
  <c r="GJ9" i="17"/>
  <c r="GK9" i="17"/>
  <c r="GL9" i="17"/>
  <c r="GM9" i="17"/>
  <c r="EV9" i="17"/>
  <c r="EW9" i="17"/>
  <c r="EX9" i="17"/>
  <c r="EY9" i="17"/>
  <c r="EB19" i="17"/>
  <c r="EC19" i="17"/>
  <c r="ED19" i="17"/>
  <c r="EE19" i="17"/>
  <c r="EB17" i="17"/>
  <c r="EC17" i="17"/>
  <c r="ED17" i="17"/>
  <c r="EE17" i="17"/>
  <c r="EB15" i="17"/>
  <c r="EC15" i="17"/>
  <c r="ED15" i="17"/>
  <c r="EE15" i="17"/>
  <c r="HH12" i="17"/>
  <c r="HI12" i="17"/>
  <c r="HJ12" i="17"/>
  <c r="HK12" i="17"/>
  <c r="EC11" i="17"/>
  <c r="EB11" i="17"/>
  <c r="EE11" i="17"/>
  <c r="ED11" i="17"/>
  <c r="EB9" i="17"/>
  <c r="EC9" i="17"/>
  <c r="ED9" i="17"/>
  <c r="EE9" i="17"/>
  <c r="EF7" i="17"/>
  <c r="EG7" i="17"/>
  <c r="EH7" i="17"/>
  <c r="EI7" i="17"/>
  <c r="HD5" i="17"/>
  <c r="HE5" i="17"/>
  <c r="HF5" i="17"/>
  <c r="HG5" i="17"/>
  <c r="FP5" i="17"/>
  <c r="FQ5" i="17"/>
  <c r="FR5" i="17"/>
  <c r="FS5" i="17"/>
  <c r="EB5" i="17"/>
  <c r="EC5" i="17"/>
  <c r="ED5" i="17"/>
  <c r="EE5" i="17"/>
  <c r="EF3" i="17"/>
  <c r="EG3" i="17"/>
  <c r="EH3" i="17"/>
  <c r="EI3" i="17"/>
  <c r="H52" i="10"/>
  <c r="BS13" i="17"/>
  <c r="H50" i="10"/>
  <c r="BS11" i="17"/>
  <c r="H48" i="10"/>
  <c r="BS9" i="17"/>
  <c r="H46" i="10"/>
  <c r="BS7" i="17"/>
  <c r="H44" i="10"/>
  <c r="BS5" i="17"/>
  <c r="H42" i="10"/>
  <c r="BS3" i="17"/>
  <c r="BM10" i="17"/>
  <c r="BM9" i="17"/>
  <c r="BN8" i="17"/>
  <c r="Z1" i="10"/>
  <c r="GJ20" i="17"/>
  <c r="GK20" i="17"/>
  <c r="GL20" i="17"/>
  <c r="GM20" i="17"/>
  <c r="EW20" i="17"/>
  <c r="EX20" i="17"/>
  <c r="EY20" i="17"/>
  <c r="GO18" i="17"/>
  <c r="GN18" i="17"/>
  <c r="GQ18" i="17"/>
  <c r="GP18" i="17"/>
  <c r="FA18" i="17"/>
  <c r="FC18" i="17"/>
  <c r="GJ16" i="17"/>
  <c r="GK16" i="17"/>
  <c r="GL16" i="17"/>
  <c r="GM16" i="17"/>
  <c r="EV16" i="17"/>
  <c r="EW16" i="17"/>
  <c r="EX16" i="17"/>
  <c r="EY16" i="17"/>
  <c r="GN14" i="17"/>
  <c r="GO14" i="17"/>
  <c r="GP14" i="17"/>
  <c r="GQ14" i="17"/>
  <c r="EZ14" i="17"/>
  <c r="FA14" i="17"/>
  <c r="FB14" i="17"/>
  <c r="FC14" i="17"/>
  <c r="GJ12" i="17"/>
  <c r="GK12" i="17"/>
  <c r="GL12" i="17"/>
  <c r="GM12" i="17"/>
  <c r="EV12" i="17"/>
  <c r="EW12" i="17"/>
  <c r="EX12" i="17"/>
  <c r="EY12" i="17"/>
  <c r="GN10" i="17"/>
  <c r="GO10" i="17"/>
  <c r="GP10" i="17"/>
  <c r="GQ10" i="17"/>
  <c r="EZ10" i="17"/>
  <c r="FA10" i="17"/>
  <c r="FB10" i="17"/>
  <c r="FC10" i="17"/>
  <c r="GK8" i="17"/>
  <c r="GJ8" i="17"/>
  <c r="GM8" i="17"/>
  <c r="GL8" i="17"/>
  <c r="EW8" i="17"/>
  <c r="EV8" i="17"/>
  <c r="EY8" i="17"/>
  <c r="EX8" i="17"/>
  <c r="EV5" i="17"/>
  <c r="EW5" i="17"/>
  <c r="EX5" i="17"/>
  <c r="EY5" i="17"/>
  <c r="EV3" i="17"/>
  <c r="EW3" i="17"/>
  <c r="EX3" i="17"/>
  <c r="EY3" i="17"/>
  <c r="EB22" i="17"/>
  <c r="EC22" i="17"/>
  <c r="ED22" i="17"/>
  <c r="EE22" i="17"/>
  <c r="FT20" i="17"/>
  <c r="FU20" i="17"/>
  <c r="FV20" i="17"/>
  <c r="FW20" i="17"/>
  <c r="EF20" i="17"/>
  <c r="EG20" i="17"/>
  <c r="EH20" i="17"/>
  <c r="EI20" i="17"/>
  <c r="FQ18" i="17"/>
  <c r="FP18" i="17"/>
  <c r="FS18" i="17"/>
  <c r="FR18" i="17"/>
  <c r="EC18" i="17"/>
  <c r="EB18" i="17"/>
  <c r="EE18" i="17"/>
  <c r="ED18" i="17"/>
  <c r="FT16" i="17"/>
  <c r="FU16" i="17"/>
  <c r="FV16" i="17"/>
  <c r="FW16" i="17"/>
  <c r="EF16" i="17"/>
  <c r="EG16" i="17"/>
  <c r="EH16" i="17"/>
  <c r="EI16" i="17"/>
  <c r="EV22" i="17"/>
  <c r="EW22" i="17"/>
  <c r="EX22" i="17"/>
  <c r="EY22" i="17"/>
  <c r="GN20" i="17"/>
  <c r="GO20" i="17"/>
  <c r="GP20" i="17"/>
  <c r="GQ20" i="17"/>
  <c r="EZ20" i="17"/>
  <c r="FA20" i="17"/>
  <c r="FB20" i="17"/>
  <c r="FC20" i="17"/>
  <c r="GK18" i="17"/>
  <c r="GJ18" i="17"/>
  <c r="GM18" i="17"/>
  <c r="GL18" i="17"/>
  <c r="EW18" i="17"/>
  <c r="EV18" i="17"/>
  <c r="EY18" i="17"/>
  <c r="EX18" i="17"/>
  <c r="GN16" i="17"/>
  <c r="GO16" i="17"/>
  <c r="GP16" i="17"/>
  <c r="GQ16" i="17"/>
  <c r="EZ16" i="17"/>
  <c r="FA16" i="17"/>
  <c r="FB16" i="17"/>
  <c r="FC16" i="17"/>
  <c r="GJ14" i="17"/>
  <c r="GK14" i="17"/>
  <c r="GL14" i="17"/>
  <c r="GM14" i="17"/>
  <c r="EV14" i="17"/>
  <c r="EW14" i="17"/>
  <c r="EX14" i="17"/>
  <c r="EY14" i="17"/>
  <c r="GN12" i="17"/>
  <c r="GO12" i="17"/>
  <c r="GP12" i="17"/>
  <c r="GQ12" i="17"/>
  <c r="EZ12" i="17"/>
  <c r="FA12" i="17"/>
  <c r="FB12" i="17"/>
  <c r="FC12" i="17"/>
  <c r="EV10" i="17"/>
  <c r="EW10" i="17"/>
  <c r="EX10" i="17"/>
  <c r="EY10" i="17"/>
  <c r="GO8" i="17"/>
  <c r="GN8" i="17"/>
  <c r="GQ8" i="17"/>
  <c r="GP8" i="17"/>
  <c r="FA8" i="17"/>
  <c r="EZ8" i="17"/>
  <c r="FC8" i="17"/>
  <c r="FB8" i="17"/>
  <c r="EZ5" i="17"/>
  <c r="FA5" i="17"/>
  <c r="FB5" i="17"/>
  <c r="FC5" i="17"/>
  <c r="EZ3" i="17"/>
  <c r="FA3" i="17"/>
  <c r="FB3" i="17"/>
  <c r="FC3" i="17"/>
  <c r="EF22" i="17"/>
  <c r="EG22" i="17"/>
  <c r="EH22" i="17"/>
  <c r="EI22" i="17"/>
  <c r="FP20" i="17"/>
  <c r="FQ20" i="17"/>
  <c r="FR20" i="17"/>
  <c r="FS20" i="17"/>
  <c r="EB20" i="17"/>
  <c r="EC20" i="17"/>
  <c r="ED20" i="17"/>
  <c r="EE20" i="17"/>
  <c r="FU18" i="17"/>
  <c r="FT18" i="17"/>
  <c r="FW18" i="17"/>
  <c r="FV18" i="17"/>
  <c r="EG18" i="17"/>
  <c r="EF18" i="17"/>
  <c r="EI18" i="17"/>
  <c r="EH18" i="17"/>
  <c r="FP16" i="17"/>
  <c r="FQ16" i="17"/>
  <c r="FR16" i="17"/>
  <c r="FS16" i="17"/>
  <c r="EB16" i="17"/>
  <c r="EC16" i="17"/>
  <c r="ED16" i="17"/>
  <c r="EE16" i="17"/>
  <c r="G49" i="10"/>
  <c r="BR10" i="17"/>
  <c r="Z8" i="10"/>
  <c r="Z6" i="10"/>
  <c r="Z4" i="10"/>
  <c r="BP7" i="17"/>
  <c r="BP8" i="17"/>
  <c r="Z96" i="3"/>
  <c r="AT101" i="3"/>
  <c r="AT94" i="3"/>
  <c r="AP143" i="3"/>
  <c r="AT138" i="3"/>
  <c r="Z118" i="3"/>
  <c r="E118" i="3"/>
  <c r="AA118" i="3"/>
  <c r="AT122" i="3"/>
  <c r="I106" i="3"/>
  <c r="AU130" i="3"/>
  <c r="AT130" i="3"/>
  <c r="AJ128" i="3"/>
  <c r="Z138" i="3"/>
  <c r="N82" i="2"/>
  <c r="U14" i="2"/>
  <c r="D82" i="2"/>
  <c r="N83" i="2"/>
  <c r="U15" i="2"/>
  <c r="N85" i="2"/>
  <c r="U17" i="2"/>
  <c r="N87" i="2"/>
  <c r="U19" i="2"/>
  <c r="N91" i="2"/>
  <c r="U23" i="2"/>
  <c r="N93" i="2"/>
  <c r="U25" i="2"/>
  <c r="N95" i="2"/>
  <c r="U27" i="2"/>
  <c r="N97" i="2"/>
  <c r="U29" i="2"/>
  <c r="N99" i="2"/>
  <c r="U31" i="2"/>
  <c r="N103" i="2"/>
  <c r="U35" i="2"/>
  <c r="N105" i="2"/>
  <c r="U37" i="2"/>
  <c r="N107" i="2"/>
  <c r="U39" i="2"/>
  <c r="D80" i="2"/>
  <c r="AR82" i="2"/>
  <c r="D81" i="2"/>
  <c r="N84" i="2"/>
  <c r="U16" i="2"/>
  <c r="N86" i="2"/>
  <c r="U18" i="2"/>
  <c r="N88" i="2"/>
  <c r="U20" i="2"/>
  <c r="N90" i="2"/>
  <c r="U22" i="2"/>
  <c r="N92" i="2"/>
  <c r="U24" i="2"/>
  <c r="N94" i="2"/>
  <c r="U26" i="2"/>
  <c r="N96" i="2"/>
  <c r="U28" i="2"/>
  <c r="N98" i="2"/>
  <c r="U30" i="2"/>
  <c r="N100" i="2"/>
  <c r="U32" i="2"/>
  <c r="N102" i="2"/>
  <c r="U34" i="2"/>
  <c r="N104" i="2"/>
  <c r="U36" i="2"/>
  <c r="N106" i="2"/>
  <c r="U38" i="2"/>
  <c r="D109" i="2"/>
  <c r="AR111" i="2"/>
  <c r="D87" i="2"/>
  <c r="D91" i="2"/>
  <c r="D95" i="2"/>
  <c r="D99" i="2"/>
  <c r="D103" i="2"/>
  <c r="D107" i="2"/>
  <c r="D113" i="2"/>
  <c r="D117" i="2"/>
  <c r="D121" i="2"/>
  <c r="D125" i="2"/>
  <c r="D129" i="2"/>
  <c r="D134" i="2"/>
  <c r="AA88" i="2"/>
  <c r="D138" i="2"/>
  <c r="D86" i="2"/>
  <c r="D90" i="2"/>
  <c r="D94" i="2"/>
  <c r="D98" i="2"/>
  <c r="D102" i="2"/>
  <c r="D106" i="2"/>
  <c r="D110" i="2"/>
  <c r="D112" i="2"/>
  <c r="Y112" i="2"/>
  <c r="D116" i="2"/>
  <c r="Y116" i="2"/>
  <c r="D120" i="2"/>
  <c r="D124" i="2"/>
  <c r="D128" i="2"/>
  <c r="D132" i="2"/>
  <c r="D135" i="2"/>
  <c r="D139" i="2"/>
  <c r="D84" i="2"/>
  <c r="D88" i="2"/>
  <c r="D92" i="2"/>
  <c r="D96" i="2"/>
  <c r="D85" i="2"/>
  <c r="D89" i="2"/>
  <c r="AR91" i="2"/>
  <c r="D93" i="2"/>
  <c r="D97" i="2"/>
  <c r="D101" i="2"/>
  <c r="D105" i="2"/>
  <c r="D111" i="2"/>
  <c r="D115" i="2"/>
  <c r="D119" i="2"/>
  <c r="D123" i="2"/>
  <c r="D127" i="2"/>
  <c r="D131" i="2"/>
  <c r="Y131" i="2"/>
  <c r="D136" i="2"/>
  <c r="D140" i="2"/>
  <c r="D100" i="2"/>
  <c r="D118" i="2"/>
  <c r="AR120" i="2"/>
  <c r="D126" i="2"/>
  <c r="D137" i="2"/>
  <c r="D104" i="2"/>
  <c r="D141" i="2"/>
  <c r="Q88" i="2"/>
  <c r="O20" i="2"/>
  <c r="D108" i="2"/>
  <c r="D114" i="2"/>
  <c r="D122" i="2"/>
  <c r="D130" i="2"/>
  <c r="D133" i="2"/>
  <c r="AR135" i="2"/>
  <c r="BP6" i="17"/>
  <c r="AT140" i="3"/>
  <c r="AT120" i="3"/>
  <c r="AT124" i="3"/>
  <c r="AJ135" i="3"/>
  <c r="AJ131" i="3"/>
  <c r="Z125" i="3"/>
  <c r="AT113" i="3"/>
  <c r="AA81" i="2"/>
  <c r="Q132" i="2"/>
  <c r="O64" i="2"/>
  <c r="Q82" i="2"/>
  <c r="O14" i="2"/>
  <c r="Q84" i="2"/>
  <c r="O16" i="2"/>
  <c r="Q86" i="2"/>
  <c r="O18" i="2"/>
  <c r="Q90" i="2"/>
  <c r="O22" i="2"/>
  <c r="Q92" i="2"/>
  <c r="O24" i="2"/>
  <c r="Q94" i="2"/>
  <c r="O26" i="2"/>
  <c r="Q83" i="2"/>
  <c r="O15" i="2"/>
  <c r="Q85" i="2"/>
  <c r="O17" i="2"/>
  <c r="Q87" i="2"/>
  <c r="O19" i="2"/>
  <c r="Q91" i="2"/>
  <c r="O23" i="2"/>
  <c r="Q93" i="2"/>
  <c r="O25" i="2"/>
  <c r="Q95" i="2"/>
  <c r="O27" i="2"/>
  <c r="Y141" i="2"/>
  <c r="AR143" i="2"/>
  <c r="AA104" i="2"/>
  <c r="Y118" i="2"/>
  <c r="AA107" i="2"/>
  <c r="AR117" i="2"/>
  <c r="Y115" i="2"/>
  <c r="AR99" i="2"/>
  <c r="Y97" i="2"/>
  <c r="AA125" i="2"/>
  <c r="AA126" i="2"/>
  <c r="AA83" i="2"/>
  <c r="Y139" i="2"/>
  <c r="AR141" i="2"/>
  <c r="AA98" i="2"/>
  <c r="AR126" i="2"/>
  <c r="Y124" i="2"/>
  <c r="AR96" i="2"/>
  <c r="Y94" i="2"/>
  <c r="AA128" i="2"/>
  <c r="AR136" i="2"/>
  <c r="Y99" i="2"/>
  <c r="AA123" i="2"/>
  <c r="AR101" i="2"/>
  <c r="AA89" i="2"/>
  <c r="Y133" i="2"/>
  <c r="AR110" i="2"/>
  <c r="AA114" i="2"/>
  <c r="Y108" i="2"/>
  <c r="AA96" i="2"/>
  <c r="Y126" i="2"/>
  <c r="AR128" i="2"/>
  <c r="AA86" i="2"/>
  <c r="AR138" i="2"/>
  <c r="Y136" i="2"/>
  <c r="AA103" i="2"/>
  <c r="AR121" i="2"/>
  <c r="Y119" i="2"/>
  <c r="AR103" i="2"/>
  <c r="Y101" i="2"/>
  <c r="AA121" i="2"/>
  <c r="Y84" i="2"/>
  <c r="AR86" i="2"/>
  <c r="AA138" i="2"/>
  <c r="AA94" i="2"/>
  <c r="AR130" i="2"/>
  <c r="Y128" i="2"/>
  <c r="AR114" i="2"/>
  <c r="AR100" i="2"/>
  <c r="Y98" i="2"/>
  <c r="AA124" i="2"/>
  <c r="AA84" i="2"/>
  <c r="Y138" i="2"/>
  <c r="AR140" i="2"/>
  <c r="AA101" i="2"/>
  <c r="Y121" i="2"/>
  <c r="AR123" i="2"/>
  <c r="Y103" i="2"/>
  <c r="AA119" i="2"/>
  <c r="AR105" i="2"/>
  <c r="Y87" i="2"/>
  <c r="AA135" i="2"/>
  <c r="AR89" i="2"/>
  <c r="AA100" i="2"/>
  <c r="Y122" i="2"/>
  <c r="AR124" i="2"/>
  <c r="AA118" i="2"/>
  <c r="AR106" i="2"/>
  <c r="Y104" i="2"/>
  <c r="AA122" i="2"/>
  <c r="AR102" i="2"/>
  <c r="Y100" i="2"/>
  <c r="AA95" i="2"/>
  <c r="AR129" i="2"/>
  <c r="Y127" i="2"/>
  <c r="AA111" i="2"/>
  <c r="AR113" i="2"/>
  <c r="Y111" i="2"/>
  <c r="AR95" i="2"/>
  <c r="Y93" i="2"/>
  <c r="AA129" i="2"/>
  <c r="AA130" i="2"/>
  <c r="Y92" i="2"/>
  <c r="AR94" i="2"/>
  <c r="AA87" i="2"/>
  <c r="Y135" i="2"/>
  <c r="AR137" i="2"/>
  <c r="AA102" i="2"/>
  <c r="AR122" i="2"/>
  <c r="Y120" i="2"/>
  <c r="AR108" i="2"/>
  <c r="Y106" i="2"/>
  <c r="AA116" i="2"/>
  <c r="AA132" i="2"/>
  <c r="AR92" i="2"/>
  <c r="Y90" i="2"/>
  <c r="AA93" i="2"/>
  <c r="Y129" i="2"/>
  <c r="AR131" i="2"/>
  <c r="AA109" i="2"/>
  <c r="Y113" i="2"/>
  <c r="AR115" i="2"/>
  <c r="Y95" i="2"/>
  <c r="AA127" i="2"/>
  <c r="AR97" i="2"/>
  <c r="Y109" i="2"/>
  <c r="AA113" i="2"/>
  <c r="AR84" i="2"/>
  <c r="Y82" i="2"/>
  <c r="AA140" i="2"/>
  <c r="AA108" i="2"/>
  <c r="Y114" i="2"/>
  <c r="AR116" i="2"/>
  <c r="AA85" i="2"/>
  <c r="Y137" i="2"/>
  <c r="AR139" i="2"/>
  <c r="AA82" i="2"/>
  <c r="AR142" i="2"/>
  <c r="Y140" i="2"/>
  <c r="P11" i="2"/>
  <c r="AA99" i="2"/>
  <c r="AR125" i="2"/>
  <c r="B53" i="2"/>
  <c r="Y123" i="2"/>
  <c r="AR107" i="2"/>
  <c r="Y105" i="2"/>
  <c r="AA117" i="2"/>
  <c r="Y89" i="2"/>
  <c r="AA133" i="2"/>
  <c r="Y88" i="2"/>
  <c r="AR90" i="2"/>
  <c r="AA134" i="2"/>
  <c r="AA90" i="2"/>
  <c r="Y132" i="2"/>
  <c r="AR134" i="2"/>
  <c r="AA106" i="2"/>
  <c r="AR118" i="2"/>
  <c r="AR104" i="2"/>
  <c r="Y102" i="2"/>
  <c r="AA120" i="2"/>
  <c r="AR88" i="2"/>
  <c r="Y86" i="2"/>
  <c r="AA136" i="2"/>
  <c r="AA97" i="2"/>
  <c r="Y125" i="2"/>
  <c r="AR127" i="2"/>
  <c r="Y107" i="2"/>
  <c r="AA115" i="2"/>
  <c r="AR109" i="2"/>
  <c r="Y91" i="2"/>
  <c r="AA131" i="2"/>
  <c r="AR93" i="2"/>
  <c r="Y81" i="2"/>
  <c r="AR83" i="2"/>
  <c r="AA141" i="2"/>
  <c r="AC81" i="2"/>
  <c r="AC84" i="2"/>
  <c r="AC88" i="2"/>
  <c r="U88" i="2"/>
  <c r="AC83" i="2"/>
  <c r="AC87" i="2"/>
  <c r="U87" i="2"/>
  <c r="AC85" i="2"/>
  <c r="U85" i="2"/>
  <c r="AC82" i="2"/>
  <c r="AC86" i="2"/>
  <c r="AC131" i="2"/>
  <c r="AD81" i="2"/>
  <c r="AD131" i="2"/>
  <c r="AD82" i="2"/>
  <c r="AD88" i="2"/>
  <c r="AD87" i="2"/>
  <c r="AD84" i="2"/>
  <c r="AD85" i="2"/>
  <c r="AD83" i="2"/>
  <c r="AD86" i="2"/>
  <c r="V86" i="2"/>
  <c r="V85" i="2"/>
  <c r="V83" i="2"/>
  <c r="V87" i="2"/>
  <c r="V131" i="2"/>
  <c r="U86" i="2"/>
  <c r="V84" i="2"/>
  <c r="U131" i="2"/>
  <c r="U83" i="2"/>
  <c r="V88" i="2"/>
  <c r="V81" i="2"/>
  <c r="U82" i="2"/>
  <c r="U81" i="2"/>
  <c r="GJ10" i="17"/>
  <c r="GL10" i="17"/>
  <c r="GK10" i="17"/>
  <c r="GM10" i="17"/>
  <c r="HB11" i="17"/>
  <c r="HA11" i="17"/>
  <c r="GZ11" i="17"/>
  <c r="HC11" i="17"/>
  <c r="HE6" i="17"/>
  <c r="HD6" i="17"/>
  <c r="HF6" i="17"/>
  <c r="HG6" i="17"/>
  <c r="HI5" i="17"/>
  <c r="HJ5" i="17"/>
  <c r="HH5" i="17"/>
  <c r="HK5" i="17"/>
  <c r="AT110" i="3"/>
  <c r="B120" i="3"/>
  <c r="B134" i="3"/>
  <c r="B112" i="3"/>
  <c r="B141" i="3"/>
  <c r="B107" i="3"/>
  <c r="B122" i="3"/>
  <c r="B129" i="3"/>
  <c r="B103" i="3"/>
  <c r="B108" i="3"/>
  <c r="B92" i="3"/>
  <c r="B123" i="3"/>
  <c r="B131" i="3"/>
  <c r="B102" i="3"/>
  <c r="B126" i="3"/>
  <c r="B124" i="3"/>
  <c r="B109" i="3"/>
  <c r="B97" i="3"/>
  <c r="B135" i="3"/>
  <c r="B128" i="3"/>
  <c r="B100" i="3"/>
  <c r="B101" i="3"/>
  <c r="B137" i="3"/>
  <c r="B138" i="3"/>
  <c r="B110" i="3"/>
  <c r="B139" i="3"/>
  <c r="B125" i="3"/>
  <c r="B140" i="3"/>
  <c r="B116" i="3"/>
  <c r="B94" i="3"/>
  <c r="B118" i="3"/>
  <c r="B133" i="3"/>
  <c r="B96" i="3"/>
  <c r="B119" i="3"/>
  <c r="B104" i="3"/>
  <c r="B98" i="3"/>
  <c r="B111" i="3"/>
  <c r="B106" i="3"/>
  <c r="B113" i="3"/>
  <c r="B117" i="3"/>
  <c r="B95" i="3"/>
  <c r="B93" i="3"/>
  <c r="B99" i="3"/>
  <c r="B114" i="3"/>
  <c r="B132" i="3"/>
  <c r="DZ5" i="17"/>
  <c r="DY5" i="17"/>
  <c r="EA5" i="17"/>
  <c r="DX5" i="17"/>
  <c r="GI2" i="17"/>
  <c r="GG2" i="17"/>
  <c r="GF2" i="17"/>
  <c r="GH2" i="17"/>
  <c r="AD91" i="2"/>
  <c r="AD90" i="2"/>
  <c r="AD94" i="2"/>
  <c r="AD93" i="2"/>
  <c r="AD92" i="2"/>
  <c r="AD89" i="2"/>
  <c r="U84" i="2"/>
  <c r="F42" i="10"/>
  <c r="BQ3" i="17" s="1"/>
  <c r="F55" i="10"/>
  <c r="BQ16" i="17"/>
  <c r="F43" i="10"/>
  <c r="BQ4" i="17"/>
  <c r="F49" i="10"/>
  <c r="BQ10" i="17" s="1"/>
  <c r="F50" i="10"/>
  <c r="BQ11" i="17" s="1"/>
  <c r="F48" i="10"/>
  <c r="BQ9" i="17" s="1"/>
  <c r="F53" i="10"/>
  <c r="BQ14" i="17" s="1"/>
  <c r="F56" i="10"/>
  <c r="BQ17" i="17"/>
  <c r="F47" i="10"/>
  <c r="BQ8" i="17" s="1"/>
  <c r="F52" i="10"/>
  <c r="BQ13" i="17" s="1"/>
  <c r="F41" i="10"/>
  <c r="BQ2" i="17" s="1"/>
  <c r="F45" i="10"/>
  <c r="BQ6" i="17" s="1"/>
  <c r="F46" i="10"/>
  <c r="BQ7" i="17" s="1"/>
  <c r="F54" i="10"/>
  <c r="BQ15" i="17" s="1"/>
  <c r="F51" i="10"/>
  <c r="BQ12" i="17" s="1"/>
  <c r="F44" i="10"/>
  <c r="BQ5" i="17"/>
  <c r="V82" i="2"/>
  <c r="B49" i="3"/>
  <c r="F25" i="17"/>
  <c r="AA92" i="2"/>
  <c r="AR132" i="2"/>
  <c r="Y130" i="2"/>
  <c r="AA91" i="2"/>
  <c r="AR133" i="2"/>
  <c r="Y96" i="2"/>
  <c r="AR98" i="2"/>
  <c r="AR112" i="2"/>
  <c r="AA112" i="2"/>
  <c r="Y110" i="2"/>
  <c r="Y117" i="2"/>
  <c r="AR119" i="2"/>
  <c r="AA105" i="2"/>
  <c r="AR87" i="2"/>
  <c r="Y85" i="2"/>
  <c r="AA110" i="2"/>
  <c r="AJ105" i="3"/>
  <c r="Z134" i="3"/>
  <c r="P97" i="2"/>
  <c r="Q96" i="2"/>
  <c r="O28" i="2"/>
  <c r="AA137" i="2"/>
  <c r="AD95" i="2"/>
  <c r="AT115" i="3"/>
  <c r="AT131" i="3"/>
  <c r="AI103" i="2"/>
  <c r="AG103" i="2"/>
  <c r="AG94" i="2"/>
  <c r="AI94" i="2"/>
  <c r="AG81" i="2"/>
  <c r="AI81" i="2"/>
  <c r="GQ2" i="17"/>
  <c r="GP2" i="17"/>
  <c r="EO2" i="17"/>
  <c r="EQ2" i="17"/>
  <c r="EN2" i="17"/>
  <c r="EP2" i="17"/>
  <c r="AI100" i="2"/>
  <c r="Y134" i="2"/>
  <c r="E140" i="3"/>
  <c r="AA96" i="3"/>
  <c r="EZ18" i="17"/>
  <c r="FB18" i="17"/>
  <c r="Q89" i="2"/>
  <c r="O21" i="2"/>
  <c r="B121" i="3"/>
  <c r="AJ116" i="3"/>
  <c r="I98" i="3"/>
  <c r="AU138" i="3"/>
  <c r="AI131" i="2"/>
  <c r="AG131" i="2"/>
  <c r="AI95" i="2"/>
  <c r="AG95" i="2"/>
  <c r="D125" i="3"/>
  <c r="D137" i="3"/>
  <c r="D127" i="3"/>
  <c r="D139" i="3"/>
  <c r="D105" i="3"/>
  <c r="D115" i="3"/>
  <c r="D141" i="3"/>
  <c r="D133" i="3"/>
  <c r="D95" i="3"/>
  <c r="D116" i="3"/>
  <c r="D134" i="3"/>
  <c r="D142" i="3"/>
  <c r="D143" i="3"/>
  <c r="D138" i="3"/>
  <c r="D92" i="3"/>
  <c r="D126" i="3"/>
  <c r="D130" i="3"/>
  <c r="D93" i="3"/>
  <c r="D96" i="3"/>
  <c r="D109" i="3"/>
  <c r="D121" i="3"/>
  <c r="D97" i="3"/>
  <c r="E98" i="3"/>
  <c r="AA138" i="3"/>
  <c r="D136" i="3"/>
  <c r="D110" i="3"/>
  <c r="D132" i="3"/>
  <c r="D124" i="3"/>
  <c r="D94" i="3"/>
  <c r="D112" i="3"/>
  <c r="D135" i="3"/>
  <c r="D99" i="3"/>
  <c r="D100" i="3"/>
  <c r="D113" i="3"/>
  <c r="D101" i="3"/>
  <c r="E102" i="3"/>
  <c r="AA134" i="3"/>
  <c r="D114" i="3"/>
  <c r="D104" i="3"/>
  <c r="D119" i="3"/>
  <c r="D129" i="3"/>
  <c r="D106" i="3"/>
  <c r="D122" i="3"/>
  <c r="D107" i="3"/>
  <c r="D123" i="3"/>
  <c r="D120" i="3"/>
  <c r="D103" i="3"/>
  <c r="D108" i="3"/>
  <c r="Z105" i="3"/>
  <c r="E131" i="3"/>
  <c r="AA105" i="3"/>
  <c r="Z108" i="3"/>
  <c r="E128" i="3"/>
  <c r="AA108" i="3"/>
  <c r="AI122" i="2"/>
  <c r="AG122" i="2"/>
  <c r="F116" i="3"/>
  <c r="GK5" i="17"/>
  <c r="GJ5" i="17"/>
  <c r="GL5" i="17"/>
  <c r="GM5" i="17"/>
  <c r="EX17" i="17"/>
  <c r="AG142" i="2"/>
  <c r="AG141" i="2"/>
  <c r="AI141" i="2"/>
  <c r="AG125" i="2"/>
  <c r="AI125" i="2"/>
  <c r="AI92" i="2"/>
  <c r="AG92" i="2"/>
  <c r="N89" i="2"/>
  <c r="U21" i="2"/>
  <c r="N101" i="2"/>
  <c r="U33" i="2"/>
  <c r="D83" i="2"/>
  <c r="FP11" i="17"/>
  <c r="FR11" i="17"/>
  <c r="J25" i="10"/>
  <c r="I142" i="3"/>
  <c r="AU94" i="3"/>
  <c r="AG136" i="2"/>
  <c r="AI136" i="2"/>
  <c r="AG110" i="2"/>
  <c r="AI110" i="2"/>
  <c r="F132" i="3"/>
  <c r="F102" i="3"/>
  <c r="F143" i="3"/>
  <c r="F124" i="3"/>
  <c r="F113" i="3"/>
  <c r="F112" i="3"/>
  <c r="F92" i="3"/>
  <c r="F100" i="3"/>
  <c r="F114" i="3"/>
  <c r="F106" i="3"/>
  <c r="F115" i="3"/>
  <c r="F107" i="3"/>
  <c r="F94" i="3"/>
  <c r="F128" i="3"/>
  <c r="F122" i="3"/>
  <c r="F142" i="3"/>
  <c r="F98" i="3"/>
  <c r="F130" i="3"/>
  <c r="G131" i="3"/>
  <c r="AK105" i="3"/>
  <c r="F123" i="3"/>
  <c r="F137" i="3"/>
  <c r="F99" i="3"/>
  <c r="GI7" i="17"/>
  <c r="GF7" i="17"/>
  <c r="B60" i="2"/>
  <c r="GH7" i="17"/>
  <c r="AU13" i="14"/>
  <c r="AV13" i="14"/>
  <c r="AX13" i="14"/>
  <c r="AY13" i="14"/>
  <c r="GC21" i="17"/>
  <c r="GB21" i="17"/>
  <c r="GE21" i="17"/>
  <c r="GD21" i="17"/>
  <c r="F95" i="3"/>
  <c r="I93" i="3"/>
  <c r="AU143" i="3"/>
  <c r="AP93" i="3"/>
  <c r="AT143" i="3"/>
  <c r="AI139" i="2"/>
  <c r="AG139" i="2"/>
  <c r="AI105" i="2"/>
  <c r="AG105" i="2"/>
  <c r="B59" i="2"/>
  <c r="B57" i="2"/>
  <c r="B56" i="2"/>
  <c r="C59" i="2"/>
  <c r="B49" i="2"/>
  <c r="C75" i="2"/>
  <c r="B58" i="2"/>
  <c r="C57" i="2"/>
  <c r="B47" i="2"/>
  <c r="EE14" i="17"/>
  <c r="ED14" i="17"/>
  <c r="EC14" i="17"/>
  <c r="F93" i="3"/>
  <c r="AI120" i="2"/>
  <c r="AG120" i="2"/>
  <c r="F126" i="3"/>
  <c r="AG121" i="2"/>
  <c r="AI121" i="2"/>
  <c r="AI90" i="2"/>
  <c r="AG90" i="2"/>
  <c r="H103" i="3"/>
  <c r="H132" i="3"/>
  <c r="H122" i="3"/>
  <c r="H124" i="3"/>
  <c r="H100" i="3"/>
  <c r="H109" i="3"/>
  <c r="H97" i="3"/>
  <c r="H110" i="3"/>
  <c r="H95" i="3"/>
  <c r="H111" i="3"/>
  <c r="H99" i="3"/>
  <c r="H141" i="3"/>
  <c r="H115" i="3"/>
  <c r="H117" i="3"/>
  <c r="H102" i="3"/>
  <c r="H118" i="3"/>
  <c r="EQ19" i="17"/>
  <c r="EP19" i="17"/>
  <c r="FO16" i="17"/>
  <c r="FL16" i="17"/>
  <c r="AN7" i="3"/>
  <c r="AI26" i="3"/>
  <c r="AB7" i="3"/>
  <c r="H140" i="3"/>
  <c r="H127" i="3"/>
  <c r="H129" i="3"/>
  <c r="H101" i="3"/>
  <c r="H139" i="3"/>
  <c r="H133" i="3"/>
  <c r="H130" i="3"/>
  <c r="H107" i="3"/>
  <c r="H119" i="3"/>
  <c r="H138" i="3"/>
  <c r="H136" i="3"/>
  <c r="H131" i="3"/>
  <c r="H108" i="3"/>
  <c r="H120" i="3"/>
  <c r="I121" i="3"/>
  <c r="AU115" i="3"/>
  <c r="H137" i="3"/>
  <c r="H94" i="3"/>
  <c r="H143" i="3"/>
  <c r="H125" i="3"/>
  <c r="H134" i="3"/>
  <c r="H104" i="3"/>
  <c r="H113" i="3"/>
  <c r="EU15" i="17"/>
  <c r="ES15" i="17"/>
  <c r="HF4" i="17"/>
  <c r="HG4" i="17"/>
  <c r="GS2" i="17"/>
  <c r="DY2" i="17"/>
  <c r="EA2" i="17"/>
  <c r="ED13" i="17"/>
  <c r="EB13" i="17"/>
  <c r="AG129" i="2"/>
  <c r="AI116" i="2"/>
  <c r="AG116" i="2"/>
  <c r="GC19" i="17"/>
  <c r="FN11" i="17"/>
  <c r="FM11" i="17"/>
  <c r="AG113" i="2"/>
  <c r="AG111" i="2"/>
  <c r="GE13" i="17"/>
  <c r="GB13" i="17"/>
  <c r="F109" i="3"/>
  <c r="F135" i="3"/>
  <c r="F141" i="3"/>
  <c r="F111" i="3"/>
  <c r="F117" i="3"/>
  <c r="F136" i="3"/>
  <c r="F140" i="3"/>
  <c r="F104" i="3"/>
  <c r="G105" i="3"/>
  <c r="AK131" i="3"/>
  <c r="F96" i="3"/>
  <c r="F110" i="3"/>
  <c r="F118" i="3"/>
  <c r="F139" i="3"/>
  <c r="F103" i="3"/>
  <c r="F97" i="3"/>
  <c r="F125" i="3"/>
  <c r="F119" i="3"/>
  <c r="G120" i="3"/>
  <c r="AK116" i="3"/>
  <c r="F138" i="3"/>
  <c r="F134" i="3"/>
  <c r="F133" i="3"/>
  <c r="F121" i="3"/>
  <c r="F129" i="3"/>
  <c r="F127" i="3"/>
  <c r="B130" i="3"/>
  <c r="B105" i="3"/>
  <c r="B143" i="3"/>
  <c r="B115" i="3"/>
  <c r="B142" i="3"/>
  <c r="B127" i="3"/>
  <c r="B136" i="3"/>
  <c r="AV130" i="2"/>
  <c r="AB9" i="10"/>
  <c r="I36" i="10"/>
  <c r="BO10" i="17"/>
  <c r="AB3" i="10"/>
  <c r="I30" i="10"/>
  <c r="BO4" i="17"/>
  <c r="AB8" i="10"/>
  <c r="I35" i="10"/>
  <c r="BO9" i="17"/>
  <c r="AB2" i="10"/>
  <c r="I29" i="10"/>
  <c r="BO3" i="17"/>
  <c r="AB7" i="10"/>
  <c r="AB1" i="10"/>
  <c r="I34" i="10"/>
  <c r="BO8" i="17"/>
  <c r="I28" i="10"/>
  <c r="BO2" i="17"/>
  <c r="AB6" i="10"/>
  <c r="I33" i="10"/>
  <c r="BO7" i="17"/>
  <c r="AB5" i="10"/>
  <c r="AB4" i="10"/>
  <c r="I31" i="10"/>
  <c r="BO5" i="17"/>
  <c r="I32" i="10"/>
  <c r="BO6" i="17"/>
  <c r="H33" i="10"/>
  <c r="BN7" i="17"/>
  <c r="H35" i="10"/>
  <c r="BN9" i="17"/>
  <c r="H36" i="10"/>
  <c r="BN10" i="17"/>
  <c r="H28" i="10"/>
  <c r="BN2" i="17"/>
  <c r="H29" i="10"/>
  <c r="BN3" i="17"/>
  <c r="H30" i="10"/>
  <c r="BN4" i="17"/>
  <c r="V95" i="2"/>
  <c r="P131" i="3"/>
  <c r="C105" i="3"/>
  <c r="Q131" i="3"/>
  <c r="AJ97" i="3"/>
  <c r="G139" i="3"/>
  <c r="AK97" i="3"/>
  <c r="C117" i="3"/>
  <c r="Q119" i="3"/>
  <c r="P119" i="3"/>
  <c r="G129" i="3"/>
  <c r="AK107" i="3"/>
  <c r="AJ107" i="3"/>
  <c r="P93" i="3"/>
  <c r="C143" i="3"/>
  <c r="Q93" i="3"/>
  <c r="AJ111" i="3"/>
  <c r="G125" i="3"/>
  <c r="AK111" i="3"/>
  <c r="G141" i="3"/>
  <c r="AK95" i="3"/>
  <c r="AJ95" i="3"/>
  <c r="AT98" i="3"/>
  <c r="I138" i="3"/>
  <c r="AU98" i="3"/>
  <c r="I99" i="3"/>
  <c r="AU137" i="3"/>
  <c r="AT137" i="3"/>
  <c r="G99" i="3"/>
  <c r="AK137" i="3"/>
  <c r="AJ137" i="3"/>
  <c r="AJ122" i="3"/>
  <c r="G114" i="3"/>
  <c r="AK122" i="3"/>
  <c r="E104" i="3"/>
  <c r="AA132" i="3"/>
  <c r="Z132" i="3"/>
  <c r="Z100" i="3"/>
  <c r="E136" i="3"/>
  <c r="AA100" i="3"/>
  <c r="E134" i="3"/>
  <c r="AA102" i="3"/>
  <c r="Z102" i="3"/>
  <c r="AH94" i="2"/>
  <c r="V90" i="2"/>
  <c r="P137" i="3"/>
  <c r="C99" i="3"/>
  <c r="Q137" i="3"/>
  <c r="P118" i="3"/>
  <c r="C118" i="3"/>
  <c r="Q118" i="3"/>
  <c r="P101" i="3"/>
  <c r="C135" i="3"/>
  <c r="Q101" i="3"/>
  <c r="P114" i="3"/>
  <c r="C122" i="3"/>
  <c r="Q114" i="3"/>
  <c r="Z122" i="3"/>
  <c r="E114" i="3"/>
  <c r="AA122" i="3"/>
  <c r="V91" i="2"/>
  <c r="L93" i="3"/>
  <c r="C93" i="3"/>
  <c r="Q143" i="3"/>
  <c r="P143" i="3"/>
  <c r="P142" i="3"/>
  <c r="C94" i="3"/>
  <c r="Q142" i="3"/>
  <c r="C97" i="3"/>
  <c r="Q139" i="3"/>
  <c r="P139" i="3"/>
  <c r="P129" i="3"/>
  <c r="C107" i="3"/>
  <c r="Q129" i="3"/>
  <c r="P106" i="3"/>
  <c r="C130" i="3"/>
  <c r="Q106" i="3"/>
  <c r="G103" i="3"/>
  <c r="AK133" i="3"/>
  <c r="AJ133" i="3"/>
  <c r="AJ127" i="3"/>
  <c r="G109" i="3"/>
  <c r="AK127" i="3"/>
  <c r="AT132" i="3"/>
  <c r="I104" i="3"/>
  <c r="AU132" i="3"/>
  <c r="AT129" i="3"/>
  <c r="I107" i="3"/>
  <c r="AU129" i="3"/>
  <c r="AK34" i="3"/>
  <c r="AJ40" i="3"/>
  <c r="AL35" i="3"/>
  <c r="AM45" i="3"/>
  <c r="AK41" i="3"/>
  <c r="AD16" i="3"/>
  <c r="B32" i="3"/>
  <c r="F8" i="17"/>
  <c r="AN8" i="3"/>
  <c r="AL43" i="3"/>
  <c r="AF14" i="3"/>
  <c r="B38" i="3"/>
  <c r="F14" i="17"/>
  <c r="AL28" i="3"/>
  <c r="AK38" i="3"/>
  <c r="AL31" i="3"/>
  <c r="AL50" i="3"/>
  <c r="AL46" i="3"/>
  <c r="AM30" i="3"/>
  <c r="AL34" i="3"/>
  <c r="AM36" i="3"/>
  <c r="AM37" i="3"/>
  <c r="AJ45" i="3"/>
  <c r="AC16" i="3"/>
  <c r="B28" i="3"/>
  <c r="F4" i="17"/>
  <c r="AJ36" i="3"/>
  <c r="AF16" i="3"/>
  <c r="B40" i="3"/>
  <c r="F16" i="17"/>
  <c r="AK43" i="3"/>
  <c r="AL39" i="3"/>
  <c r="AJ44" i="3"/>
  <c r="AM48" i="3"/>
  <c r="AM28" i="3"/>
  <c r="AE14" i="3"/>
  <c r="B34" i="3"/>
  <c r="F10" i="17"/>
  <c r="AK29" i="3"/>
  <c r="AM41" i="3"/>
  <c r="AJ37" i="3"/>
  <c r="AK33" i="3"/>
  <c r="AM29" i="3"/>
  <c r="AK46" i="3"/>
  <c r="AM44" i="3"/>
  <c r="AK49" i="3"/>
  <c r="AK50" i="3"/>
  <c r="AE17" i="3"/>
  <c r="B37" i="3"/>
  <c r="F13" i="17"/>
  <c r="AC14" i="3"/>
  <c r="B26" i="3"/>
  <c r="F2" i="17"/>
  <c r="AE15" i="3"/>
  <c r="B35" i="3"/>
  <c r="F11" i="17"/>
  <c r="AJ30" i="3"/>
  <c r="AK39" i="3"/>
  <c r="AL44" i="3"/>
  <c r="AK35" i="3"/>
  <c r="AF17" i="3"/>
  <c r="B41" i="3"/>
  <c r="F17" i="17"/>
  <c r="AL33" i="3"/>
  <c r="AD17" i="3"/>
  <c r="B33" i="3"/>
  <c r="F9" i="17"/>
  <c r="AL38" i="3"/>
  <c r="AE16" i="3"/>
  <c r="B36" i="3"/>
  <c r="F12" i="17"/>
  <c r="AK48" i="3"/>
  <c r="AM32" i="3"/>
  <c r="AJ49" i="3"/>
  <c r="AK44" i="3"/>
  <c r="AJ32" i="3"/>
  <c r="AL40" i="3"/>
  <c r="AJ50" i="3"/>
  <c r="AJ31" i="3"/>
  <c r="AJ41" i="3"/>
  <c r="AK40" i="3"/>
  <c r="AM46" i="3"/>
  <c r="AJ34" i="3"/>
  <c r="AJ33" i="3"/>
  <c r="AK36" i="3"/>
  <c r="AL37" i="3"/>
  <c r="AM42" i="3"/>
  <c r="AL45" i="3"/>
  <c r="AJ29" i="3"/>
  <c r="AC17" i="3"/>
  <c r="B29" i="3"/>
  <c r="F5" i="17"/>
  <c r="AK32" i="3"/>
  <c r="AL47" i="3"/>
  <c r="AM33" i="3"/>
  <c r="AL42" i="3"/>
  <c r="AJ35" i="3"/>
  <c r="AL49" i="3"/>
  <c r="AJ28" i="3"/>
  <c r="AJ39" i="3"/>
  <c r="AK31" i="3"/>
  <c r="AL32" i="3"/>
  <c r="AM39" i="3"/>
  <c r="AJ47" i="3"/>
  <c r="AL29" i="3"/>
  <c r="AJ48" i="3"/>
  <c r="AJ46" i="3"/>
  <c r="AM43" i="3"/>
  <c r="AL41" i="3"/>
  <c r="AM40" i="3"/>
  <c r="AK42" i="3"/>
  <c r="AM35" i="3"/>
  <c r="AM49" i="3"/>
  <c r="AL36" i="3"/>
  <c r="AL30" i="3"/>
  <c r="AF15" i="3"/>
  <c r="B39" i="3"/>
  <c r="F15" i="17"/>
  <c r="AK28" i="3"/>
  <c r="AC15" i="3"/>
  <c r="B27" i="3"/>
  <c r="F3" i="17"/>
  <c r="AD14" i="3"/>
  <c r="B30" i="3"/>
  <c r="F6" i="17"/>
  <c r="AJ38" i="3"/>
  <c r="AM38" i="3"/>
  <c r="AK47" i="3"/>
  <c r="AJ42" i="3"/>
  <c r="AK37" i="3"/>
  <c r="AL48" i="3"/>
  <c r="AM50" i="3"/>
  <c r="AM47" i="3"/>
  <c r="AJ43" i="3"/>
  <c r="AD15" i="3"/>
  <c r="B31" i="3"/>
  <c r="F7" i="17"/>
  <c r="AK30" i="3"/>
  <c r="AM34" i="3"/>
  <c r="AM31" i="3"/>
  <c r="I96" i="3"/>
  <c r="AU140" i="3"/>
  <c r="I95" i="3"/>
  <c r="AU141" i="3"/>
  <c r="AT141" i="3"/>
  <c r="G123" i="3"/>
  <c r="AK113" i="3"/>
  <c r="AJ113" i="3"/>
  <c r="E101" i="3"/>
  <c r="AA135" i="3"/>
  <c r="Z135" i="3"/>
  <c r="Z115" i="3"/>
  <c r="E121" i="3"/>
  <c r="AA115" i="3"/>
  <c r="E95" i="3"/>
  <c r="AA141" i="3"/>
  <c r="Z141" i="3"/>
  <c r="C95" i="3"/>
  <c r="Q141" i="3"/>
  <c r="P141" i="3"/>
  <c r="C116" i="3"/>
  <c r="Q120" i="3"/>
  <c r="P120" i="3"/>
  <c r="P127" i="3"/>
  <c r="C109" i="3"/>
  <c r="Q127" i="3"/>
  <c r="P95" i="3"/>
  <c r="C141" i="3"/>
  <c r="Q95" i="3"/>
  <c r="AJ101" i="3"/>
  <c r="G135" i="3"/>
  <c r="AK101" i="3"/>
  <c r="I114" i="3"/>
  <c r="AU122" i="3"/>
  <c r="I113" i="3"/>
  <c r="AU123" i="3"/>
  <c r="AT123" i="3"/>
  <c r="AT125" i="3"/>
  <c r="I112" i="3"/>
  <c r="AU124" i="3"/>
  <c r="I111" i="3"/>
  <c r="AU125" i="3"/>
  <c r="G100" i="3"/>
  <c r="AK136" i="3"/>
  <c r="AJ136" i="3"/>
  <c r="G101" i="3"/>
  <c r="AK135" i="3"/>
  <c r="C113" i="3"/>
  <c r="Q123" i="3"/>
  <c r="P123" i="3"/>
  <c r="P111" i="3"/>
  <c r="C125" i="3"/>
  <c r="Q111" i="3"/>
  <c r="P110" i="3"/>
  <c r="C126" i="3"/>
  <c r="Q110" i="3"/>
  <c r="P102" i="3"/>
  <c r="C134" i="3"/>
  <c r="Q102" i="3"/>
  <c r="I110" i="3"/>
  <c r="AU126" i="3"/>
  <c r="AT126" i="3"/>
  <c r="G112" i="3"/>
  <c r="AK124" i="3"/>
  <c r="AJ124" i="3"/>
  <c r="Z103" i="3"/>
  <c r="E133" i="3"/>
  <c r="AA103" i="3"/>
  <c r="P112" i="3"/>
  <c r="C124" i="3"/>
  <c r="Q112" i="3"/>
  <c r="G118" i="3"/>
  <c r="AK118" i="3"/>
  <c r="AJ118" i="3"/>
  <c r="AT111" i="3"/>
  <c r="I125" i="3"/>
  <c r="AU111" i="3"/>
  <c r="AT103" i="3"/>
  <c r="I133" i="3"/>
  <c r="AU103" i="3"/>
  <c r="I97" i="3"/>
  <c r="AU139" i="3"/>
  <c r="AT139" i="3"/>
  <c r="AH120" i="2"/>
  <c r="AH105" i="2"/>
  <c r="AJ138" i="3"/>
  <c r="G98" i="3"/>
  <c r="AK138" i="3"/>
  <c r="AJ123" i="3"/>
  <c r="G113" i="3"/>
  <c r="AK123" i="3"/>
  <c r="E103" i="3"/>
  <c r="AA133" i="3"/>
  <c r="Z133" i="3"/>
  <c r="E100" i="3"/>
  <c r="AA136" i="3"/>
  <c r="Z136" i="3"/>
  <c r="E96" i="3"/>
  <c r="AA140" i="3"/>
  <c r="Z140" i="3"/>
  <c r="Z95" i="3"/>
  <c r="E141" i="3"/>
  <c r="AA95" i="3"/>
  <c r="I105" i="3"/>
  <c r="AU131" i="3"/>
  <c r="G127" i="3"/>
  <c r="AK109" i="3"/>
  <c r="AJ109" i="3"/>
  <c r="AJ126" i="3"/>
  <c r="G110" i="3"/>
  <c r="AK126" i="3"/>
  <c r="AT93" i="3"/>
  <c r="AR143" i="3"/>
  <c r="I143" i="3"/>
  <c r="AU93" i="3"/>
  <c r="AT97" i="3"/>
  <c r="I139" i="3"/>
  <c r="AU97" i="3"/>
  <c r="I109" i="3"/>
  <c r="AU127" i="3"/>
  <c r="AT127" i="3"/>
  <c r="AJ120" i="2"/>
  <c r="G142" i="3"/>
  <c r="AK94" i="3"/>
  <c r="AJ94" i="3"/>
  <c r="AF143" i="3"/>
  <c r="AJ112" i="3"/>
  <c r="G124" i="3"/>
  <c r="AK112" i="3"/>
  <c r="AR85" i="2"/>
  <c r="Y83" i="2"/>
  <c r="AA139" i="2"/>
  <c r="Z116" i="3"/>
  <c r="E120" i="3"/>
  <c r="AA116" i="3"/>
  <c r="E99" i="3"/>
  <c r="AA137" i="3"/>
  <c r="Z137" i="3"/>
  <c r="V93" i="3"/>
  <c r="E93" i="3"/>
  <c r="AA143" i="3"/>
  <c r="Z143" i="3"/>
  <c r="Z121" i="3"/>
  <c r="E115" i="3"/>
  <c r="AA121" i="3"/>
  <c r="C106" i="3"/>
  <c r="Q130" i="3"/>
  <c r="P130" i="3"/>
  <c r="C139" i="3"/>
  <c r="Q97" i="3"/>
  <c r="P97" i="3"/>
  <c r="P134" i="3"/>
  <c r="C102" i="3"/>
  <c r="Q134" i="3"/>
  <c r="C120" i="3"/>
  <c r="Q116" i="3"/>
  <c r="P116" i="3"/>
  <c r="G122" i="3"/>
  <c r="AK114" i="3"/>
  <c r="AJ114" i="3"/>
  <c r="AJ93" i="3"/>
  <c r="G143" i="3"/>
  <c r="AK93" i="3"/>
  <c r="E123" i="3"/>
  <c r="AA113" i="3"/>
  <c r="Z113" i="3"/>
  <c r="Z101" i="3"/>
  <c r="E135" i="3"/>
  <c r="AA101" i="3"/>
  <c r="Z106" i="3"/>
  <c r="E130" i="3"/>
  <c r="AA106" i="3"/>
  <c r="Z131" i="3"/>
  <c r="E105" i="3"/>
  <c r="AA131" i="3"/>
  <c r="C111" i="3"/>
  <c r="Q125" i="3"/>
  <c r="P125" i="3"/>
  <c r="P126" i="3"/>
  <c r="C110" i="3"/>
  <c r="Q126" i="3"/>
  <c r="P105" i="3"/>
  <c r="C131" i="3"/>
  <c r="Q105" i="3"/>
  <c r="AT106" i="3"/>
  <c r="I130" i="3"/>
  <c r="AU106" i="3"/>
  <c r="E113" i="3"/>
  <c r="AA123" i="3"/>
  <c r="Z123" i="3"/>
  <c r="AJ143" i="3"/>
  <c r="AF93" i="3"/>
  <c r="G93" i="3"/>
  <c r="AK143" i="3"/>
  <c r="G104" i="3"/>
  <c r="AK132" i="3"/>
  <c r="AJ132" i="3"/>
  <c r="AT99" i="3"/>
  <c r="I137" i="3"/>
  <c r="AU99" i="3"/>
  <c r="AT107" i="3"/>
  <c r="I129" i="3"/>
  <c r="AU107" i="3"/>
  <c r="I118" i="3"/>
  <c r="AU118" i="3"/>
  <c r="AT118" i="3"/>
  <c r="AT112" i="3"/>
  <c r="AR93" i="3"/>
  <c r="I124" i="3"/>
  <c r="AU112" i="3"/>
  <c r="AJ108" i="3"/>
  <c r="G128" i="3"/>
  <c r="AK108" i="3"/>
  <c r="G102" i="3"/>
  <c r="AK134" i="3"/>
  <c r="AJ134" i="3"/>
  <c r="E107" i="3"/>
  <c r="AA129" i="3"/>
  <c r="Z129" i="3"/>
  <c r="E112" i="3"/>
  <c r="AA124" i="3"/>
  <c r="Z124" i="3"/>
  <c r="E126" i="3"/>
  <c r="AA110" i="3"/>
  <c r="Z110" i="3"/>
  <c r="E139" i="3"/>
  <c r="AA97" i="3"/>
  <c r="Z97" i="3"/>
  <c r="C121" i="3"/>
  <c r="Q115" i="3"/>
  <c r="P115" i="3"/>
  <c r="V89" i="2"/>
  <c r="C98" i="3"/>
  <c r="Q138" i="3"/>
  <c r="P138" i="3"/>
  <c r="P98" i="3"/>
  <c r="C138" i="3"/>
  <c r="Q98" i="3"/>
  <c r="P113" i="3"/>
  <c r="C123" i="3"/>
  <c r="Q113" i="3"/>
  <c r="I126" i="3"/>
  <c r="AU110" i="3"/>
  <c r="AH141" i="2"/>
  <c r="E117" i="3"/>
  <c r="AA119" i="3"/>
  <c r="Z120" i="3"/>
  <c r="E116" i="3"/>
  <c r="AA120" i="3"/>
  <c r="Z128" i="3"/>
  <c r="E108" i="3"/>
  <c r="AA128" i="3"/>
  <c r="C112" i="3"/>
  <c r="Q124" i="3"/>
  <c r="P124" i="3"/>
  <c r="G96" i="3"/>
  <c r="AK140" i="3"/>
  <c r="AJ140" i="3"/>
  <c r="P100" i="3"/>
  <c r="C136" i="3"/>
  <c r="Q100" i="3"/>
  <c r="AJ103" i="3"/>
  <c r="G133" i="3"/>
  <c r="AK103" i="3"/>
  <c r="AJ96" i="3"/>
  <c r="G140" i="3"/>
  <c r="AK96" i="3"/>
  <c r="I120" i="3"/>
  <c r="AU116" i="3"/>
  <c r="AT116" i="3"/>
  <c r="AT109" i="3"/>
  <c r="I127" i="3"/>
  <c r="AU109" i="3"/>
  <c r="I128" i="3"/>
  <c r="AU108" i="3"/>
  <c r="I102" i="3"/>
  <c r="AU134" i="3"/>
  <c r="AT134" i="3"/>
  <c r="I122" i="3"/>
  <c r="AU114" i="3"/>
  <c r="I123" i="3"/>
  <c r="AU113" i="3"/>
  <c r="AT114" i="3"/>
  <c r="G94" i="3"/>
  <c r="AK142" i="3"/>
  <c r="AJ142" i="3"/>
  <c r="G132" i="3"/>
  <c r="AK104" i="3"/>
  <c r="AJ104" i="3"/>
  <c r="AJ120" i="3"/>
  <c r="G116" i="3"/>
  <c r="AK120" i="3"/>
  <c r="Z114" i="3"/>
  <c r="E122" i="3"/>
  <c r="AA114" i="3"/>
  <c r="Z142" i="3"/>
  <c r="E94" i="3"/>
  <c r="AA142" i="3"/>
  <c r="Z109" i="3"/>
  <c r="E127" i="3"/>
  <c r="AA109" i="3"/>
  <c r="V92" i="2"/>
  <c r="C104" i="3"/>
  <c r="Q132" i="3"/>
  <c r="P132" i="3"/>
  <c r="P99" i="3"/>
  <c r="C137" i="3"/>
  <c r="Q99" i="3"/>
  <c r="G97" i="3"/>
  <c r="AK139" i="3"/>
  <c r="AJ139" i="3"/>
  <c r="Z139" i="3"/>
  <c r="E97" i="3"/>
  <c r="AA139" i="3"/>
  <c r="I135" i="3"/>
  <c r="AU101" i="3"/>
  <c r="AT102" i="3"/>
  <c r="I134" i="3"/>
  <c r="AU102" i="3"/>
  <c r="AJ106" i="3"/>
  <c r="G130" i="3"/>
  <c r="AK106" i="3"/>
  <c r="E109" i="3"/>
  <c r="AA127" i="3"/>
  <c r="Z127" i="3"/>
  <c r="P96" i="3"/>
  <c r="C140" i="3"/>
  <c r="Q96" i="3"/>
  <c r="AT142" i="3"/>
  <c r="I94" i="3"/>
  <c r="AU142" i="3"/>
  <c r="AH139" i="2"/>
  <c r="G121" i="3"/>
  <c r="AK115" i="3"/>
  <c r="AJ115" i="3"/>
  <c r="P109" i="3"/>
  <c r="C127" i="3"/>
  <c r="Q109" i="3"/>
  <c r="G134" i="3"/>
  <c r="AK102" i="3"/>
  <c r="AJ102" i="3"/>
  <c r="AH111" i="2"/>
  <c r="AT128" i="3"/>
  <c r="I108" i="3"/>
  <c r="AU128" i="3"/>
  <c r="AT96" i="3"/>
  <c r="I140" i="3"/>
  <c r="AU96" i="3"/>
  <c r="AT119" i="3"/>
  <c r="I117" i="3"/>
  <c r="AU119" i="3"/>
  <c r="AT104" i="3"/>
  <c r="I132" i="3"/>
  <c r="AU104" i="3"/>
  <c r="AP94" i="3"/>
  <c r="AS93" i="3"/>
  <c r="B45" i="3"/>
  <c r="F21" i="17"/>
  <c r="AJ129" i="3"/>
  <c r="G108" i="3"/>
  <c r="AK128" i="3"/>
  <c r="G107" i="3"/>
  <c r="AK129" i="3"/>
  <c r="E106" i="3"/>
  <c r="AA130" i="3"/>
  <c r="Z130" i="3"/>
  <c r="Z112" i="3"/>
  <c r="E124" i="3"/>
  <c r="AA112" i="3"/>
  <c r="Z98" i="3"/>
  <c r="E138" i="3"/>
  <c r="AA98" i="3"/>
  <c r="E137" i="3"/>
  <c r="AA99" i="3"/>
  <c r="Z99" i="3"/>
  <c r="AI80" i="2"/>
  <c r="AJ110" i="2"/>
  <c r="AS143" i="3"/>
  <c r="V93" i="2"/>
  <c r="P117" i="3"/>
  <c r="C119" i="3"/>
  <c r="Q117" i="3"/>
  <c r="P135" i="3"/>
  <c r="C101" i="3"/>
  <c r="Q135" i="3"/>
  <c r="P128" i="3"/>
  <c r="C108" i="3"/>
  <c r="Q128" i="3"/>
  <c r="AT117" i="3"/>
  <c r="I119" i="3"/>
  <c r="AU117" i="3"/>
  <c r="AJ99" i="3"/>
  <c r="G137" i="3"/>
  <c r="AK99" i="3"/>
  <c r="AT135" i="3"/>
  <c r="I101" i="3"/>
  <c r="AU135" i="3"/>
  <c r="G136" i="3"/>
  <c r="AK100" i="3"/>
  <c r="AJ100" i="3"/>
  <c r="P94" i="3"/>
  <c r="C142" i="3"/>
  <c r="Q94" i="3"/>
  <c r="L143" i="3"/>
  <c r="AJ98" i="3"/>
  <c r="G138" i="3"/>
  <c r="AK98" i="3"/>
  <c r="AJ119" i="3"/>
  <c r="G117" i="3"/>
  <c r="AK119" i="3"/>
  <c r="AH129" i="2"/>
  <c r="AT105" i="3"/>
  <c r="I131" i="3"/>
  <c r="AU105" i="3"/>
  <c r="I116" i="3"/>
  <c r="AU120" i="3"/>
  <c r="AT121" i="3"/>
  <c r="I115" i="3"/>
  <c r="AU121" i="3"/>
  <c r="AT133" i="3"/>
  <c r="I103" i="3"/>
  <c r="AU133" i="3"/>
  <c r="C73" i="2"/>
  <c r="M11" i="2"/>
  <c r="G115" i="3"/>
  <c r="AK121" i="3"/>
  <c r="AJ121" i="3"/>
  <c r="AH110" i="2"/>
  <c r="Z107" i="3"/>
  <c r="E129" i="3"/>
  <c r="AA107" i="3"/>
  <c r="E132" i="3"/>
  <c r="AA104" i="3"/>
  <c r="Z104" i="3"/>
  <c r="Z93" i="3"/>
  <c r="E143" i="3"/>
  <c r="AA93" i="3"/>
  <c r="Z111" i="3"/>
  <c r="E125" i="3"/>
  <c r="AA111" i="3"/>
  <c r="AG80" i="2"/>
  <c r="AH131" i="2"/>
  <c r="AH81" i="2"/>
  <c r="P98" i="2"/>
  <c r="Q97" i="2"/>
  <c r="O29" i="2"/>
  <c r="AC96" i="2"/>
  <c r="AD96" i="2"/>
  <c r="P104" i="3"/>
  <c r="C132" i="3"/>
  <c r="Q104" i="3"/>
  <c r="C96" i="3"/>
  <c r="Q140" i="3"/>
  <c r="P140" i="3"/>
  <c r="P136" i="3"/>
  <c r="C100" i="3"/>
  <c r="Q136" i="3"/>
  <c r="P133" i="3"/>
  <c r="C103" i="3"/>
  <c r="Q133" i="3"/>
  <c r="AJ110" i="3"/>
  <c r="G126" i="3"/>
  <c r="AK110" i="3"/>
  <c r="AT136" i="3"/>
  <c r="I100" i="3"/>
  <c r="AU136" i="3"/>
  <c r="C115" i="3"/>
  <c r="Q121" i="3"/>
  <c r="P121" i="3"/>
  <c r="G119" i="3"/>
  <c r="AK117" i="3"/>
  <c r="AJ117" i="3"/>
  <c r="AJ125" i="3"/>
  <c r="G111" i="3"/>
  <c r="AK125" i="3"/>
  <c r="I136" i="3"/>
  <c r="AU100" i="3"/>
  <c r="AT100" i="3"/>
  <c r="I141" i="3"/>
  <c r="AU95" i="3"/>
  <c r="AT95" i="3"/>
  <c r="AH90" i="2"/>
  <c r="G95" i="3"/>
  <c r="AK141" i="3"/>
  <c r="AJ141" i="3"/>
  <c r="AJ130" i="3"/>
  <c r="G106" i="3"/>
  <c r="AK130" i="3"/>
  <c r="AH125" i="2"/>
  <c r="Z117" i="3"/>
  <c r="E119" i="3"/>
  <c r="AA117" i="3"/>
  <c r="E110" i="3"/>
  <c r="AA126" i="3"/>
  <c r="Z126" i="3"/>
  <c r="E111" i="3"/>
  <c r="AA125" i="3"/>
  <c r="E142" i="3"/>
  <c r="AA94" i="3"/>
  <c r="Z94" i="3"/>
  <c r="V143" i="3"/>
  <c r="AH95" i="2"/>
  <c r="AJ94" i="2"/>
  <c r="V94" i="2"/>
  <c r="C114" i="3"/>
  <c r="Q122" i="3"/>
  <c r="P122" i="3"/>
  <c r="C133" i="3"/>
  <c r="Q103" i="3"/>
  <c r="P103" i="3"/>
  <c r="P108" i="3"/>
  <c r="C128" i="3"/>
  <c r="Q108" i="3"/>
  <c r="P107" i="3"/>
  <c r="C129" i="3"/>
  <c r="Q107" i="3"/>
  <c r="AY93" i="3"/>
  <c r="AV93" i="3"/>
  <c r="AQ93" i="3"/>
  <c r="I26" i="3"/>
  <c r="J2" i="17"/>
  <c r="AJ121" i="2"/>
  <c r="AJ139" i="2"/>
  <c r="B46" i="3"/>
  <c r="F22" i="17"/>
  <c r="O143" i="3"/>
  <c r="N143" i="3"/>
  <c r="AJ105" i="2"/>
  <c r="AJ131" i="2"/>
  <c r="AH103" i="2"/>
  <c r="AJ116" i="2"/>
  <c r="AJ90" i="2"/>
  <c r="AJ122" i="2"/>
  <c r="AX93" i="3"/>
  <c r="AW93" i="3"/>
  <c r="AH92" i="2"/>
  <c r="AK45" i="3"/>
  <c r="U96" i="2"/>
  <c r="P99" i="2"/>
  <c r="Q98" i="2"/>
  <c r="O30" i="2"/>
  <c r="AC97" i="2"/>
  <c r="AD97" i="2"/>
  <c r="AJ125" i="2"/>
  <c r="AP95" i="3"/>
  <c r="AS94" i="3"/>
  <c r="AR94" i="3"/>
  <c r="AC95" i="2"/>
  <c r="AC89" i="2"/>
  <c r="AC94" i="2"/>
  <c r="AC91" i="2"/>
  <c r="AC92" i="2"/>
  <c r="AC93" i="2"/>
  <c r="AC90" i="2"/>
  <c r="Y143" i="3"/>
  <c r="B47" i="3"/>
  <c r="F23" i="17"/>
  <c r="X143" i="3"/>
  <c r="V96" i="2"/>
  <c r="AJ95" i="2"/>
  <c r="AH109" i="2"/>
  <c r="AH114" i="2"/>
  <c r="AH98" i="2"/>
  <c r="AH85" i="2"/>
  <c r="AH126" i="2"/>
  <c r="AH106" i="2"/>
  <c r="AH108" i="2"/>
  <c r="AH140" i="2"/>
  <c r="AH112" i="2"/>
  <c r="AH124" i="2"/>
  <c r="AH96" i="2"/>
  <c r="AH86" i="2"/>
  <c r="AH100" i="2"/>
  <c r="AH135" i="2"/>
  <c r="AH99" i="2"/>
  <c r="AH93" i="2"/>
  <c r="AH97" i="2"/>
  <c r="AH84" i="2"/>
  <c r="AH130" i="2"/>
  <c r="AH133" i="2"/>
  <c r="AH134" i="2"/>
  <c r="AH88" i="2"/>
  <c r="AH137" i="2"/>
  <c r="AH89" i="2"/>
  <c r="AH104" i="2"/>
  <c r="AH115" i="2"/>
  <c r="AH107" i="2"/>
  <c r="AH119" i="2"/>
  <c r="AH102" i="2"/>
  <c r="AH128" i="2"/>
  <c r="AH118" i="2"/>
  <c r="AH127" i="2"/>
  <c r="AH83" i="2"/>
  <c r="AH87" i="2"/>
  <c r="AH82" i="2"/>
  <c r="AH80" i="2"/>
  <c r="AH101" i="2"/>
  <c r="AH123" i="2"/>
  <c r="AH117" i="2"/>
  <c r="AH91" i="2"/>
  <c r="AH132" i="2"/>
  <c r="AH138" i="2"/>
  <c r="AH113" i="2"/>
  <c r="AH116" i="2"/>
  <c r="AY143" i="3"/>
  <c r="AV143" i="3"/>
  <c r="AQ143" i="3"/>
  <c r="I76" i="3"/>
  <c r="J52" i="17"/>
  <c r="AH142" i="2"/>
  <c r="AJ100" i="2"/>
  <c r="AH122" i="2"/>
  <c r="AX143" i="3"/>
  <c r="AW143" i="3"/>
  <c r="AJ92" i="2"/>
  <c r="AH143" i="3"/>
  <c r="B48" i="3"/>
  <c r="F24" i="17"/>
  <c r="AI143" i="3"/>
  <c r="O93" i="3"/>
  <c r="N93" i="3"/>
  <c r="B42" i="3"/>
  <c r="F18" i="17"/>
  <c r="L94" i="3"/>
  <c r="AJ141" i="2"/>
  <c r="AJ136" i="2"/>
  <c r="AJ81" i="2"/>
  <c r="AH121" i="2"/>
  <c r="AH136" i="2"/>
  <c r="AJ123" i="2"/>
  <c r="AJ138" i="2"/>
  <c r="AJ85" i="2"/>
  <c r="AJ84" i="2"/>
  <c r="AJ119" i="2"/>
  <c r="AJ114" i="2"/>
  <c r="AJ127" i="2"/>
  <c r="AJ113" i="2"/>
  <c r="AJ134" i="2"/>
  <c r="AJ117" i="2"/>
  <c r="AJ140" i="2"/>
  <c r="AJ87" i="2"/>
  <c r="AJ93" i="2"/>
  <c r="AJ124" i="2"/>
  <c r="AJ106" i="2"/>
  <c r="AJ133" i="2"/>
  <c r="AJ132" i="2"/>
  <c r="AJ137" i="2"/>
  <c r="AJ118" i="2"/>
  <c r="AJ130" i="2"/>
  <c r="AJ98" i="2"/>
  <c r="AJ111" i="2"/>
  <c r="AJ101" i="2"/>
  <c r="AJ115" i="2"/>
  <c r="AJ128" i="2"/>
  <c r="AJ109" i="2"/>
  <c r="AJ129" i="2"/>
  <c r="AJ112" i="2"/>
  <c r="AJ86" i="2"/>
  <c r="AJ135" i="2"/>
  <c r="AJ104" i="2"/>
  <c r="AJ82" i="2"/>
  <c r="AJ96" i="2"/>
  <c r="AJ99" i="2"/>
  <c r="AJ142" i="2"/>
  <c r="AJ108" i="2"/>
  <c r="AJ91" i="2"/>
  <c r="AJ102" i="2"/>
  <c r="AJ126" i="2"/>
  <c r="AJ89" i="2"/>
  <c r="AJ107" i="2"/>
  <c r="AJ83" i="2"/>
  <c r="AH77" i="2"/>
  <c r="AJ88" i="2"/>
  <c r="AJ97" i="2"/>
  <c r="AF94" i="3"/>
  <c r="AI93" i="3"/>
  <c r="B44" i="3"/>
  <c r="F20" i="17"/>
  <c r="AH93" i="3"/>
  <c r="X93" i="3"/>
  <c r="Y93" i="3"/>
  <c r="B43" i="3"/>
  <c r="F19" i="17"/>
  <c r="V94" i="3"/>
  <c r="AJ103" i="2"/>
  <c r="AO93" i="3"/>
  <c r="AL93" i="3"/>
  <c r="AG93" i="3"/>
  <c r="H26" i="3"/>
  <c r="I2" i="17"/>
  <c r="S93" i="3"/>
  <c r="T93" i="3"/>
  <c r="AC143" i="3"/>
  <c r="AD143" i="3"/>
  <c r="AN93" i="3"/>
  <c r="AM93" i="3"/>
  <c r="U90" i="2"/>
  <c r="U97" i="2"/>
  <c r="AN143" i="3"/>
  <c r="AM143" i="3"/>
  <c r="AO143" i="3"/>
  <c r="AL143" i="3"/>
  <c r="AG143" i="3"/>
  <c r="H76" i="3"/>
  <c r="I52" i="17"/>
  <c r="U93" i="2"/>
  <c r="U92" i="2"/>
  <c r="P100" i="2"/>
  <c r="Q99" i="2"/>
  <c r="O31" i="2"/>
  <c r="AD98" i="2"/>
  <c r="AC98" i="2"/>
  <c r="V97" i="2"/>
  <c r="AJ80" i="2"/>
  <c r="AH75" i="2"/>
  <c r="U91" i="2"/>
  <c r="U143" i="3"/>
  <c r="R143" i="3"/>
  <c r="M143" i="3"/>
  <c r="F76" i="3"/>
  <c r="G52" i="17"/>
  <c r="U94" i="2"/>
  <c r="T143" i="3"/>
  <c r="S143" i="3"/>
  <c r="AF95" i="3"/>
  <c r="AH94" i="3"/>
  <c r="AI94" i="3"/>
  <c r="U89" i="2"/>
  <c r="X94" i="3"/>
  <c r="Y94" i="3"/>
  <c r="V95" i="3"/>
  <c r="U95" i="2"/>
  <c r="L95" i="3"/>
  <c r="O94" i="3"/>
  <c r="N94" i="3"/>
  <c r="AV94" i="3"/>
  <c r="AY94" i="3"/>
  <c r="AD93" i="3"/>
  <c r="AC93" i="3"/>
  <c r="AW94" i="3"/>
  <c r="AX94" i="3"/>
  <c r="AB93" i="3"/>
  <c r="W93" i="3"/>
  <c r="G26" i="3"/>
  <c r="H2" i="17"/>
  <c r="AE93" i="3"/>
  <c r="U93" i="3"/>
  <c r="R93" i="3"/>
  <c r="M93" i="3"/>
  <c r="F26" i="3"/>
  <c r="G2" i="17"/>
  <c r="AB143" i="3"/>
  <c r="W143" i="3"/>
  <c r="G76" i="3"/>
  <c r="H52" i="17"/>
  <c r="AE143" i="3"/>
  <c r="AP96" i="3"/>
  <c r="AS95" i="3"/>
  <c r="AR95" i="3"/>
  <c r="S94" i="3"/>
  <c r="T94" i="3"/>
  <c r="X95" i="3"/>
  <c r="Y95" i="3"/>
  <c r="V96" i="3"/>
  <c r="AE94" i="3"/>
  <c r="AB94" i="3"/>
  <c r="AX95" i="3"/>
  <c r="AW95" i="3"/>
  <c r="U98" i="2"/>
  <c r="V98" i="2"/>
  <c r="AR96" i="3"/>
  <c r="AP97" i="3"/>
  <c r="AS96" i="3"/>
  <c r="AN94" i="3"/>
  <c r="AM94" i="3"/>
  <c r="L96" i="3"/>
  <c r="N95" i="3"/>
  <c r="O95" i="3"/>
  <c r="AL94" i="3"/>
  <c r="AO94" i="3"/>
  <c r="P101" i="2"/>
  <c r="Q100" i="2"/>
  <c r="O32" i="2"/>
  <c r="AC99" i="2"/>
  <c r="AD99" i="2"/>
  <c r="AD94" i="3"/>
  <c r="AC94" i="3"/>
  <c r="AH95" i="3"/>
  <c r="AF96" i="3"/>
  <c r="AI95" i="3"/>
  <c r="AY95" i="3"/>
  <c r="AV95" i="3"/>
  <c r="AQ95" i="3"/>
  <c r="I28" i="3"/>
  <c r="J4" i="17"/>
  <c r="AQ94" i="3"/>
  <c r="I27" i="3"/>
  <c r="J3" i="17"/>
  <c r="U94" i="3"/>
  <c r="R94" i="3"/>
  <c r="U99" i="2"/>
  <c r="M94" i="3"/>
  <c r="F27" i="3"/>
  <c r="G3" i="17"/>
  <c r="AR97" i="3"/>
  <c r="AP98" i="3"/>
  <c r="AS97" i="3"/>
  <c r="AE95" i="3"/>
  <c r="AB95" i="3"/>
  <c r="T95" i="3"/>
  <c r="S95" i="3"/>
  <c r="AV96" i="3"/>
  <c r="AQ96" i="3"/>
  <c r="I29" i="3"/>
  <c r="J5" i="17"/>
  <c r="AY96" i="3"/>
  <c r="R95" i="3"/>
  <c r="U95" i="3"/>
  <c r="N96" i="3"/>
  <c r="L97" i="3"/>
  <c r="O96" i="3"/>
  <c r="AG94" i="3"/>
  <c r="H27" i="3"/>
  <c r="I3" i="17"/>
  <c r="AN95" i="3"/>
  <c r="AM95" i="3"/>
  <c r="AF97" i="3"/>
  <c r="AH96" i="3"/>
  <c r="AI96" i="3"/>
  <c r="P102" i="2"/>
  <c r="Q101" i="2"/>
  <c r="O33" i="2"/>
  <c r="AC100" i="2"/>
  <c r="AD100" i="2"/>
  <c r="AO95" i="3"/>
  <c r="AL95" i="3"/>
  <c r="V99" i="2"/>
  <c r="X96" i="3"/>
  <c r="V97" i="3"/>
  <c r="Y96" i="3"/>
  <c r="AW96" i="3"/>
  <c r="AX96" i="3"/>
  <c r="W94" i="3"/>
  <c r="G27" i="3"/>
  <c r="H3" i="17"/>
  <c r="AC95" i="3"/>
  <c r="AD95" i="3"/>
  <c r="T96" i="3"/>
  <c r="S96" i="3"/>
  <c r="M95" i="3"/>
  <c r="F28" i="3"/>
  <c r="G4" i="17"/>
  <c r="AP99" i="3"/>
  <c r="AS98" i="3"/>
  <c r="AR98" i="3"/>
  <c r="AC96" i="3"/>
  <c r="AD96" i="3"/>
  <c r="AO96" i="3"/>
  <c r="AL96" i="3"/>
  <c r="Y97" i="3"/>
  <c r="V98" i="3"/>
  <c r="X97" i="3"/>
  <c r="V100" i="2"/>
  <c r="AI97" i="3"/>
  <c r="AH97" i="3"/>
  <c r="AF98" i="3"/>
  <c r="W95" i="3"/>
  <c r="G28" i="3"/>
  <c r="H4" i="17"/>
  <c r="U100" i="2"/>
  <c r="L98" i="3"/>
  <c r="O97" i="3"/>
  <c r="N97" i="3"/>
  <c r="AG95" i="3"/>
  <c r="H28" i="3"/>
  <c r="I4" i="17"/>
  <c r="AV97" i="3"/>
  <c r="AQ97" i="3"/>
  <c r="I30" i="3"/>
  <c r="J6" i="17"/>
  <c r="AY97" i="3"/>
  <c r="AB96" i="3"/>
  <c r="W96" i="3"/>
  <c r="G29" i="3"/>
  <c r="H5" i="17"/>
  <c r="AE96" i="3"/>
  <c r="AM96" i="3"/>
  <c r="AN96" i="3"/>
  <c r="P103" i="2"/>
  <c r="Q102" i="2"/>
  <c r="O34" i="2"/>
  <c r="AC101" i="2"/>
  <c r="AD101" i="2"/>
  <c r="U96" i="3"/>
  <c r="R96" i="3"/>
  <c r="AX97" i="3"/>
  <c r="AW97" i="3"/>
  <c r="P104" i="2"/>
  <c r="Q103" i="2"/>
  <c r="O35" i="2"/>
  <c r="AC102" i="2"/>
  <c r="AD102" i="2"/>
  <c r="X98" i="3"/>
  <c r="V99" i="3"/>
  <c r="Y98" i="3"/>
  <c r="AR99" i="3"/>
  <c r="AS99" i="3"/>
  <c r="AP100" i="3"/>
  <c r="AC97" i="3"/>
  <c r="AD97" i="3"/>
  <c r="R97" i="3"/>
  <c r="U97" i="3"/>
  <c r="AH98" i="3"/>
  <c r="AI98" i="3"/>
  <c r="AF99" i="3"/>
  <c r="AG96" i="3"/>
  <c r="H29" i="3"/>
  <c r="I5" i="17"/>
  <c r="AL97" i="3"/>
  <c r="AO97" i="3"/>
  <c r="S97" i="3"/>
  <c r="T97" i="3"/>
  <c r="L99" i="3"/>
  <c r="O98" i="3"/>
  <c r="N98" i="3"/>
  <c r="AN97" i="3"/>
  <c r="AM97" i="3"/>
  <c r="U101" i="2"/>
  <c r="AV98" i="3"/>
  <c r="AY98" i="3"/>
  <c r="V101" i="2"/>
  <c r="M96" i="3"/>
  <c r="F29" i="3"/>
  <c r="G5" i="17"/>
  <c r="AB97" i="3"/>
  <c r="AE97" i="3"/>
  <c r="AW98" i="3"/>
  <c r="AX98" i="3"/>
  <c r="AQ98" i="3"/>
  <c r="I31" i="3"/>
  <c r="J7" i="17"/>
  <c r="AX99" i="3"/>
  <c r="AW99" i="3"/>
  <c r="AS100" i="3"/>
  <c r="AR100" i="3"/>
  <c r="AP101" i="3"/>
  <c r="AD98" i="3"/>
  <c r="AC98" i="3"/>
  <c r="X99" i="3"/>
  <c r="Y99" i="3"/>
  <c r="V100" i="3"/>
  <c r="AF100" i="3"/>
  <c r="AI99" i="3"/>
  <c r="AH99" i="3"/>
  <c r="AB98" i="3"/>
  <c r="AE98" i="3"/>
  <c r="U98" i="3"/>
  <c r="R98" i="3"/>
  <c r="M98" i="3"/>
  <c r="F31" i="3"/>
  <c r="G7" i="17"/>
  <c r="AM98" i="3"/>
  <c r="AN98" i="3"/>
  <c r="V102" i="2"/>
  <c r="AV99" i="3"/>
  <c r="AY99" i="3"/>
  <c r="T98" i="3"/>
  <c r="S98" i="3"/>
  <c r="AL98" i="3"/>
  <c r="AO98" i="3"/>
  <c r="U102" i="2"/>
  <c r="AG97" i="3"/>
  <c r="H30" i="3"/>
  <c r="I6" i="17"/>
  <c r="W97" i="3"/>
  <c r="G30" i="3"/>
  <c r="H6" i="17"/>
  <c r="O99" i="3"/>
  <c r="N99" i="3"/>
  <c r="L100" i="3"/>
  <c r="M97" i="3"/>
  <c r="F30" i="3"/>
  <c r="G6" i="17"/>
  <c r="P105" i="2"/>
  <c r="AC103" i="2"/>
  <c r="Q104" i="2"/>
  <c r="O36" i="2"/>
  <c r="AD103" i="2"/>
  <c r="T99" i="3"/>
  <c r="S99" i="3"/>
  <c r="AB99" i="3"/>
  <c r="AE99" i="3"/>
  <c r="AV100" i="3"/>
  <c r="AY100" i="3"/>
  <c r="V103" i="2"/>
  <c r="AW100" i="3"/>
  <c r="AX100" i="3"/>
  <c r="AG98" i="3"/>
  <c r="H31" i="3"/>
  <c r="I7" i="17"/>
  <c r="W98" i="3"/>
  <c r="G31" i="3"/>
  <c r="H7" i="17"/>
  <c r="U103" i="2"/>
  <c r="AO99" i="3"/>
  <c r="AL99" i="3"/>
  <c r="AG99" i="3"/>
  <c r="H32" i="3"/>
  <c r="I8" i="17"/>
  <c r="AN99" i="3"/>
  <c r="AM99" i="3"/>
  <c r="AH100" i="3"/>
  <c r="AF101" i="3"/>
  <c r="AI100" i="3"/>
  <c r="AP102" i="3"/>
  <c r="AS101" i="3"/>
  <c r="AR101" i="3"/>
  <c r="P106" i="2"/>
  <c r="AD104" i="2"/>
  <c r="Q105" i="2"/>
  <c r="O37" i="2"/>
  <c r="AC104" i="2"/>
  <c r="N100" i="3"/>
  <c r="L101" i="3"/>
  <c r="O100" i="3"/>
  <c r="AQ99" i="3"/>
  <c r="I32" i="3"/>
  <c r="J8" i="17"/>
  <c r="X100" i="3"/>
  <c r="Y100" i="3"/>
  <c r="V101" i="3"/>
  <c r="U99" i="3"/>
  <c r="R99" i="3"/>
  <c r="M99" i="3"/>
  <c r="F32" i="3"/>
  <c r="G8" i="17"/>
  <c r="AC99" i="3"/>
  <c r="AD99" i="3"/>
  <c r="Y101" i="3"/>
  <c r="V102" i="3"/>
  <c r="X101" i="3"/>
  <c r="AW101" i="3"/>
  <c r="AX101" i="3"/>
  <c r="AB100" i="3"/>
  <c r="AE100" i="3"/>
  <c r="AN100" i="3"/>
  <c r="AM100" i="3"/>
  <c r="N101" i="3"/>
  <c r="L102" i="3"/>
  <c r="O101" i="3"/>
  <c r="U100" i="3"/>
  <c r="R100" i="3"/>
  <c r="U104" i="2"/>
  <c r="P107" i="2"/>
  <c r="AC105" i="2"/>
  <c r="Q106" i="2"/>
  <c r="O38" i="2"/>
  <c r="AD105" i="2"/>
  <c r="AF102" i="3"/>
  <c r="AI101" i="3"/>
  <c r="AH101" i="3"/>
  <c r="AO100" i="3"/>
  <c r="AL100" i="3"/>
  <c r="S100" i="3"/>
  <c r="T100" i="3"/>
  <c r="V104" i="2"/>
  <c r="AQ100" i="3"/>
  <c r="I33" i="3"/>
  <c r="J9" i="17"/>
  <c r="AV101" i="3"/>
  <c r="AY101" i="3"/>
  <c r="W99" i="3"/>
  <c r="G32" i="3"/>
  <c r="H8" i="17"/>
  <c r="AD100" i="3"/>
  <c r="AC100" i="3"/>
  <c r="AS102" i="3"/>
  <c r="AR102" i="3"/>
  <c r="AP103" i="3"/>
  <c r="AI102" i="3"/>
  <c r="AH102" i="3"/>
  <c r="AF103" i="3"/>
  <c r="AN101" i="3"/>
  <c r="AM101" i="3"/>
  <c r="V105" i="2"/>
  <c r="U101" i="3"/>
  <c r="R101" i="3"/>
  <c r="W100" i="3"/>
  <c r="G33" i="3"/>
  <c r="H9" i="17"/>
  <c r="P108" i="2"/>
  <c r="AC106" i="2"/>
  <c r="Q107" i="2"/>
  <c r="O39" i="2"/>
  <c r="AD106" i="2"/>
  <c r="AO101" i="3"/>
  <c r="AL101" i="3"/>
  <c r="AQ101" i="3"/>
  <c r="I34" i="3"/>
  <c r="J10" i="17"/>
  <c r="AB101" i="3"/>
  <c r="AE101" i="3"/>
  <c r="S101" i="3"/>
  <c r="T101" i="3"/>
  <c r="N102" i="3"/>
  <c r="L103" i="3"/>
  <c r="O102" i="3"/>
  <c r="AS103" i="3"/>
  <c r="AR103" i="3"/>
  <c r="AP104" i="3"/>
  <c r="M100" i="3"/>
  <c r="F33" i="3"/>
  <c r="G9" i="17"/>
  <c r="Y102" i="3"/>
  <c r="V103" i="3"/>
  <c r="X102" i="3"/>
  <c r="U105" i="2"/>
  <c r="AV102" i="3"/>
  <c r="AY102" i="3"/>
  <c r="AW102" i="3"/>
  <c r="AX102" i="3"/>
  <c r="AG100" i="3"/>
  <c r="H33" i="3"/>
  <c r="I9" i="17"/>
  <c r="AC101" i="3"/>
  <c r="AD101" i="3"/>
  <c r="W101" i="3"/>
  <c r="G34" i="3"/>
  <c r="H10" i="17"/>
  <c r="AG101" i="3"/>
  <c r="H34" i="3"/>
  <c r="I10" i="17"/>
  <c r="AB102" i="3"/>
  <c r="AE102" i="3"/>
  <c r="M101" i="3"/>
  <c r="F34" i="3"/>
  <c r="G10" i="17"/>
  <c r="AS104" i="3"/>
  <c r="AP105" i="3"/>
  <c r="AR104" i="3"/>
  <c r="AV103" i="3"/>
  <c r="AY103" i="3"/>
  <c r="V106" i="2"/>
  <c r="S102" i="3"/>
  <c r="T102" i="3"/>
  <c r="U106" i="2"/>
  <c r="AC102" i="3"/>
  <c r="AD102" i="3"/>
  <c r="AX103" i="3"/>
  <c r="AW103" i="3"/>
  <c r="N103" i="3"/>
  <c r="L104" i="3"/>
  <c r="O103" i="3"/>
  <c r="P109" i="2"/>
  <c r="Q108" i="2"/>
  <c r="O40" i="2"/>
  <c r="AD107" i="2"/>
  <c r="AC107" i="2"/>
  <c r="AF104" i="3"/>
  <c r="AI103" i="3"/>
  <c r="AH103" i="3"/>
  <c r="AQ102" i="3"/>
  <c r="I35" i="3"/>
  <c r="J11" i="17"/>
  <c r="U102" i="3"/>
  <c r="R102" i="3"/>
  <c r="AO102" i="3"/>
  <c r="AL102" i="3"/>
  <c r="Y103" i="3"/>
  <c r="V104" i="3"/>
  <c r="X103" i="3"/>
  <c r="AN102" i="3"/>
  <c r="AM102" i="3"/>
  <c r="AD108" i="2"/>
  <c r="AC108" i="2"/>
  <c r="P110" i="2"/>
  <c r="Q109" i="2"/>
  <c r="O41" i="2"/>
  <c r="O104" i="3"/>
  <c r="N104" i="3"/>
  <c r="L105" i="3"/>
  <c r="AQ103" i="3"/>
  <c r="I36" i="3"/>
  <c r="J12" i="17"/>
  <c r="M102" i="3"/>
  <c r="F35" i="3"/>
  <c r="G11" i="17"/>
  <c r="U103" i="3"/>
  <c r="R103" i="3"/>
  <c r="AV104" i="3"/>
  <c r="AY104" i="3"/>
  <c r="AP106" i="3"/>
  <c r="AS105" i="3"/>
  <c r="AR105" i="3"/>
  <c r="AO103" i="3"/>
  <c r="AL103" i="3"/>
  <c r="AG103" i="3"/>
  <c r="H36" i="3"/>
  <c r="I12" i="17"/>
  <c r="AW104" i="3"/>
  <c r="AX104" i="3"/>
  <c r="AE103" i="3"/>
  <c r="AB103" i="3"/>
  <c r="S103" i="3"/>
  <c r="T103" i="3"/>
  <c r="AC103" i="3"/>
  <c r="AD103" i="3"/>
  <c r="U107" i="2"/>
  <c r="W102" i="3"/>
  <c r="G35" i="3"/>
  <c r="H11" i="17"/>
  <c r="AN103" i="3"/>
  <c r="AM103" i="3"/>
  <c r="V105" i="3"/>
  <c r="Y104" i="3"/>
  <c r="X104" i="3"/>
  <c r="AH104" i="3"/>
  <c r="AI104" i="3"/>
  <c r="AF105" i="3"/>
  <c r="AG102" i="3"/>
  <c r="H35" i="3"/>
  <c r="I11" i="17"/>
  <c r="V107" i="2"/>
  <c r="U104" i="3"/>
  <c r="R104" i="3"/>
  <c r="AV105" i="3"/>
  <c r="AY105" i="3"/>
  <c r="Y105" i="3"/>
  <c r="V106" i="3"/>
  <c r="X105" i="3"/>
  <c r="AX105" i="3"/>
  <c r="AW105" i="3"/>
  <c r="AC109" i="2"/>
  <c r="Q110" i="2"/>
  <c r="O42" i="2"/>
  <c r="P111" i="2"/>
  <c r="AD109" i="2"/>
  <c r="U108" i="2"/>
  <c r="AF106" i="3"/>
  <c r="AH105" i="3"/>
  <c r="AI105" i="3"/>
  <c r="V108" i="2"/>
  <c r="T104" i="3"/>
  <c r="S104" i="3"/>
  <c r="AN104" i="3"/>
  <c r="AM104" i="3"/>
  <c r="AQ104" i="3"/>
  <c r="I37" i="3"/>
  <c r="J13" i="17"/>
  <c r="AR106" i="3"/>
  <c r="AP107" i="3"/>
  <c r="AS106" i="3"/>
  <c r="AO104" i="3"/>
  <c r="AL104" i="3"/>
  <c r="AG104" i="3"/>
  <c r="H37" i="3"/>
  <c r="I13" i="17"/>
  <c r="M103" i="3"/>
  <c r="F36" i="3"/>
  <c r="G12" i="17"/>
  <c r="AE104" i="3"/>
  <c r="AB104" i="3"/>
  <c r="W103" i="3"/>
  <c r="G36" i="3"/>
  <c r="H12" i="17"/>
  <c r="N105" i="3"/>
  <c r="L106" i="3"/>
  <c r="O105" i="3"/>
  <c r="AD104" i="3"/>
  <c r="AC104" i="3"/>
  <c r="W104" i="3"/>
  <c r="G37" i="3"/>
  <c r="H13" i="17"/>
  <c r="AC110" i="2"/>
  <c r="Q111" i="2"/>
  <c r="O43" i="2"/>
  <c r="P112" i="2"/>
  <c r="AD110" i="2"/>
  <c r="U109" i="2"/>
  <c r="AB105" i="3"/>
  <c r="AE105" i="3"/>
  <c r="AX106" i="3"/>
  <c r="AW106" i="3"/>
  <c r="AP108" i="3"/>
  <c r="AS107" i="3"/>
  <c r="AR107" i="3"/>
  <c r="AN105" i="3"/>
  <c r="AM105" i="3"/>
  <c r="V107" i="3"/>
  <c r="Y106" i="3"/>
  <c r="X106" i="3"/>
  <c r="AV106" i="3"/>
  <c r="AQ106" i="3"/>
  <c r="I39" i="3"/>
  <c r="J15" i="17"/>
  <c r="AY106" i="3"/>
  <c r="AL105" i="3"/>
  <c r="AO105" i="3"/>
  <c r="AD105" i="3"/>
  <c r="AC105" i="3"/>
  <c r="S105" i="3"/>
  <c r="T105" i="3"/>
  <c r="AF107" i="3"/>
  <c r="AI106" i="3"/>
  <c r="AH106" i="3"/>
  <c r="N106" i="3"/>
  <c r="O106" i="3"/>
  <c r="L107" i="3"/>
  <c r="AQ105" i="3"/>
  <c r="I38" i="3"/>
  <c r="J14" i="17"/>
  <c r="U105" i="3"/>
  <c r="R105" i="3"/>
  <c r="M104" i="3"/>
  <c r="F37" i="3"/>
  <c r="G13" i="17"/>
  <c r="V109" i="2"/>
  <c r="R106" i="3"/>
  <c r="U106" i="3"/>
  <c r="W105" i="3"/>
  <c r="G38" i="3"/>
  <c r="H14" i="17"/>
  <c r="N107" i="3"/>
  <c r="O107" i="3"/>
  <c r="L108" i="3"/>
  <c r="AX107" i="3"/>
  <c r="AW107" i="3"/>
  <c r="S106" i="3"/>
  <c r="T106" i="3"/>
  <c r="AR108" i="3"/>
  <c r="AP109" i="3"/>
  <c r="AS108" i="3"/>
  <c r="AL106" i="3"/>
  <c r="AO106" i="3"/>
  <c r="AG105" i="3"/>
  <c r="H38" i="3"/>
  <c r="I14" i="17"/>
  <c r="AB106" i="3"/>
  <c r="AE106" i="3"/>
  <c r="AN106" i="3"/>
  <c r="AM106" i="3"/>
  <c r="AC106" i="3"/>
  <c r="AD106" i="3"/>
  <c r="X107" i="3"/>
  <c r="V108" i="3"/>
  <c r="Y107" i="3"/>
  <c r="V110" i="2"/>
  <c r="M105" i="3"/>
  <c r="F38" i="3"/>
  <c r="G14" i="17"/>
  <c r="AD111" i="2"/>
  <c r="Q112" i="2"/>
  <c r="O44" i="2"/>
  <c r="AC111" i="2"/>
  <c r="P113" i="2"/>
  <c r="AF108" i="3"/>
  <c r="AI107" i="3"/>
  <c r="AH107" i="3"/>
  <c r="AV107" i="3"/>
  <c r="AY107" i="3"/>
  <c r="U110" i="2"/>
  <c r="AH108" i="3"/>
  <c r="AI108" i="3"/>
  <c r="AF109" i="3"/>
  <c r="AV108" i="3"/>
  <c r="AY108" i="3"/>
  <c r="U111" i="2"/>
  <c r="V111" i="2"/>
  <c r="L109" i="3"/>
  <c r="O108" i="3"/>
  <c r="N108" i="3"/>
  <c r="W106" i="3"/>
  <c r="G39" i="3"/>
  <c r="H15" i="17"/>
  <c r="S107" i="3"/>
  <c r="T107" i="3"/>
  <c r="AP110" i="3"/>
  <c r="AR109" i="3"/>
  <c r="AS109" i="3"/>
  <c r="AD107" i="3"/>
  <c r="AC107" i="3"/>
  <c r="U107" i="3"/>
  <c r="R107" i="3"/>
  <c r="AD112" i="2"/>
  <c r="AC112" i="2"/>
  <c r="Q113" i="2"/>
  <c r="O45" i="2"/>
  <c r="P114" i="2"/>
  <c r="AQ107" i="3"/>
  <c r="I40" i="3"/>
  <c r="J16" i="17"/>
  <c r="X108" i="3"/>
  <c r="V109" i="3"/>
  <c r="Y108" i="3"/>
  <c r="AE107" i="3"/>
  <c r="AB107" i="3"/>
  <c r="AG106" i="3"/>
  <c r="H39" i="3"/>
  <c r="I15" i="17"/>
  <c r="AL107" i="3"/>
  <c r="AO107" i="3"/>
  <c r="AN107" i="3"/>
  <c r="AM107" i="3"/>
  <c r="AW108" i="3"/>
  <c r="AX108" i="3"/>
  <c r="M106" i="3"/>
  <c r="F39" i="3"/>
  <c r="G15" i="17"/>
  <c r="U112" i="2"/>
  <c r="R108" i="3"/>
  <c r="U108" i="3"/>
  <c r="V112" i="2"/>
  <c r="AG107" i="3"/>
  <c r="H40" i="3"/>
  <c r="I16" i="17"/>
  <c r="M107" i="3"/>
  <c r="F40" i="3"/>
  <c r="G16" i="17"/>
  <c r="N109" i="3"/>
  <c r="L110" i="3"/>
  <c r="O109" i="3"/>
  <c r="T108" i="3"/>
  <c r="S108" i="3"/>
  <c r="AD108" i="3"/>
  <c r="AC108" i="3"/>
  <c r="AX109" i="3"/>
  <c r="AW109" i="3"/>
  <c r="W107" i="3"/>
  <c r="G40" i="3"/>
  <c r="H16" i="17"/>
  <c r="V110" i="3"/>
  <c r="Y109" i="3"/>
  <c r="X109" i="3"/>
  <c r="AY109" i="3"/>
  <c r="AV109" i="3"/>
  <c r="AQ109" i="3"/>
  <c r="I42" i="3"/>
  <c r="J18" i="17"/>
  <c r="AE108" i="3"/>
  <c r="AB108" i="3"/>
  <c r="AS110" i="3"/>
  <c r="AP111" i="3"/>
  <c r="AR110" i="3"/>
  <c r="AQ108" i="3"/>
  <c r="I41" i="3"/>
  <c r="J17" i="17"/>
  <c r="AH109" i="3"/>
  <c r="AI109" i="3"/>
  <c r="AF110" i="3"/>
  <c r="AN108" i="3"/>
  <c r="AM108" i="3"/>
  <c r="P115" i="2"/>
  <c r="Q114" i="2"/>
  <c r="O46" i="2"/>
  <c r="AC113" i="2"/>
  <c r="AD113" i="2"/>
  <c r="AO108" i="3"/>
  <c r="AL108" i="3"/>
  <c r="AD114" i="2"/>
  <c r="P116" i="2"/>
  <c r="AC114" i="2"/>
  <c r="Q115" i="2"/>
  <c r="O47" i="2"/>
  <c r="AH110" i="3"/>
  <c r="AF111" i="3"/>
  <c r="AI110" i="3"/>
  <c r="AC109" i="3"/>
  <c r="AD109" i="3"/>
  <c r="T109" i="3"/>
  <c r="S109" i="3"/>
  <c r="AN109" i="3"/>
  <c r="AM109" i="3"/>
  <c r="X110" i="3"/>
  <c r="V111" i="3"/>
  <c r="Y110" i="3"/>
  <c r="L111" i="3"/>
  <c r="O110" i="3"/>
  <c r="N110" i="3"/>
  <c r="AO109" i="3"/>
  <c r="AL109" i="3"/>
  <c r="R109" i="3"/>
  <c r="U109" i="3"/>
  <c r="AB109" i="3"/>
  <c r="W109" i="3"/>
  <c r="G42" i="3"/>
  <c r="H18" i="17"/>
  <c r="AE109" i="3"/>
  <c r="AG108" i="3"/>
  <c r="H41" i="3"/>
  <c r="I17" i="17"/>
  <c r="AS111" i="3"/>
  <c r="AR111" i="3"/>
  <c r="AP112" i="3"/>
  <c r="AX110" i="3"/>
  <c r="AW110" i="3"/>
  <c r="AV110" i="3"/>
  <c r="AY110" i="3"/>
  <c r="V113" i="2"/>
  <c r="U113" i="2"/>
  <c r="W108" i="3"/>
  <c r="G41" i="3"/>
  <c r="H17" i="17"/>
  <c r="M108" i="3"/>
  <c r="F41" i="3"/>
  <c r="G17" i="17"/>
  <c r="AQ110" i="3"/>
  <c r="I43" i="3"/>
  <c r="J19" i="17"/>
  <c r="AS112" i="3"/>
  <c r="AR112" i="3"/>
  <c r="AP113" i="3"/>
  <c r="AG109" i="3"/>
  <c r="H42" i="3"/>
  <c r="I18" i="17"/>
  <c r="AY111" i="3"/>
  <c r="AV111" i="3"/>
  <c r="AQ111" i="3"/>
  <c r="I44" i="3"/>
  <c r="J20" i="17"/>
  <c r="AX111" i="3"/>
  <c r="AW111" i="3"/>
  <c r="R110" i="3"/>
  <c r="M110" i="3"/>
  <c r="F43" i="3"/>
  <c r="G19" i="17"/>
  <c r="U110" i="3"/>
  <c r="AN110" i="3"/>
  <c r="AM110" i="3"/>
  <c r="T110" i="3"/>
  <c r="S110" i="3"/>
  <c r="AH111" i="3"/>
  <c r="AF112" i="3"/>
  <c r="AI111" i="3"/>
  <c r="N111" i="3"/>
  <c r="L112" i="3"/>
  <c r="O111" i="3"/>
  <c r="AL110" i="3"/>
  <c r="AO110" i="3"/>
  <c r="AC110" i="3"/>
  <c r="AD110" i="3"/>
  <c r="U114" i="2"/>
  <c r="X111" i="3"/>
  <c r="Y111" i="3"/>
  <c r="V112" i="3"/>
  <c r="M109" i="3"/>
  <c r="F42" i="3"/>
  <c r="G18" i="17"/>
  <c r="AB110" i="3"/>
  <c r="AE110" i="3"/>
  <c r="P117" i="2"/>
  <c r="AC115" i="2"/>
  <c r="AD115" i="2"/>
  <c r="Q116" i="2"/>
  <c r="O48" i="2"/>
  <c r="V114" i="2"/>
  <c r="S111" i="3"/>
  <c r="T111" i="3"/>
  <c r="U115" i="2"/>
  <c r="W110" i="3"/>
  <c r="G43" i="3"/>
  <c r="H19" i="17"/>
  <c r="V113" i="3"/>
  <c r="Y112" i="3"/>
  <c r="X112" i="3"/>
  <c r="AD111" i="3"/>
  <c r="AC111" i="3"/>
  <c r="AI112" i="3"/>
  <c r="AH112" i="3"/>
  <c r="AF113" i="3"/>
  <c r="AM111" i="3"/>
  <c r="AN111" i="3"/>
  <c r="AB111" i="3"/>
  <c r="W111" i="3"/>
  <c r="G44" i="3"/>
  <c r="H20" i="17"/>
  <c r="AE111" i="3"/>
  <c r="AO111" i="3"/>
  <c r="AL111" i="3"/>
  <c r="AS113" i="3"/>
  <c r="AR113" i="3"/>
  <c r="AP114" i="3"/>
  <c r="AV112" i="3"/>
  <c r="AY112" i="3"/>
  <c r="V115" i="2"/>
  <c r="AD116" i="2"/>
  <c r="P118" i="2"/>
  <c r="AC116" i="2"/>
  <c r="Q117" i="2"/>
  <c r="O49" i="2"/>
  <c r="O112" i="3"/>
  <c r="L113" i="3"/>
  <c r="N112" i="3"/>
  <c r="AX112" i="3"/>
  <c r="AW112" i="3"/>
  <c r="AG110" i="3"/>
  <c r="H43" i="3"/>
  <c r="I19" i="17"/>
  <c r="R111" i="3"/>
  <c r="U111" i="3"/>
  <c r="AH113" i="3"/>
  <c r="AF114" i="3"/>
  <c r="AI113" i="3"/>
  <c r="AO112" i="3"/>
  <c r="AL112" i="3"/>
  <c r="AQ112" i="3"/>
  <c r="I45" i="3"/>
  <c r="J21" i="17"/>
  <c r="AM112" i="3"/>
  <c r="AN112" i="3"/>
  <c r="AY113" i="3"/>
  <c r="AV113" i="3"/>
  <c r="V116" i="2"/>
  <c r="M111" i="3"/>
  <c r="F44" i="3"/>
  <c r="G20" i="17"/>
  <c r="AP115" i="3"/>
  <c r="AR114" i="3"/>
  <c r="AS114" i="3"/>
  <c r="R112" i="3"/>
  <c r="U112" i="3"/>
  <c r="O113" i="3"/>
  <c r="L114" i="3"/>
  <c r="N113" i="3"/>
  <c r="AX113" i="3"/>
  <c r="AW113" i="3"/>
  <c r="AE112" i="3"/>
  <c r="AB112" i="3"/>
  <c r="W112" i="3"/>
  <c r="G45" i="3"/>
  <c r="H21" i="17"/>
  <c r="AC117" i="2"/>
  <c r="AD117" i="2"/>
  <c r="Q118" i="2"/>
  <c r="O50" i="2"/>
  <c r="P119" i="2"/>
  <c r="T112" i="3"/>
  <c r="S112" i="3"/>
  <c r="AG111" i="3"/>
  <c r="H44" i="3"/>
  <c r="I20" i="17"/>
  <c r="AC112" i="3"/>
  <c r="AD112" i="3"/>
  <c r="V114" i="3"/>
  <c r="Y113" i="3"/>
  <c r="X113" i="3"/>
  <c r="U116" i="2"/>
  <c r="AB113" i="3"/>
  <c r="AE113" i="3"/>
  <c r="V117" i="2"/>
  <c r="AH114" i="3"/>
  <c r="AF115" i="3"/>
  <c r="AI114" i="3"/>
  <c r="AQ113" i="3"/>
  <c r="I46" i="3"/>
  <c r="J22" i="17"/>
  <c r="R113" i="3"/>
  <c r="U113" i="3"/>
  <c r="AV114" i="3"/>
  <c r="AY114" i="3"/>
  <c r="AD113" i="3"/>
  <c r="AC113" i="3"/>
  <c r="X114" i="3"/>
  <c r="V115" i="3"/>
  <c r="Y114" i="3"/>
  <c r="AP116" i="3"/>
  <c r="AR115" i="3"/>
  <c r="AS115" i="3"/>
  <c r="N114" i="3"/>
  <c r="L115" i="3"/>
  <c r="O114" i="3"/>
  <c r="T113" i="3"/>
  <c r="S113" i="3"/>
  <c r="Q119" i="2"/>
  <c r="O51" i="2"/>
  <c r="AD118" i="2"/>
  <c r="P120" i="2"/>
  <c r="AC118" i="2"/>
  <c r="M112" i="3"/>
  <c r="F45" i="3"/>
  <c r="G21" i="17"/>
  <c r="AG112" i="3"/>
  <c r="H45" i="3"/>
  <c r="I21" i="17"/>
  <c r="AM113" i="3"/>
  <c r="AN113" i="3"/>
  <c r="U117" i="2"/>
  <c r="AW114" i="3"/>
  <c r="AX114" i="3"/>
  <c r="AL113" i="3"/>
  <c r="AO113" i="3"/>
  <c r="AY115" i="3"/>
  <c r="AV115" i="3"/>
  <c r="M113" i="3"/>
  <c r="F46" i="3"/>
  <c r="G22" i="17"/>
  <c r="AQ114" i="3"/>
  <c r="I47" i="3"/>
  <c r="J23" i="17"/>
  <c r="AP117" i="3"/>
  <c r="AR116" i="3"/>
  <c r="AS116" i="3"/>
  <c r="U118" i="2"/>
  <c r="P121" i="2"/>
  <c r="AC119" i="2"/>
  <c r="Q120" i="2"/>
  <c r="O52" i="2"/>
  <c r="AD119" i="2"/>
  <c r="AM114" i="3"/>
  <c r="AN114" i="3"/>
  <c r="AG113" i="3"/>
  <c r="H46" i="3"/>
  <c r="I22" i="17"/>
  <c r="AF116" i="3"/>
  <c r="AI115" i="3"/>
  <c r="AH115" i="3"/>
  <c r="V118" i="2"/>
  <c r="AL114" i="3"/>
  <c r="AO114" i="3"/>
  <c r="X115" i="3"/>
  <c r="Y115" i="3"/>
  <c r="V116" i="3"/>
  <c r="S114" i="3"/>
  <c r="T114" i="3"/>
  <c r="AW115" i="3"/>
  <c r="AX115" i="3"/>
  <c r="AD114" i="3"/>
  <c r="AC114" i="3"/>
  <c r="AB114" i="3"/>
  <c r="W114" i="3"/>
  <c r="G47" i="3"/>
  <c r="H23" i="17"/>
  <c r="AE114" i="3"/>
  <c r="O115" i="3"/>
  <c r="N115" i="3"/>
  <c r="L116" i="3"/>
  <c r="U114" i="3"/>
  <c r="R114" i="3"/>
  <c r="W113" i="3"/>
  <c r="G46" i="3"/>
  <c r="H22" i="17"/>
  <c r="AL115" i="3"/>
  <c r="AG115" i="3"/>
  <c r="H48" i="3"/>
  <c r="I24" i="17"/>
  <c r="AO115" i="3"/>
  <c r="AX116" i="3"/>
  <c r="AW116" i="3"/>
  <c r="V117" i="3"/>
  <c r="Y116" i="3"/>
  <c r="X116" i="3"/>
  <c r="AV116" i="3"/>
  <c r="AQ116" i="3"/>
  <c r="I49" i="3"/>
  <c r="J25" i="17"/>
  <c r="AY116" i="3"/>
  <c r="AH116" i="3"/>
  <c r="AF117" i="3"/>
  <c r="AI116" i="3"/>
  <c r="N116" i="3"/>
  <c r="L117" i="3"/>
  <c r="O116" i="3"/>
  <c r="AD115" i="3"/>
  <c r="AC115" i="3"/>
  <c r="V119" i="2"/>
  <c r="AE115" i="3"/>
  <c r="AB115" i="3"/>
  <c r="AN115" i="3"/>
  <c r="AM115" i="3"/>
  <c r="AP118" i="3"/>
  <c r="AR117" i="3"/>
  <c r="AS117" i="3"/>
  <c r="U119" i="2"/>
  <c r="AQ115" i="3"/>
  <c r="I48" i="3"/>
  <c r="J24" i="17"/>
  <c r="M114" i="3"/>
  <c r="F47" i="3"/>
  <c r="G23" i="17"/>
  <c r="R115" i="3"/>
  <c r="U115" i="3"/>
  <c r="T115" i="3"/>
  <c r="S115" i="3"/>
  <c r="AG114" i="3"/>
  <c r="H47" i="3"/>
  <c r="I23" i="17"/>
  <c r="AD120" i="2"/>
  <c r="P122" i="2"/>
  <c r="AC120" i="2"/>
  <c r="Q121" i="2"/>
  <c r="O53" i="2"/>
  <c r="M115" i="3"/>
  <c r="F48" i="3"/>
  <c r="G24" i="17"/>
  <c r="AB116" i="3"/>
  <c r="AE116" i="3"/>
  <c r="N117" i="3"/>
  <c r="L118" i="3"/>
  <c r="O117" i="3"/>
  <c r="AD116" i="3"/>
  <c r="AC116" i="3"/>
  <c r="S116" i="3"/>
  <c r="T116" i="3"/>
  <c r="U120" i="2"/>
  <c r="AC121" i="2"/>
  <c r="AD121" i="2"/>
  <c r="P123" i="2"/>
  <c r="Q122" i="2"/>
  <c r="O54" i="2"/>
  <c r="R116" i="3"/>
  <c r="U116" i="3"/>
  <c r="V118" i="3"/>
  <c r="Y117" i="3"/>
  <c r="X117" i="3"/>
  <c r="AX117" i="3"/>
  <c r="AW117" i="3"/>
  <c r="AY117" i="3"/>
  <c r="AV117" i="3"/>
  <c r="AQ117" i="3"/>
  <c r="I50" i="3"/>
  <c r="J26" i="17"/>
  <c r="AH117" i="3"/>
  <c r="AI117" i="3"/>
  <c r="AF118" i="3"/>
  <c r="V120" i="2"/>
  <c r="AP119" i="3"/>
  <c r="AR118" i="3"/>
  <c r="AS118" i="3"/>
  <c r="AM116" i="3"/>
  <c r="AN116" i="3"/>
  <c r="AO116" i="3"/>
  <c r="AL116" i="3"/>
  <c r="W115" i="3"/>
  <c r="G48" i="3"/>
  <c r="H24" i="17"/>
  <c r="AW118" i="3"/>
  <c r="AX118" i="3"/>
  <c r="AB117" i="3"/>
  <c r="AE117" i="3"/>
  <c r="AP120" i="3"/>
  <c r="AR119" i="3"/>
  <c r="AS119" i="3"/>
  <c r="M116" i="3"/>
  <c r="F49" i="3"/>
  <c r="G25" i="17"/>
  <c r="X118" i="3"/>
  <c r="V119" i="3"/>
  <c r="Y118" i="3"/>
  <c r="AM117" i="3"/>
  <c r="AN117" i="3"/>
  <c r="AO117" i="3"/>
  <c r="AL117" i="3"/>
  <c r="V121" i="2"/>
  <c r="N118" i="3"/>
  <c r="L119" i="3"/>
  <c r="O118" i="3"/>
  <c r="AC117" i="3"/>
  <c r="AD117" i="3"/>
  <c r="R117" i="3"/>
  <c r="U117" i="3"/>
  <c r="P124" i="2"/>
  <c r="Q123" i="2"/>
  <c r="O55" i="2"/>
  <c r="AC122" i="2"/>
  <c r="AD122" i="2"/>
  <c r="AG116" i="3"/>
  <c r="H49" i="3"/>
  <c r="I25" i="17"/>
  <c r="AY118" i="3"/>
  <c r="AV118" i="3"/>
  <c r="AQ118" i="3"/>
  <c r="I51" i="3"/>
  <c r="J27" i="17"/>
  <c r="AI118" i="3"/>
  <c r="AF119" i="3"/>
  <c r="AH118" i="3"/>
  <c r="T117" i="3"/>
  <c r="S117" i="3"/>
  <c r="U121" i="2"/>
  <c r="W116" i="3"/>
  <c r="G49" i="3"/>
  <c r="H25" i="17"/>
  <c r="AM118" i="3"/>
  <c r="AN118" i="3"/>
  <c r="T118" i="3"/>
  <c r="S118" i="3"/>
  <c r="U122" i="2"/>
  <c r="AG117" i="3"/>
  <c r="H50" i="3"/>
  <c r="I26" i="17"/>
  <c r="AX119" i="3"/>
  <c r="AW119" i="3"/>
  <c r="R118" i="3"/>
  <c r="U118" i="3"/>
  <c r="V122" i="2"/>
  <c r="AY119" i="3"/>
  <c r="AV119" i="3"/>
  <c r="L120" i="3"/>
  <c r="O119" i="3"/>
  <c r="N119" i="3"/>
  <c r="Q124" i="2"/>
  <c r="O56" i="2"/>
  <c r="AC123" i="2"/>
  <c r="P125" i="2"/>
  <c r="AD123" i="2"/>
  <c r="M117" i="3"/>
  <c r="F50" i="3"/>
  <c r="G26" i="17"/>
  <c r="W117" i="3"/>
  <c r="G50" i="3"/>
  <c r="H26" i="17"/>
  <c r="AP121" i="3"/>
  <c r="AR120" i="3"/>
  <c r="AS120" i="3"/>
  <c r="AL118" i="3"/>
  <c r="AG118" i="3"/>
  <c r="H51" i="3"/>
  <c r="I27" i="17"/>
  <c r="AO118" i="3"/>
  <c r="X119" i="3"/>
  <c r="Y119" i="3"/>
  <c r="V120" i="3"/>
  <c r="AD118" i="3"/>
  <c r="AC118" i="3"/>
  <c r="AH119" i="3"/>
  <c r="AF120" i="3"/>
  <c r="AI119" i="3"/>
  <c r="AE118" i="3"/>
  <c r="AB118" i="3"/>
  <c r="AD124" i="2"/>
  <c r="Q125" i="2"/>
  <c r="O57" i="2"/>
  <c r="P126" i="2"/>
  <c r="AC124" i="2"/>
  <c r="AC119" i="3"/>
  <c r="AD119" i="3"/>
  <c r="AB119" i="3"/>
  <c r="AE119" i="3"/>
  <c r="R119" i="3"/>
  <c r="U119" i="3"/>
  <c r="T119" i="3"/>
  <c r="S119" i="3"/>
  <c r="X120" i="3"/>
  <c r="Y120" i="3"/>
  <c r="V121" i="3"/>
  <c r="O120" i="3"/>
  <c r="N120" i="3"/>
  <c r="L121" i="3"/>
  <c r="W118" i="3"/>
  <c r="G51" i="3"/>
  <c r="H27" i="17"/>
  <c r="AW120" i="3"/>
  <c r="AX120" i="3"/>
  <c r="AQ119" i="3"/>
  <c r="I52" i="3"/>
  <c r="J28" i="17"/>
  <c r="U123" i="2"/>
  <c r="AV120" i="3"/>
  <c r="AY120" i="3"/>
  <c r="AN119" i="3"/>
  <c r="AM119" i="3"/>
  <c r="AP122" i="3"/>
  <c r="AR121" i="3"/>
  <c r="AS121" i="3"/>
  <c r="AF121" i="3"/>
  <c r="AI120" i="3"/>
  <c r="AH120" i="3"/>
  <c r="AL119" i="3"/>
  <c r="AO119" i="3"/>
  <c r="V123" i="2"/>
  <c r="M118" i="3"/>
  <c r="F51" i="3"/>
  <c r="G27" i="17"/>
  <c r="AD125" i="2"/>
  <c r="P127" i="2"/>
  <c r="AC125" i="2"/>
  <c r="Q126" i="2"/>
  <c r="O58" i="2"/>
  <c r="AD120" i="3"/>
  <c r="AC120" i="3"/>
  <c r="AM120" i="3"/>
  <c r="AN120" i="3"/>
  <c r="AB120" i="3"/>
  <c r="AE120" i="3"/>
  <c r="V124" i="2"/>
  <c r="AH121" i="3"/>
  <c r="AI121" i="3"/>
  <c r="AF122" i="3"/>
  <c r="AG119" i="3"/>
  <c r="H52" i="3"/>
  <c r="I28" i="17"/>
  <c r="AL120" i="3"/>
  <c r="AO120" i="3"/>
  <c r="AY121" i="3"/>
  <c r="AV121" i="3"/>
  <c r="AP123" i="3"/>
  <c r="AS122" i="3"/>
  <c r="AR122" i="3"/>
  <c r="M119" i="3"/>
  <c r="F52" i="3"/>
  <c r="G28" i="17"/>
  <c r="U124" i="2"/>
  <c r="AX121" i="3"/>
  <c r="AW121" i="3"/>
  <c r="W119" i="3"/>
  <c r="G52" i="3"/>
  <c r="H28" i="17"/>
  <c r="T120" i="3"/>
  <c r="S120" i="3"/>
  <c r="Y121" i="3"/>
  <c r="X121" i="3"/>
  <c r="V122" i="3"/>
  <c r="N121" i="3"/>
  <c r="L122" i="3"/>
  <c r="O121" i="3"/>
  <c r="AQ120" i="3"/>
  <c r="I53" i="3"/>
  <c r="J29" i="17"/>
  <c r="R120" i="3"/>
  <c r="M120" i="3"/>
  <c r="F53" i="3"/>
  <c r="G29" i="17"/>
  <c r="U120" i="3"/>
  <c r="AX122" i="3"/>
  <c r="AW122" i="3"/>
  <c r="AO121" i="3"/>
  <c r="AL121" i="3"/>
  <c r="V125" i="2"/>
  <c r="AB121" i="3"/>
  <c r="AE121" i="3"/>
  <c r="AR123" i="3"/>
  <c r="AP124" i="3"/>
  <c r="AS123" i="3"/>
  <c r="X122" i="3"/>
  <c r="V123" i="3"/>
  <c r="Y122" i="3"/>
  <c r="W120" i="3"/>
  <c r="G53" i="3"/>
  <c r="H29" i="17"/>
  <c r="AC121" i="3"/>
  <c r="AD121" i="3"/>
  <c r="AQ121" i="3"/>
  <c r="I54" i="3"/>
  <c r="J30" i="17"/>
  <c r="AG120" i="3"/>
  <c r="H53" i="3"/>
  <c r="I29" i="17"/>
  <c r="S121" i="3"/>
  <c r="T121" i="3"/>
  <c r="N122" i="3"/>
  <c r="L123" i="3"/>
  <c r="O122" i="3"/>
  <c r="AH122" i="3"/>
  <c r="AF123" i="3"/>
  <c r="AI122" i="3"/>
  <c r="U125" i="2"/>
  <c r="U121" i="3"/>
  <c r="R121" i="3"/>
  <c r="AV122" i="3"/>
  <c r="AQ122" i="3"/>
  <c r="I55" i="3"/>
  <c r="J31" i="17"/>
  <c r="AY122" i="3"/>
  <c r="AM121" i="3"/>
  <c r="AN121" i="3"/>
  <c r="AD126" i="2"/>
  <c r="P128" i="2"/>
  <c r="AC126" i="2"/>
  <c r="Q127" i="2"/>
  <c r="O59" i="2"/>
  <c r="AE122" i="3"/>
  <c r="AB122" i="3"/>
  <c r="AX123" i="3"/>
  <c r="AW123" i="3"/>
  <c r="AY123" i="3"/>
  <c r="AV123" i="3"/>
  <c r="AN122" i="3"/>
  <c r="AM122" i="3"/>
  <c r="W121" i="3"/>
  <c r="G54" i="3"/>
  <c r="H30" i="17"/>
  <c r="U126" i="2"/>
  <c r="AI123" i="3"/>
  <c r="AF124" i="3"/>
  <c r="AH123" i="3"/>
  <c r="AL122" i="3"/>
  <c r="AO122" i="3"/>
  <c r="V126" i="2"/>
  <c r="S122" i="3"/>
  <c r="T122" i="3"/>
  <c r="AG121" i="3"/>
  <c r="H54" i="3"/>
  <c r="I30" i="17"/>
  <c r="AP125" i="3"/>
  <c r="AS124" i="3"/>
  <c r="AR124" i="3"/>
  <c r="P129" i="2"/>
  <c r="AD127" i="2"/>
  <c r="AC127" i="2"/>
  <c r="Q128" i="2"/>
  <c r="O60" i="2"/>
  <c r="N123" i="3"/>
  <c r="O123" i="3"/>
  <c r="L124" i="3"/>
  <c r="M121" i="3"/>
  <c r="F54" i="3"/>
  <c r="G30" i="17"/>
  <c r="U122" i="3"/>
  <c r="R122" i="3"/>
  <c r="M122" i="3"/>
  <c r="F55" i="3"/>
  <c r="G31" i="17"/>
  <c r="AC122" i="3"/>
  <c r="AD122" i="3"/>
  <c r="X123" i="3"/>
  <c r="V124" i="3"/>
  <c r="Y123" i="3"/>
  <c r="AB123" i="3"/>
  <c r="AE123" i="3"/>
  <c r="AO123" i="3"/>
  <c r="AL123" i="3"/>
  <c r="AG123" i="3"/>
  <c r="H56" i="3"/>
  <c r="I32" i="17"/>
  <c r="AR125" i="3"/>
  <c r="AP126" i="3"/>
  <c r="AS125" i="3"/>
  <c r="AM123" i="3"/>
  <c r="AN123" i="3"/>
  <c r="AD128" i="2"/>
  <c r="P130" i="2"/>
  <c r="AC128" i="2"/>
  <c r="Q129" i="2"/>
  <c r="O61" i="2"/>
  <c r="AV124" i="3"/>
  <c r="AQ124" i="3"/>
  <c r="I57" i="3"/>
  <c r="J33" i="17"/>
  <c r="AY124" i="3"/>
  <c r="T123" i="3"/>
  <c r="S123" i="3"/>
  <c r="AW124" i="3"/>
  <c r="AX124" i="3"/>
  <c r="U123" i="3"/>
  <c r="R123" i="3"/>
  <c r="W122" i="3"/>
  <c r="G55" i="3"/>
  <c r="H31" i="17"/>
  <c r="O124" i="3"/>
  <c r="L125" i="3"/>
  <c r="N124" i="3"/>
  <c r="AD123" i="3"/>
  <c r="AC123" i="3"/>
  <c r="U127" i="2"/>
  <c r="AG122" i="3"/>
  <c r="H55" i="3"/>
  <c r="I31" i="17"/>
  <c r="AQ123" i="3"/>
  <c r="I56" i="3"/>
  <c r="J32" i="17"/>
  <c r="AI124" i="3"/>
  <c r="AF125" i="3"/>
  <c r="AH124" i="3"/>
  <c r="Y124" i="3"/>
  <c r="X124" i="3"/>
  <c r="V125" i="3"/>
  <c r="V127" i="2"/>
  <c r="W123" i="3"/>
  <c r="G56" i="3"/>
  <c r="H32" i="17"/>
  <c r="AB124" i="3"/>
  <c r="W124" i="3"/>
  <c r="G57" i="3"/>
  <c r="H33" i="17"/>
  <c r="AE124" i="3"/>
  <c r="O125" i="3"/>
  <c r="L126" i="3"/>
  <c r="N125" i="3"/>
  <c r="U128" i="2"/>
  <c r="AC124" i="3"/>
  <c r="AD124" i="3"/>
  <c r="AF126" i="3"/>
  <c r="AI125" i="3"/>
  <c r="AH125" i="3"/>
  <c r="R124" i="3"/>
  <c r="M124" i="3"/>
  <c r="F57" i="3"/>
  <c r="G33" i="17"/>
  <c r="U124" i="3"/>
  <c r="P131" i="2"/>
  <c r="Q130" i="2"/>
  <c r="O62" i="2"/>
  <c r="AD129" i="2"/>
  <c r="AC129" i="2"/>
  <c r="V128" i="2"/>
  <c r="M123" i="3"/>
  <c r="F56" i="3"/>
  <c r="G32" i="17"/>
  <c r="AM124" i="3"/>
  <c r="AN124" i="3"/>
  <c r="V126" i="3"/>
  <c r="Y125" i="3"/>
  <c r="X125" i="3"/>
  <c r="T124" i="3"/>
  <c r="S124" i="3"/>
  <c r="AO124" i="3"/>
  <c r="AL124" i="3"/>
  <c r="AX125" i="3"/>
  <c r="AW125" i="3"/>
  <c r="AR126" i="3"/>
  <c r="AP127" i="3"/>
  <c r="AS126" i="3"/>
  <c r="AY125" i="3"/>
  <c r="AV125" i="3"/>
  <c r="AC125" i="3"/>
  <c r="AD125" i="3"/>
  <c r="AM125" i="3"/>
  <c r="AN125" i="3"/>
  <c r="AO125" i="3"/>
  <c r="AL125" i="3"/>
  <c r="AY126" i="3"/>
  <c r="AV126" i="3"/>
  <c r="Y126" i="3"/>
  <c r="X126" i="3"/>
  <c r="V127" i="3"/>
  <c r="AH126" i="3"/>
  <c r="AF127" i="3"/>
  <c r="AI126" i="3"/>
  <c r="AG124" i="3"/>
  <c r="H57" i="3"/>
  <c r="I33" i="17"/>
  <c r="U129" i="2"/>
  <c r="V129" i="2"/>
  <c r="U125" i="3"/>
  <c r="R125" i="3"/>
  <c r="M125" i="3"/>
  <c r="F58" i="3"/>
  <c r="G34" i="17"/>
  <c r="AQ125" i="3"/>
  <c r="I58" i="3"/>
  <c r="J34" i="17"/>
  <c r="O126" i="3"/>
  <c r="L127" i="3"/>
  <c r="N126" i="3"/>
  <c r="AC130" i="2"/>
  <c r="Q131" i="2"/>
  <c r="O63" i="2"/>
  <c r="AD130" i="2"/>
  <c r="S125" i="3"/>
  <c r="T125" i="3"/>
  <c r="AW126" i="3"/>
  <c r="AX126" i="3"/>
  <c r="AE125" i="3"/>
  <c r="AB125" i="3"/>
  <c r="W125" i="3"/>
  <c r="G58" i="3"/>
  <c r="H34" i="17"/>
  <c r="AP128" i="3"/>
  <c r="AR127" i="3"/>
  <c r="AS127" i="3"/>
  <c r="AF128" i="3"/>
  <c r="AH127" i="3"/>
  <c r="AI127" i="3"/>
  <c r="AO126" i="3"/>
  <c r="AL126" i="3"/>
  <c r="V128" i="3"/>
  <c r="Y127" i="3"/>
  <c r="X127" i="3"/>
  <c r="AB126" i="3"/>
  <c r="AE126" i="3"/>
  <c r="AC126" i="3"/>
  <c r="AD126" i="3"/>
  <c r="V130" i="2"/>
  <c r="AV127" i="3"/>
  <c r="AQ127" i="3"/>
  <c r="I60" i="3"/>
  <c r="J36" i="17"/>
  <c r="AY127" i="3"/>
  <c r="AM126" i="3"/>
  <c r="AN126" i="3"/>
  <c r="AQ126" i="3"/>
  <c r="I59" i="3"/>
  <c r="J35" i="17"/>
  <c r="U130" i="2"/>
  <c r="AG125" i="3"/>
  <c r="H58" i="3"/>
  <c r="I34" i="17"/>
  <c r="AX127" i="3"/>
  <c r="AW127" i="3"/>
  <c r="U126" i="3"/>
  <c r="R126" i="3"/>
  <c r="L128" i="3"/>
  <c r="N127" i="3"/>
  <c r="O127" i="3"/>
  <c r="AS128" i="3"/>
  <c r="AP129" i="3"/>
  <c r="AR128" i="3"/>
  <c r="S126" i="3"/>
  <c r="T126" i="3"/>
  <c r="AL127" i="3"/>
  <c r="AO127" i="3"/>
  <c r="AS129" i="3"/>
  <c r="AR129" i="3"/>
  <c r="AP130" i="3"/>
  <c r="S127" i="3"/>
  <c r="T127" i="3"/>
  <c r="AE127" i="3"/>
  <c r="AB127" i="3"/>
  <c r="AW128" i="3"/>
  <c r="AX128" i="3"/>
  <c r="AD127" i="3"/>
  <c r="AC127" i="3"/>
  <c r="AY128" i="3"/>
  <c r="AV128" i="3"/>
  <c r="W126" i="3"/>
  <c r="G59" i="3"/>
  <c r="H35" i="17"/>
  <c r="N128" i="3"/>
  <c r="O128" i="3"/>
  <c r="L129" i="3"/>
  <c r="M126" i="3"/>
  <c r="F59" i="3"/>
  <c r="G35" i="17"/>
  <c r="AG126" i="3"/>
  <c r="H59" i="3"/>
  <c r="I35" i="17"/>
  <c r="AM127" i="3"/>
  <c r="AN127" i="3"/>
  <c r="AI128" i="3"/>
  <c r="AF129" i="3"/>
  <c r="AH128" i="3"/>
  <c r="R127" i="3"/>
  <c r="U127" i="3"/>
  <c r="X128" i="3"/>
  <c r="V129" i="3"/>
  <c r="Y128" i="3"/>
  <c r="N129" i="3"/>
  <c r="O129" i="3"/>
  <c r="L130" i="3"/>
  <c r="X129" i="3"/>
  <c r="Y129" i="3"/>
  <c r="V130" i="3"/>
  <c r="S128" i="3"/>
  <c r="T128" i="3"/>
  <c r="AC128" i="3"/>
  <c r="AD128" i="3"/>
  <c r="U128" i="3"/>
  <c r="R128" i="3"/>
  <c r="AX129" i="3"/>
  <c r="AW129" i="3"/>
  <c r="AE128" i="3"/>
  <c r="AB128" i="3"/>
  <c r="M127" i="3"/>
  <c r="F60" i="3"/>
  <c r="G36" i="17"/>
  <c r="AQ128" i="3"/>
  <c r="I61" i="3"/>
  <c r="J37" i="17"/>
  <c r="AO128" i="3"/>
  <c r="AL128" i="3"/>
  <c r="AG127" i="3"/>
  <c r="H60" i="3"/>
  <c r="I36" i="17"/>
  <c r="AY129" i="3"/>
  <c r="AV129" i="3"/>
  <c r="AH129" i="3"/>
  <c r="AI129" i="3"/>
  <c r="AF130" i="3"/>
  <c r="AS130" i="3"/>
  <c r="AP131" i="3"/>
  <c r="AR130" i="3"/>
  <c r="AM128" i="3"/>
  <c r="AN128" i="3"/>
  <c r="W127" i="3"/>
  <c r="G60" i="3"/>
  <c r="H36" i="17"/>
  <c r="AM129" i="3"/>
  <c r="AN129" i="3"/>
  <c r="R129" i="3"/>
  <c r="U129" i="3"/>
  <c r="AO129" i="3"/>
  <c r="AL129" i="3"/>
  <c r="AG129" i="3"/>
  <c r="H62" i="3"/>
  <c r="I38" i="17"/>
  <c r="M128" i="3"/>
  <c r="F61" i="3"/>
  <c r="G37" i="17"/>
  <c r="AQ129" i="3"/>
  <c r="I62" i="3"/>
  <c r="J38" i="17"/>
  <c r="AY130" i="3"/>
  <c r="AV130" i="3"/>
  <c r="AR131" i="3"/>
  <c r="AS131" i="3"/>
  <c r="AP132" i="3"/>
  <c r="AG128" i="3"/>
  <c r="H61" i="3"/>
  <c r="I37" i="17"/>
  <c r="V131" i="3"/>
  <c r="Y130" i="3"/>
  <c r="X130" i="3"/>
  <c r="AC129" i="3"/>
  <c r="AD129" i="3"/>
  <c r="AW130" i="3"/>
  <c r="AX130" i="3"/>
  <c r="W128" i="3"/>
  <c r="G61" i="3"/>
  <c r="H37" i="17"/>
  <c r="AE129" i="3"/>
  <c r="AB129" i="3"/>
  <c r="L131" i="3"/>
  <c r="N130" i="3"/>
  <c r="O130" i="3"/>
  <c r="AI130" i="3"/>
  <c r="AF131" i="3"/>
  <c r="AH130" i="3"/>
  <c r="T129" i="3"/>
  <c r="S129" i="3"/>
  <c r="AX131" i="3"/>
  <c r="AW131" i="3"/>
  <c r="AO130" i="3"/>
  <c r="AL130" i="3"/>
  <c r="AQ130" i="3"/>
  <c r="I63" i="3"/>
  <c r="J39" i="17"/>
  <c r="AY131" i="3"/>
  <c r="AV131" i="3"/>
  <c r="S130" i="3"/>
  <c r="T130" i="3"/>
  <c r="O131" i="3"/>
  <c r="L132" i="3"/>
  <c r="N131" i="3"/>
  <c r="AE130" i="3"/>
  <c r="AB130" i="3"/>
  <c r="W130" i="3"/>
  <c r="G63" i="3"/>
  <c r="H39" i="17"/>
  <c r="AI131" i="3"/>
  <c r="AF132" i="3"/>
  <c r="AH131" i="3"/>
  <c r="AM130" i="3"/>
  <c r="AN130" i="3"/>
  <c r="W129" i="3"/>
  <c r="G62" i="3"/>
  <c r="H38" i="17"/>
  <c r="AD130" i="3"/>
  <c r="AC130" i="3"/>
  <c r="V132" i="3"/>
  <c r="X131" i="3"/>
  <c r="Y131" i="3"/>
  <c r="M129" i="3"/>
  <c r="F62" i="3"/>
  <c r="G38" i="17"/>
  <c r="R130" i="3"/>
  <c r="U130" i="3"/>
  <c r="AS132" i="3"/>
  <c r="AR132" i="3"/>
  <c r="AP133" i="3"/>
  <c r="AE131" i="3"/>
  <c r="AB131" i="3"/>
  <c r="Y132" i="3"/>
  <c r="X132" i="3"/>
  <c r="V133" i="3"/>
  <c r="L133" i="3"/>
  <c r="N132" i="3"/>
  <c r="O132" i="3"/>
  <c r="AS133" i="3"/>
  <c r="AR133" i="3"/>
  <c r="AP134" i="3"/>
  <c r="S131" i="3"/>
  <c r="T131" i="3"/>
  <c r="AV132" i="3"/>
  <c r="AQ132" i="3"/>
  <c r="I65" i="3"/>
  <c r="J41" i="17"/>
  <c r="AY132" i="3"/>
  <c r="AX132" i="3"/>
  <c r="AW132" i="3"/>
  <c r="AQ131" i="3"/>
  <c r="I64" i="3"/>
  <c r="J40" i="17"/>
  <c r="AN131" i="3"/>
  <c r="AM131" i="3"/>
  <c r="AD131" i="3"/>
  <c r="AC131" i="3"/>
  <c r="M130" i="3"/>
  <c r="F63" i="3"/>
  <c r="G39" i="17"/>
  <c r="U131" i="3"/>
  <c r="R131" i="3"/>
  <c r="AO131" i="3"/>
  <c r="AL131" i="3"/>
  <c r="AG131" i="3"/>
  <c r="H64" i="3"/>
  <c r="I40" i="17"/>
  <c r="AF133" i="3"/>
  <c r="AI132" i="3"/>
  <c r="AH132" i="3"/>
  <c r="AG130" i="3"/>
  <c r="H63" i="3"/>
  <c r="I39" i="17"/>
  <c r="AS134" i="3"/>
  <c r="AR134" i="3"/>
  <c r="AP135" i="3"/>
  <c r="AN132" i="3"/>
  <c r="AM132" i="3"/>
  <c r="S132" i="3"/>
  <c r="T132" i="3"/>
  <c r="AW133" i="3"/>
  <c r="AX133" i="3"/>
  <c r="U132" i="3"/>
  <c r="R132" i="3"/>
  <c r="L134" i="3"/>
  <c r="O133" i="3"/>
  <c r="N133" i="3"/>
  <c r="AI133" i="3"/>
  <c r="AF134" i="3"/>
  <c r="AH133" i="3"/>
  <c r="X133" i="3"/>
  <c r="Y133" i="3"/>
  <c r="V134" i="3"/>
  <c r="AL132" i="3"/>
  <c r="AO132" i="3"/>
  <c r="AY133" i="3"/>
  <c r="AV133" i="3"/>
  <c r="AB132" i="3"/>
  <c r="AE132" i="3"/>
  <c r="AC132" i="3"/>
  <c r="AD132" i="3"/>
  <c r="W131" i="3"/>
  <c r="G64" i="3"/>
  <c r="H40" i="17"/>
  <c r="M131" i="3"/>
  <c r="F64" i="3"/>
  <c r="G40" i="17"/>
  <c r="AQ133" i="3"/>
  <c r="I66" i="3"/>
  <c r="J42" i="17"/>
  <c r="AW134" i="3"/>
  <c r="AX134" i="3"/>
  <c r="AG132" i="3"/>
  <c r="H65" i="3"/>
  <c r="I41" i="17"/>
  <c r="Y134" i="3"/>
  <c r="V135" i="3"/>
  <c r="X134" i="3"/>
  <c r="M132" i="3"/>
  <c r="F65" i="3"/>
  <c r="G41" i="17"/>
  <c r="AC133" i="3"/>
  <c r="AD133" i="3"/>
  <c r="AV134" i="3"/>
  <c r="AY134" i="3"/>
  <c r="AM133" i="3"/>
  <c r="AN133" i="3"/>
  <c r="O134" i="3"/>
  <c r="L135" i="3"/>
  <c r="N134" i="3"/>
  <c r="AH134" i="3"/>
  <c r="AF135" i="3"/>
  <c r="AI134" i="3"/>
  <c r="U133" i="3"/>
  <c r="R133" i="3"/>
  <c r="AB133" i="3"/>
  <c r="AE133" i="3"/>
  <c r="AO133" i="3"/>
  <c r="AL133" i="3"/>
  <c r="W132" i="3"/>
  <c r="G65" i="3"/>
  <c r="H41" i="17"/>
  <c r="S133" i="3"/>
  <c r="T133" i="3"/>
  <c r="AP136" i="3"/>
  <c r="AR135" i="3"/>
  <c r="AS135" i="3"/>
  <c r="AY135" i="3"/>
  <c r="AV135" i="3"/>
  <c r="AQ135" i="3"/>
  <c r="I68" i="3"/>
  <c r="J44" i="17"/>
  <c r="AS136" i="3"/>
  <c r="AP137" i="3"/>
  <c r="AR136" i="3"/>
  <c r="AC134" i="3"/>
  <c r="AD134" i="3"/>
  <c r="L136" i="3"/>
  <c r="O135" i="3"/>
  <c r="N135" i="3"/>
  <c r="AX135" i="3"/>
  <c r="AW135" i="3"/>
  <c r="AL134" i="3"/>
  <c r="AO134" i="3"/>
  <c r="AF136" i="3"/>
  <c r="AH135" i="3"/>
  <c r="AI135" i="3"/>
  <c r="Y135" i="3"/>
  <c r="V136" i="3"/>
  <c r="X135" i="3"/>
  <c r="AG133" i="3"/>
  <c r="H66" i="3"/>
  <c r="I42" i="17"/>
  <c r="W133" i="3"/>
  <c r="G66" i="3"/>
  <c r="H42" i="17"/>
  <c r="AQ134" i="3"/>
  <c r="I67" i="3"/>
  <c r="J43" i="17"/>
  <c r="AM134" i="3"/>
  <c r="AN134" i="3"/>
  <c r="AE134" i="3"/>
  <c r="AB134" i="3"/>
  <c r="R134" i="3"/>
  <c r="U134" i="3"/>
  <c r="T134" i="3"/>
  <c r="S134" i="3"/>
  <c r="M133" i="3"/>
  <c r="F66" i="3"/>
  <c r="G42" i="17"/>
  <c r="Y136" i="3"/>
  <c r="X136" i="3"/>
  <c r="V137" i="3"/>
  <c r="AN135" i="3"/>
  <c r="AM135" i="3"/>
  <c r="L137" i="3"/>
  <c r="N136" i="3"/>
  <c r="O136" i="3"/>
  <c r="AB135" i="3"/>
  <c r="W135" i="3"/>
  <c r="G68" i="3"/>
  <c r="H44" i="17"/>
  <c r="AE135" i="3"/>
  <c r="U135" i="3"/>
  <c r="R135" i="3"/>
  <c r="M135" i="3"/>
  <c r="F68" i="3"/>
  <c r="G44" i="17"/>
  <c r="AD135" i="3"/>
  <c r="AC135" i="3"/>
  <c r="S135" i="3"/>
  <c r="T135" i="3"/>
  <c r="M134" i="3"/>
  <c r="F67" i="3"/>
  <c r="G43" i="17"/>
  <c r="AL135" i="3"/>
  <c r="AG135" i="3"/>
  <c r="H68" i="3"/>
  <c r="I44" i="17"/>
  <c r="AO135" i="3"/>
  <c r="W134" i="3"/>
  <c r="G67" i="3"/>
  <c r="H43" i="17"/>
  <c r="AI136" i="3"/>
  <c r="AH136" i="3"/>
  <c r="AF137" i="3"/>
  <c r="AY136" i="3"/>
  <c r="AV136" i="3"/>
  <c r="AG134" i="3"/>
  <c r="H67" i="3"/>
  <c r="I43" i="17"/>
  <c r="AP138" i="3"/>
  <c r="AR137" i="3"/>
  <c r="AS137" i="3"/>
  <c r="AX136" i="3"/>
  <c r="AW136" i="3"/>
  <c r="AO136" i="3"/>
  <c r="AL136" i="3"/>
  <c r="AX137" i="3"/>
  <c r="AW137" i="3"/>
  <c r="T136" i="3"/>
  <c r="S136" i="3"/>
  <c r="U136" i="3"/>
  <c r="R136" i="3"/>
  <c r="M136" i="3"/>
  <c r="F69" i="3"/>
  <c r="G45" i="17"/>
  <c r="L138" i="3"/>
  <c r="O137" i="3"/>
  <c r="N137" i="3"/>
  <c r="AN136" i="3"/>
  <c r="AM136" i="3"/>
  <c r="AS138" i="3"/>
  <c r="AR138" i="3"/>
  <c r="AP139" i="3"/>
  <c r="AF138" i="3"/>
  <c r="AH137" i="3"/>
  <c r="AI137" i="3"/>
  <c r="AV137" i="3"/>
  <c r="AY137" i="3"/>
  <c r="X137" i="3"/>
  <c r="V138" i="3"/>
  <c r="Y137" i="3"/>
  <c r="AB136" i="3"/>
  <c r="AE136" i="3"/>
  <c r="AQ136" i="3"/>
  <c r="I69" i="3"/>
  <c r="J45" i="17"/>
  <c r="AD136" i="3"/>
  <c r="AC136" i="3"/>
  <c r="AQ137" i="3"/>
  <c r="I70" i="3"/>
  <c r="J46" i="17"/>
  <c r="AL137" i="3"/>
  <c r="AO137" i="3"/>
  <c r="O138" i="3"/>
  <c r="L139" i="3"/>
  <c r="N138" i="3"/>
  <c r="AH138" i="3"/>
  <c r="AI138" i="3"/>
  <c r="AF139" i="3"/>
  <c r="AN137" i="3"/>
  <c r="AM137" i="3"/>
  <c r="W136" i="3"/>
  <c r="G69" i="3"/>
  <c r="H45" i="17"/>
  <c r="AR139" i="3"/>
  <c r="AP140" i="3"/>
  <c r="AS139" i="3"/>
  <c r="U137" i="3"/>
  <c r="R137" i="3"/>
  <c r="AV138" i="3"/>
  <c r="AY138" i="3"/>
  <c r="S137" i="3"/>
  <c r="T137" i="3"/>
  <c r="AD137" i="3"/>
  <c r="AC137" i="3"/>
  <c r="X138" i="3"/>
  <c r="V139" i="3"/>
  <c r="Y138" i="3"/>
  <c r="AX138" i="3"/>
  <c r="AW138" i="3"/>
  <c r="AG136" i="3"/>
  <c r="H69" i="3"/>
  <c r="I45" i="17"/>
  <c r="AE137" i="3"/>
  <c r="AB137" i="3"/>
  <c r="W137" i="3"/>
  <c r="G70" i="3"/>
  <c r="H46" i="17"/>
  <c r="AL138" i="3"/>
  <c r="AO138" i="3"/>
  <c r="AQ138" i="3"/>
  <c r="I71" i="3"/>
  <c r="J47" i="17"/>
  <c r="R138" i="3"/>
  <c r="U138" i="3"/>
  <c r="AD138" i="3"/>
  <c r="AC138" i="3"/>
  <c r="V140" i="3"/>
  <c r="Y139" i="3"/>
  <c r="X139" i="3"/>
  <c r="M137" i="3"/>
  <c r="F70" i="3"/>
  <c r="G46" i="17"/>
  <c r="L140" i="3"/>
  <c r="O139" i="3"/>
  <c r="N139" i="3"/>
  <c r="AF140" i="3"/>
  <c r="AH139" i="3"/>
  <c r="AI139" i="3"/>
  <c r="AB138" i="3"/>
  <c r="AE138" i="3"/>
  <c r="T138" i="3"/>
  <c r="S138" i="3"/>
  <c r="AN138" i="3"/>
  <c r="AM138" i="3"/>
  <c r="AW139" i="3"/>
  <c r="AX139" i="3"/>
  <c r="AR140" i="3"/>
  <c r="AS140" i="3"/>
  <c r="AP141" i="3"/>
  <c r="AG137" i="3"/>
  <c r="H70" i="3"/>
  <c r="I46" i="17"/>
  <c r="AY139" i="3"/>
  <c r="AV139" i="3"/>
  <c r="AQ139" i="3"/>
  <c r="I72" i="3"/>
  <c r="J48" i="17"/>
  <c r="AD139" i="3"/>
  <c r="AC139" i="3"/>
  <c r="AG138" i="3"/>
  <c r="H71" i="3"/>
  <c r="I47" i="17"/>
  <c r="X140" i="3"/>
  <c r="V141" i="3"/>
  <c r="Y140" i="3"/>
  <c r="W138" i="3"/>
  <c r="G71" i="3"/>
  <c r="H47" i="17"/>
  <c r="AL139" i="3"/>
  <c r="AO139" i="3"/>
  <c r="AN139" i="3"/>
  <c r="AM139" i="3"/>
  <c r="AR141" i="3"/>
  <c r="AS141" i="3"/>
  <c r="AP142" i="3"/>
  <c r="AX140" i="3"/>
  <c r="AW140" i="3"/>
  <c r="AH140" i="3"/>
  <c r="AI140" i="3"/>
  <c r="AF141" i="3"/>
  <c r="AY140" i="3"/>
  <c r="AV140" i="3"/>
  <c r="AQ140" i="3"/>
  <c r="I73" i="3"/>
  <c r="J49" i="17"/>
  <c r="U139" i="3"/>
  <c r="R139" i="3"/>
  <c r="M139" i="3"/>
  <c r="F72" i="3"/>
  <c r="G48" i="17"/>
  <c r="T139" i="3"/>
  <c r="S139" i="3"/>
  <c r="M138" i="3"/>
  <c r="F71" i="3"/>
  <c r="G47" i="17"/>
  <c r="L141" i="3"/>
  <c r="N140" i="3"/>
  <c r="O140" i="3"/>
  <c r="AB139" i="3"/>
  <c r="AE139" i="3"/>
  <c r="AY141" i="3"/>
  <c r="AV141" i="3"/>
  <c r="AG139" i="3"/>
  <c r="H72" i="3"/>
  <c r="I48" i="17"/>
  <c r="R140" i="3"/>
  <c r="U140" i="3"/>
  <c r="AF142" i="3"/>
  <c r="AH141" i="3"/>
  <c r="AI141" i="3"/>
  <c r="T140" i="3"/>
  <c r="S140" i="3"/>
  <c r="AD140" i="3"/>
  <c r="AC140" i="3"/>
  <c r="N141" i="3"/>
  <c r="L142" i="3"/>
  <c r="O141" i="3"/>
  <c r="AL140" i="3"/>
  <c r="AO140" i="3"/>
  <c r="Y141" i="3"/>
  <c r="V142" i="3"/>
  <c r="X141" i="3"/>
  <c r="AE140" i="3"/>
  <c r="AB140" i="3"/>
  <c r="AR142" i="3"/>
  <c r="AS142" i="3"/>
  <c r="W139" i="3"/>
  <c r="G72" i="3"/>
  <c r="H48" i="17"/>
  <c r="AN140" i="3"/>
  <c r="AM140" i="3"/>
  <c r="AX141" i="3"/>
  <c r="AW141" i="3"/>
  <c r="AW142" i="3"/>
  <c r="AX142" i="3"/>
  <c r="AN141" i="3"/>
  <c r="AM141" i="3"/>
  <c r="Y142" i="3"/>
  <c r="X142" i="3"/>
  <c r="AO141" i="3"/>
  <c r="AL141" i="3"/>
  <c r="AG141" i="3"/>
  <c r="H74" i="3"/>
  <c r="I50" i="17"/>
  <c r="AB141" i="3"/>
  <c r="W141" i="3"/>
  <c r="G74" i="3"/>
  <c r="H50" i="17"/>
  <c r="AE141" i="3"/>
  <c r="AC141" i="3"/>
  <c r="AD141" i="3"/>
  <c r="AH142" i="3"/>
  <c r="AI142" i="3"/>
  <c r="AV142" i="3"/>
  <c r="AY142" i="3"/>
  <c r="AG140" i="3"/>
  <c r="H73" i="3"/>
  <c r="I49" i="17"/>
  <c r="M140" i="3"/>
  <c r="F73" i="3"/>
  <c r="G49" i="17"/>
  <c r="W140" i="3"/>
  <c r="G73" i="3"/>
  <c r="H49" i="17"/>
  <c r="T141" i="3"/>
  <c r="S141" i="3"/>
  <c r="O142" i="3"/>
  <c r="N142" i="3"/>
  <c r="AQ141" i="3"/>
  <c r="I74" i="3"/>
  <c r="J50" i="17"/>
  <c r="R141" i="3"/>
  <c r="U141" i="3"/>
  <c r="AQ142" i="3"/>
  <c r="I75" i="3"/>
  <c r="J51" i="17"/>
  <c r="M141" i="3"/>
  <c r="F74" i="3"/>
  <c r="G50" i="17"/>
  <c r="AE142" i="3"/>
  <c r="AB142" i="3"/>
  <c r="W142" i="3"/>
  <c r="G75" i="3"/>
  <c r="H51" i="17"/>
  <c r="AM142" i="3"/>
  <c r="AN142" i="3"/>
  <c r="AL142" i="3"/>
  <c r="AO142" i="3"/>
  <c r="AD142" i="3"/>
  <c r="AC142" i="3"/>
  <c r="R142" i="3"/>
  <c r="U142" i="3"/>
  <c r="T142" i="3"/>
  <c r="S142" i="3"/>
  <c r="M142" i="3"/>
  <c r="F75" i="3"/>
  <c r="G51" i="17"/>
  <c r="AG142" i="3"/>
  <c r="H75" i="3"/>
  <c r="I51" i="17"/>
  <c r="FY7" i="17" l="1"/>
  <c r="Y6" i="10"/>
  <c r="EJ22" i="17"/>
  <c r="EL6" i="17"/>
  <c r="FY21" i="17"/>
  <c r="EJ6" i="17"/>
  <c r="EM6" i="17"/>
  <c r="EJ9" i="17"/>
  <c r="Y9" i="10"/>
  <c r="GU11" i="17"/>
  <c r="FZ18" i="17"/>
  <c r="DQ19" i="17"/>
  <c r="DP13" i="17"/>
  <c r="FG4" i="17"/>
  <c r="FX7" i="17"/>
  <c r="GR11" i="17"/>
  <c r="DR19" i="17"/>
  <c r="FZ21" i="17"/>
  <c r="FZ7" i="17"/>
  <c r="DQ5" i="17"/>
  <c r="GA18" i="17"/>
  <c r="FF5" i="17"/>
  <c r="FF12" i="17"/>
  <c r="Y2" i="10"/>
  <c r="FX21" i="17"/>
  <c r="FE12" i="17"/>
  <c r="EJ13" i="17"/>
  <c r="EM13" i="17"/>
  <c r="DR8" i="17"/>
  <c r="DP8" i="17"/>
  <c r="DS8" i="17"/>
  <c r="DQ8" i="17"/>
  <c r="DR6" i="17"/>
  <c r="DP6" i="17"/>
  <c r="DQ6" i="17"/>
  <c r="DS6" i="17"/>
  <c r="FD14" i="17"/>
  <c r="FG14" i="17"/>
  <c r="FF14" i="17"/>
  <c r="FE14" i="17"/>
  <c r="FD20" i="17"/>
  <c r="FE20" i="17"/>
  <c r="FG20" i="17"/>
  <c r="FF20" i="17"/>
  <c r="GT8" i="17"/>
  <c r="GS8" i="17"/>
  <c r="GU8" i="17"/>
  <c r="GR8" i="17"/>
  <c r="FG7" i="17"/>
  <c r="FE7" i="17"/>
  <c r="FD7" i="17"/>
  <c r="FF7" i="17"/>
  <c r="EM15" i="17"/>
  <c r="EK15" i="17"/>
  <c r="EL15" i="17"/>
  <c r="EJ15" i="17"/>
  <c r="GA14" i="17"/>
  <c r="FY14" i="17"/>
  <c r="FX14" i="17"/>
  <c r="FZ14" i="17"/>
  <c r="DS17" i="17"/>
  <c r="DQ17" i="17"/>
  <c r="DR17" i="17"/>
  <c r="DP17" i="17"/>
  <c r="FX10" i="17"/>
  <c r="FY10" i="17"/>
  <c r="FZ10" i="17"/>
  <c r="GA10" i="17"/>
  <c r="DR10" i="17"/>
  <c r="DS10" i="17"/>
  <c r="DP10" i="17"/>
  <c r="DQ10" i="17"/>
  <c r="EM17" i="17"/>
  <c r="EJ17" i="17"/>
  <c r="EL17" i="17"/>
  <c r="EK17" i="17"/>
  <c r="FZ16" i="17"/>
  <c r="FY16" i="17"/>
  <c r="FX16" i="17"/>
  <c r="GA16" i="17"/>
  <c r="EM3" i="17"/>
  <c r="EK3" i="17"/>
  <c r="EJ3" i="17"/>
  <c r="EL3" i="17"/>
  <c r="DS21" i="17"/>
  <c r="DR21" i="17"/>
  <c r="DQ21" i="17"/>
  <c r="DP21" i="17"/>
  <c r="FF19" i="17"/>
  <c r="FG19" i="17"/>
  <c r="FF6" i="17"/>
  <c r="FG6" i="17"/>
  <c r="FE6" i="17"/>
  <c r="FD6" i="17"/>
  <c r="GU3" i="17"/>
  <c r="GS3" i="17"/>
  <c r="GT3" i="17"/>
  <c r="GR3" i="17"/>
  <c r="FY8" i="17"/>
  <c r="FZ8" i="17"/>
  <c r="FX8" i="17"/>
  <c r="GA8" i="17"/>
  <c r="DR16" i="17"/>
  <c r="DQ16" i="17"/>
  <c r="DS7" i="17"/>
  <c r="DQ7" i="17"/>
  <c r="DP7" i="17"/>
  <c r="DR7" i="17"/>
  <c r="DQ12" i="17"/>
  <c r="DP12" i="17"/>
  <c r="EM14" i="17"/>
  <c r="EL14" i="17"/>
  <c r="EK14" i="17"/>
  <c r="EJ14" i="17"/>
  <c r="GU12" i="17"/>
  <c r="GS12" i="17"/>
  <c r="GT12" i="17"/>
  <c r="GR12" i="17"/>
  <c r="EM16" i="17"/>
  <c r="EL16" i="17"/>
  <c r="EJ16" i="17"/>
  <c r="EK16" i="17"/>
  <c r="EM5" i="17"/>
  <c r="EJ5" i="17"/>
  <c r="EL5" i="17"/>
  <c r="EK5" i="17"/>
  <c r="GA22" i="17"/>
  <c r="FY22" i="17"/>
  <c r="FX22" i="17"/>
  <c r="FZ22" i="17"/>
  <c r="EK7" i="17"/>
  <c r="EM7" i="17"/>
  <c r="EJ7" i="17"/>
  <c r="EL7" i="17"/>
  <c r="FG15" i="17"/>
  <c r="FE15" i="17"/>
  <c r="FD15" i="17"/>
  <c r="FF15" i="17"/>
  <c r="GS4" i="17"/>
  <c r="GT4" i="17"/>
  <c r="GU4" i="17"/>
  <c r="GR4" i="17"/>
  <c r="EL18" i="17"/>
  <c r="EK18" i="17"/>
  <c r="EJ18" i="17"/>
  <c r="EM18" i="17"/>
  <c r="FD21" i="17"/>
  <c r="FE21" i="17"/>
  <c r="DR11" i="17"/>
  <c r="DQ11" i="17"/>
  <c r="DS11" i="17"/>
  <c r="DP11" i="17"/>
  <c r="EL19" i="17"/>
  <c r="EK19" i="17"/>
  <c r="EJ19" i="17"/>
  <c r="EM19" i="17"/>
  <c r="GA9" i="17"/>
  <c r="FY9" i="17"/>
  <c r="FX9" i="17"/>
  <c r="FZ9" i="17"/>
  <c r="DS20" i="17"/>
  <c r="DR20" i="17"/>
  <c r="DP20" i="17"/>
  <c r="DQ20" i="17"/>
  <c r="FF8" i="17"/>
  <c r="FD8" i="17"/>
  <c r="FG8" i="17"/>
  <c r="FE8" i="17"/>
  <c r="EL21" i="17"/>
  <c r="EM21" i="17"/>
  <c r="EK21" i="17"/>
  <c r="EJ21" i="17"/>
  <c r="FX20" i="17"/>
  <c r="FZ20" i="17"/>
  <c r="GA20" i="17"/>
  <c r="FY20" i="17"/>
  <c r="FZ13" i="17"/>
  <c r="FY13" i="17"/>
  <c r="FX13" i="17"/>
  <c r="GA13" i="17"/>
  <c r="GA17" i="17"/>
  <c r="FY17" i="17"/>
  <c r="FX17" i="17"/>
  <c r="FZ17" i="17"/>
  <c r="FZ6" i="17"/>
  <c r="GA6" i="17"/>
  <c r="FX6" i="17"/>
  <c r="FY6" i="17"/>
  <c r="EM2" i="17"/>
  <c r="EL2" i="17"/>
  <c r="EK2" i="17"/>
  <c r="EJ2" i="17"/>
  <c r="FY18" i="17"/>
  <c r="GT7" i="17"/>
  <c r="Y8" i="10"/>
  <c r="GU6" i="17"/>
  <c r="EJ4" i="17"/>
  <c r="FD10" i="17"/>
  <c r="EL20" i="17"/>
  <c r="GR9" i="17"/>
  <c r="GA4" i="17"/>
  <c r="FD18" i="17"/>
  <c r="FY11" i="17"/>
  <c r="Y5" i="10"/>
  <c r="DQ13" i="17"/>
  <c r="DR13" i="17"/>
  <c r="EJ12" i="17"/>
  <c r="FY15" i="17"/>
  <c r="Y1" i="10"/>
  <c r="EL4" i="17"/>
  <c r="FF9" i="17"/>
  <c r="FY3" i="17"/>
  <c r="FG17" i="17"/>
  <c r="FD9" i="17"/>
  <c r="FY12" i="17"/>
  <c r="FX3" i="17"/>
  <c r="F35" i="10"/>
  <c r="BL9" i="17" s="1"/>
  <c r="EJ20" i="17"/>
  <c r="FE18" i="17"/>
  <c r="DS18" i="17"/>
  <c r="Y4" i="10"/>
  <c r="F31" i="10" s="1"/>
  <c r="BL5" i="17" s="1"/>
  <c r="DQ15" i="17"/>
  <c r="FX4" i="17"/>
  <c r="EK9" i="17"/>
  <c r="EM4" i="17"/>
  <c r="DP5" i="17"/>
  <c r="EM20" i="17"/>
  <c r="FZ5" i="17"/>
  <c r="Y7" i="10"/>
  <c r="F34" i="10" s="1"/>
  <c r="BL8" i="17" s="1"/>
  <c r="EL12" i="17"/>
  <c r="EL9" i="17"/>
  <c r="FF22" i="17"/>
  <c r="FE11" i="17"/>
  <c r="EJ10" i="17"/>
  <c r="FG11" i="17"/>
  <c r="FX5" i="17"/>
  <c r="GS6" i="17"/>
  <c r="FZ12" i="17"/>
  <c r="F25" i="10"/>
  <c r="EJ8" i="17"/>
  <c r="DP18" i="17"/>
  <c r="Y3" i="10"/>
  <c r="F30" i="10" s="1"/>
  <c r="BL4" i="17" s="1"/>
  <c r="GR2" i="17"/>
  <c r="DP19" i="17"/>
  <c r="GU2" i="17"/>
  <c r="FE10" i="17"/>
  <c r="FZ3" i="17"/>
  <c r="EM8" i="17"/>
  <c r="FD22" i="17"/>
  <c r="GR6" i="17"/>
  <c r="FY5" i="17"/>
  <c r="FZ19" i="17"/>
  <c r="FF10" i="17"/>
  <c r="FE9" i="17"/>
  <c r="FY4" i="17"/>
  <c r="DR5" i="17"/>
  <c r="DQ18" i="17"/>
  <c r="GT9" i="17"/>
  <c r="FX19" i="17"/>
  <c r="EK8" i="17"/>
  <c r="FX15" i="17"/>
  <c r="GS11" i="17"/>
  <c r="F36" i="10"/>
  <c r="BL10" i="17" s="1"/>
  <c r="F28" i="10"/>
  <c r="BL2" i="17" s="1"/>
  <c r="F33" i="10"/>
  <c r="BL7" i="17" s="1"/>
  <c r="F32" i="10"/>
  <c r="BL6" i="17" s="1"/>
  <c r="DR2" i="17"/>
  <c r="DQ2" i="17"/>
  <c r="DS2" i="17"/>
  <c r="DP2" i="17"/>
  <c r="FE2" i="17"/>
  <c r="FD2" i="17"/>
  <c r="FG2" i="17"/>
  <c r="FZ2" i="17"/>
  <c r="FY2" i="17"/>
  <c r="GA2" i="17"/>
  <c r="FX2" i="17"/>
  <c r="DP3" i="17"/>
  <c r="DR3" i="17"/>
  <c r="DS3" i="17"/>
  <c r="DQ3" i="17"/>
  <c r="FF3" i="17"/>
  <c r="FE3" i="17"/>
  <c r="FG3" i="17"/>
  <c r="FD3" i="17"/>
  <c r="DS4" i="17"/>
  <c r="DP4" i="17"/>
  <c r="DQ4" i="17"/>
  <c r="DR4" i="17"/>
  <c r="GR7" i="17"/>
  <c r="GU7" i="17"/>
  <c r="GU10" i="17"/>
  <c r="GT10" i="17"/>
  <c r="EL11" i="17"/>
  <c r="EM11" i="17"/>
  <c r="EK11" i="17"/>
  <c r="FZ11" i="17"/>
  <c r="GA11" i="17"/>
  <c r="DS12" i="17"/>
  <c r="DR12" i="17"/>
  <c r="EK13" i="17"/>
  <c r="EL13" i="17"/>
  <c r="DP14" i="17"/>
  <c r="DQ14" i="17"/>
  <c r="DS14" i="17"/>
  <c r="DP16" i="17"/>
  <c r="DS16" i="17"/>
  <c r="FD16" i="17"/>
  <c r="FF16" i="17"/>
  <c r="FG16" i="17"/>
  <c r="FD17" i="17"/>
  <c r="FF17" i="17"/>
  <c r="FD19" i="17"/>
  <c r="FE19" i="17"/>
  <c r="FF21" i="17"/>
  <c r="FG21" i="17"/>
  <c r="DP22" i="17"/>
  <c r="DS22" i="17"/>
  <c r="EM22" i="17"/>
  <c r="EK22" i="17"/>
  <c r="E115" i="2"/>
  <c r="E91" i="2"/>
  <c r="E140" i="2"/>
  <c r="E80" i="2"/>
  <c r="E113" i="2"/>
  <c r="E96" i="2"/>
  <c r="E141" i="2"/>
  <c r="E100" i="2"/>
  <c r="E109" i="2"/>
  <c r="E86" i="2"/>
  <c r="E89" i="2"/>
  <c r="E92" i="2"/>
  <c r="E93" i="2"/>
  <c r="E123" i="2"/>
  <c r="E101" i="2"/>
  <c r="E119" i="2"/>
  <c r="E105" i="2"/>
  <c r="E122" i="2"/>
  <c r="E110" i="2"/>
  <c r="E116" i="2"/>
  <c r="E120" i="2"/>
  <c r="E99" i="2"/>
  <c r="E134" i="2"/>
  <c r="E132" i="2"/>
  <c r="E137" i="2"/>
  <c r="E97" i="2"/>
  <c r="E98" i="2"/>
  <c r="E117" i="2"/>
  <c r="E103" i="2"/>
  <c r="E95" i="2"/>
  <c r="E130" i="2"/>
  <c r="E131" i="2"/>
  <c r="E114" i="2"/>
  <c r="E127" i="2"/>
  <c r="E136" i="2"/>
  <c r="E87" i="2"/>
  <c r="E83" i="2"/>
  <c r="E133" i="2"/>
  <c r="E82" i="2"/>
  <c r="E139" i="2"/>
  <c r="E129" i="2"/>
  <c r="E85" i="2"/>
  <c r="E125" i="2"/>
  <c r="E88" i="2"/>
  <c r="E90" i="2"/>
  <c r="E94" i="2"/>
  <c r="E111" i="2"/>
  <c r="E102" i="2"/>
  <c r="E104" i="2"/>
  <c r="E106" i="2"/>
  <c r="E108" i="2"/>
  <c r="E112" i="2"/>
  <c r="E107" i="2"/>
  <c r="E118" i="2"/>
  <c r="N11" i="2"/>
  <c r="E135" i="2"/>
  <c r="E126" i="2"/>
  <c r="E128" i="2"/>
  <c r="E81" i="2"/>
  <c r="E138" i="2"/>
  <c r="E121" i="2"/>
  <c r="E84" i="2"/>
  <c r="E124" i="2"/>
  <c r="G115" i="2" l="1"/>
  <c r="H115" i="2" s="1"/>
  <c r="AT117" i="2"/>
  <c r="AL116" i="2" s="1"/>
  <c r="AT93" i="2"/>
  <c r="AL92" i="2" s="1"/>
  <c r="G91" i="2"/>
  <c r="H91" i="2" s="1"/>
  <c r="G140" i="2"/>
  <c r="H140" i="2" s="1"/>
  <c r="AT142" i="2"/>
  <c r="AL141" i="2" s="1"/>
  <c r="G80" i="2"/>
  <c r="H80" i="2" s="1"/>
  <c r="AT82" i="2"/>
  <c r="AL81" i="2" s="1"/>
  <c r="AT115" i="2"/>
  <c r="AL114" i="2" s="1"/>
  <c r="G113" i="2"/>
  <c r="H113" i="2" s="1"/>
  <c r="G96" i="2"/>
  <c r="H96" i="2" s="1"/>
  <c r="AT98" i="2"/>
  <c r="AL97" i="2" s="1"/>
  <c r="G141" i="2"/>
  <c r="H141" i="2" s="1"/>
  <c r="F141" i="2" s="1"/>
  <c r="AT143" i="2"/>
  <c r="AL142" i="2" s="1"/>
  <c r="AT102" i="2"/>
  <c r="AL101" i="2" s="1"/>
  <c r="G100" i="2"/>
  <c r="H100" i="2" s="1"/>
  <c r="G109" i="2"/>
  <c r="H109" i="2" s="1"/>
  <c r="AT111" i="2"/>
  <c r="AL110" i="2" s="1"/>
  <c r="AT88" i="2"/>
  <c r="AL87" i="2" s="1"/>
  <c r="G86" i="2"/>
  <c r="H86" i="2" s="1"/>
  <c r="AT91" i="2"/>
  <c r="AL90" i="2" s="1"/>
  <c r="G89" i="2"/>
  <c r="H89" i="2" s="1"/>
  <c r="AT94" i="2"/>
  <c r="AL93" i="2" s="1"/>
  <c r="G92" i="2"/>
  <c r="H92" i="2" s="1"/>
  <c r="G93" i="2"/>
  <c r="H93" i="2" s="1"/>
  <c r="AT95" i="2"/>
  <c r="AL94" i="2" s="1"/>
  <c r="G123" i="2"/>
  <c r="H123" i="2" s="1"/>
  <c r="AT125" i="2"/>
  <c r="AL124" i="2" s="1"/>
  <c r="AT103" i="2"/>
  <c r="AL102" i="2" s="1"/>
  <c r="G101" i="2"/>
  <c r="H101" i="2" s="1"/>
  <c r="AT121" i="2"/>
  <c r="AL120" i="2" s="1"/>
  <c r="G119" i="2"/>
  <c r="H119" i="2" s="1"/>
  <c r="G105" i="2"/>
  <c r="H105" i="2" s="1"/>
  <c r="AT107" i="2"/>
  <c r="AL106" i="2" s="1"/>
  <c r="G122" i="2"/>
  <c r="H122" i="2" s="1"/>
  <c r="AT124" i="2"/>
  <c r="AL123" i="2" s="1"/>
  <c r="AT112" i="2"/>
  <c r="AL111" i="2" s="1"/>
  <c r="G110" i="2"/>
  <c r="H110" i="2" s="1"/>
  <c r="G116" i="2"/>
  <c r="H116" i="2" s="1"/>
  <c r="AT118" i="2"/>
  <c r="AL117" i="2" s="1"/>
  <c r="G120" i="2"/>
  <c r="H120" i="2" s="1"/>
  <c r="AT122" i="2"/>
  <c r="AL121" i="2" s="1"/>
  <c r="G99" i="2"/>
  <c r="H99" i="2" s="1"/>
  <c r="AT101" i="2"/>
  <c r="AL100" i="2" s="1"/>
  <c r="AT136" i="2"/>
  <c r="AL135" i="2" s="1"/>
  <c r="G134" i="2"/>
  <c r="H134" i="2" s="1"/>
  <c r="G132" i="2"/>
  <c r="H132" i="2" s="1"/>
  <c r="AT134" i="2"/>
  <c r="AL133" i="2" s="1"/>
  <c r="AT139" i="2"/>
  <c r="AL138" i="2" s="1"/>
  <c r="G137" i="2"/>
  <c r="H137" i="2" s="1"/>
  <c r="G97" i="2"/>
  <c r="H97" i="2" s="1"/>
  <c r="AT99" i="2"/>
  <c r="AL98" i="2" s="1"/>
  <c r="AT100" i="2"/>
  <c r="AL99" i="2" s="1"/>
  <c r="G98" i="2"/>
  <c r="H98" i="2" s="1"/>
  <c r="G117" i="2"/>
  <c r="H117" i="2" s="1"/>
  <c r="AT119" i="2"/>
  <c r="AL118" i="2" s="1"/>
  <c r="AT105" i="2"/>
  <c r="AL104" i="2" s="1"/>
  <c r="G103" i="2"/>
  <c r="H103" i="2" s="1"/>
  <c r="G95" i="2"/>
  <c r="H95" i="2" s="1"/>
  <c r="AT97" i="2"/>
  <c r="AL96" i="2" s="1"/>
  <c r="AT132" i="2"/>
  <c r="AL131" i="2" s="1"/>
  <c r="G130" i="2"/>
  <c r="H130" i="2" s="1"/>
  <c r="G131" i="2"/>
  <c r="H131" i="2" s="1"/>
  <c r="AT133" i="2"/>
  <c r="AL132" i="2" s="1"/>
  <c r="AT116" i="2"/>
  <c r="AL115" i="2" s="1"/>
  <c r="G114" i="2"/>
  <c r="H114" i="2" s="1"/>
  <c r="G127" i="2"/>
  <c r="H127" i="2" s="1"/>
  <c r="AT129" i="2"/>
  <c r="AL128" i="2" s="1"/>
  <c r="AT138" i="2"/>
  <c r="AL137" i="2" s="1"/>
  <c r="G136" i="2"/>
  <c r="H136" i="2" s="1"/>
  <c r="G87" i="2"/>
  <c r="H87" i="2" s="1"/>
  <c r="AT89" i="2"/>
  <c r="AL88" i="2" s="1"/>
  <c r="G83" i="2"/>
  <c r="H83" i="2" s="1"/>
  <c r="AT85" i="2"/>
  <c r="AL84" i="2" s="1"/>
  <c r="G133" i="2"/>
  <c r="H133" i="2" s="1"/>
  <c r="AT135" i="2"/>
  <c r="AL134" i="2" s="1"/>
  <c r="G82" i="2"/>
  <c r="H82" i="2" s="1"/>
  <c r="AT84" i="2"/>
  <c r="AL83" i="2" s="1"/>
  <c r="AT141" i="2"/>
  <c r="AL140" i="2" s="1"/>
  <c r="G139" i="2"/>
  <c r="H139" i="2" s="1"/>
  <c r="G129" i="2"/>
  <c r="H129" i="2" s="1"/>
  <c r="AT131" i="2"/>
  <c r="AL130" i="2" s="1"/>
  <c r="G85" i="2"/>
  <c r="H85" i="2" s="1"/>
  <c r="AT87" i="2"/>
  <c r="AL86" i="2" s="1"/>
  <c r="G125" i="2"/>
  <c r="H125" i="2" s="1"/>
  <c r="AT127" i="2"/>
  <c r="AL126" i="2" s="1"/>
  <c r="G88" i="2"/>
  <c r="H88" i="2" s="1"/>
  <c r="AT90" i="2"/>
  <c r="AL89" i="2" s="1"/>
  <c r="G90" i="2"/>
  <c r="H90" i="2" s="1"/>
  <c r="AT92" i="2"/>
  <c r="AL91" i="2" s="1"/>
  <c r="AT96" i="2"/>
  <c r="AL95" i="2" s="1"/>
  <c r="G94" i="2"/>
  <c r="H94" i="2" s="1"/>
  <c r="G111" i="2"/>
  <c r="H111" i="2" s="1"/>
  <c r="AT113" i="2"/>
  <c r="AL112" i="2" s="1"/>
  <c r="AT104" i="2"/>
  <c r="AL103" i="2" s="1"/>
  <c r="G102" i="2"/>
  <c r="H102" i="2" s="1"/>
  <c r="G104" i="2"/>
  <c r="H104" i="2" s="1"/>
  <c r="AT106" i="2"/>
  <c r="AL105" i="2" s="1"/>
  <c r="AT108" i="2"/>
  <c r="AL107" i="2" s="1"/>
  <c r="G106" i="2"/>
  <c r="H106" i="2" s="1"/>
  <c r="G108" i="2"/>
  <c r="H108" i="2" s="1"/>
  <c r="AT110" i="2"/>
  <c r="AL109" i="2" s="1"/>
  <c r="AT114" i="2"/>
  <c r="AL113" i="2" s="1"/>
  <c r="G112" i="2"/>
  <c r="H112" i="2" s="1"/>
  <c r="AT109" i="2"/>
  <c r="AL108" i="2" s="1"/>
  <c r="G107" i="2"/>
  <c r="H107" i="2" s="1"/>
  <c r="AT120" i="2"/>
  <c r="AL119" i="2" s="1"/>
  <c r="G118" i="2"/>
  <c r="H118" i="2" s="1"/>
  <c r="G135" i="2"/>
  <c r="H135" i="2" s="1"/>
  <c r="AT137" i="2"/>
  <c r="AL136" i="2" s="1"/>
  <c r="G126" i="2"/>
  <c r="H126" i="2" s="1"/>
  <c r="AT128" i="2"/>
  <c r="AL127" i="2" s="1"/>
  <c r="G128" i="2"/>
  <c r="H128" i="2" s="1"/>
  <c r="AT130" i="2"/>
  <c r="AL129" i="2" s="1"/>
  <c r="G81" i="2"/>
  <c r="H81" i="2" s="1"/>
  <c r="AT83" i="2"/>
  <c r="AL82" i="2" s="1"/>
  <c r="AT140" i="2"/>
  <c r="AL139" i="2" s="1"/>
  <c r="G138" i="2"/>
  <c r="H138" i="2" s="1"/>
  <c r="G121" i="2"/>
  <c r="H121" i="2" s="1"/>
  <c r="AT123" i="2"/>
  <c r="AL122" i="2" s="1"/>
  <c r="AT86" i="2"/>
  <c r="AL85" i="2" s="1"/>
  <c r="G84" i="2"/>
  <c r="H84" i="2" s="1"/>
  <c r="AT126" i="2"/>
  <c r="AL125" i="2" s="1"/>
  <c r="G124" i="2"/>
  <c r="H124" i="2" s="1"/>
  <c r="AO116" i="2" l="1"/>
  <c r="AM116" i="2"/>
  <c r="AM92" i="2"/>
  <c r="AO92" i="2"/>
  <c r="AM141" i="2"/>
  <c r="AO141" i="2"/>
  <c r="AO81" i="2"/>
  <c r="AM81" i="2"/>
  <c r="AO114" i="2"/>
  <c r="AM114" i="2"/>
  <c r="AO97" i="2"/>
  <c r="AM97" i="2"/>
  <c r="Z141" i="2"/>
  <c r="AB81" i="2"/>
  <c r="AM142" i="2"/>
  <c r="AO142" i="2"/>
  <c r="AO101" i="2"/>
  <c r="AM101" i="2"/>
  <c r="AM110" i="2"/>
  <c r="AO110" i="2"/>
  <c r="AO87" i="2"/>
  <c r="AM87" i="2"/>
  <c r="AM90" i="2"/>
  <c r="AO90" i="2"/>
  <c r="AM93" i="2"/>
  <c r="AO93" i="2"/>
  <c r="AO94" i="2"/>
  <c r="AM94" i="2"/>
  <c r="AO124" i="2"/>
  <c r="AM124" i="2"/>
  <c r="AO102" i="2"/>
  <c r="AM102" i="2"/>
  <c r="AM120" i="2"/>
  <c r="AO120" i="2"/>
  <c r="AM106" i="2"/>
  <c r="AO106" i="2"/>
  <c r="AO123" i="2"/>
  <c r="AM123" i="2"/>
  <c r="AO111" i="2"/>
  <c r="AM111" i="2"/>
  <c r="AO117" i="2"/>
  <c r="AM117" i="2"/>
  <c r="AM121" i="2"/>
  <c r="AO121" i="2"/>
  <c r="AM100" i="2"/>
  <c r="AO100" i="2"/>
  <c r="AO135" i="2"/>
  <c r="AM135" i="2"/>
  <c r="AO133" i="2"/>
  <c r="AM133" i="2"/>
  <c r="AM138" i="2"/>
  <c r="AO138" i="2"/>
  <c r="AM98" i="2"/>
  <c r="AO98" i="2"/>
  <c r="AM99" i="2"/>
  <c r="AO99" i="2"/>
  <c r="AM118" i="2"/>
  <c r="AO118" i="2"/>
  <c r="AM104" i="2"/>
  <c r="AO104" i="2"/>
  <c r="AM96" i="2"/>
  <c r="AO96" i="2"/>
  <c r="AM131" i="2"/>
  <c r="AO131" i="2"/>
  <c r="AO132" i="2"/>
  <c r="AM132" i="2"/>
  <c r="AO115" i="2"/>
  <c r="AM115" i="2"/>
  <c r="AM128" i="2"/>
  <c r="AO128" i="2"/>
  <c r="AO137" i="2"/>
  <c r="AM137" i="2"/>
  <c r="AO88" i="2"/>
  <c r="AM88" i="2"/>
  <c r="AM84" i="2"/>
  <c r="AO84" i="2"/>
  <c r="AO134" i="2"/>
  <c r="AM134" i="2"/>
  <c r="AO83" i="2"/>
  <c r="AM83" i="2"/>
  <c r="AM140" i="2"/>
  <c r="AO140" i="2"/>
  <c r="AO130" i="2"/>
  <c r="AM130" i="2"/>
  <c r="AO86" i="2"/>
  <c r="AM86" i="2"/>
  <c r="AO126" i="2"/>
  <c r="AM126" i="2"/>
  <c r="AM89" i="2"/>
  <c r="AO89" i="2"/>
  <c r="AM91" i="2"/>
  <c r="AO91" i="2"/>
  <c r="AM95" i="2"/>
  <c r="AO95" i="2"/>
  <c r="AO112" i="2"/>
  <c r="AM112" i="2"/>
  <c r="AM103" i="2"/>
  <c r="AO103" i="2"/>
  <c r="AM105" i="2"/>
  <c r="AO105" i="2"/>
  <c r="AO107" i="2"/>
  <c r="AM107" i="2"/>
  <c r="AO109" i="2"/>
  <c r="AM109" i="2"/>
  <c r="AM113" i="2"/>
  <c r="AO113" i="2"/>
  <c r="AO108" i="2"/>
  <c r="AM108" i="2"/>
  <c r="AO119" i="2"/>
  <c r="AM119" i="2"/>
  <c r="AO136" i="2"/>
  <c r="AM136" i="2"/>
  <c r="AO127" i="2"/>
  <c r="AM127" i="2"/>
  <c r="AO129" i="2"/>
  <c r="AM129" i="2"/>
  <c r="AM82" i="2"/>
  <c r="AO82" i="2"/>
  <c r="AO139" i="2"/>
  <c r="AM139" i="2"/>
  <c r="AO122" i="2"/>
  <c r="AM122" i="2"/>
  <c r="AO85" i="2"/>
  <c r="AM85" i="2"/>
  <c r="AM125" i="2"/>
  <c r="AO125" i="2"/>
  <c r="F140" i="2"/>
  <c r="AO80" i="2" l="1"/>
  <c r="AP81" i="2"/>
  <c r="AM80" i="2"/>
  <c r="AN81" i="2" s="1"/>
  <c r="W82" i="2"/>
  <c r="W88" i="2"/>
  <c r="W84" i="2"/>
  <c r="W85" i="2"/>
  <c r="W86" i="2"/>
  <c r="W87" i="2"/>
  <c r="W81" i="2"/>
  <c r="W83" i="2"/>
  <c r="X86" i="2"/>
  <c r="R87" i="2" s="1"/>
  <c r="N19" i="2" s="1"/>
  <c r="X88" i="2"/>
  <c r="R89" i="2" s="1"/>
  <c r="N21" i="2" s="1"/>
  <c r="X87" i="2"/>
  <c r="R88" i="2" s="1"/>
  <c r="N20" i="2" s="1"/>
  <c r="X82" i="2"/>
  <c r="R83" i="2" s="1"/>
  <c r="N15" i="2" s="1"/>
  <c r="X83" i="2"/>
  <c r="R84" i="2" s="1"/>
  <c r="N16" i="2" s="1"/>
  <c r="X81" i="2"/>
  <c r="R82" i="2" s="1"/>
  <c r="N14" i="2" s="1"/>
  <c r="X85" i="2"/>
  <c r="R86" i="2" s="1"/>
  <c r="N18" i="2" s="1"/>
  <c r="X84" i="2"/>
  <c r="R85" i="2" s="1"/>
  <c r="N17" i="2" s="1"/>
  <c r="AB82" i="2"/>
  <c r="Z140" i="2"/>
  <c r="F139" i="2"/>
  <c r="AP130" i="2" l="1"/>
  <c r="AP134" i="2"/>
  <c r="AP137" i="2"/>
  <c r="AP115" i="2"/>
  <c r="AP132" i="2"/>
  <c r="AP104" i="2"/>
  <c r="AP133" i="2"/>
  <c r="AP100" i="2"/>
  <c r="AP117" i="2"/>
  <c r="AP106" i="2"/>
  <c r="AP120" i="2"/>
  <c r="AP93" i="2"/>
  <c r="AP90" i="2"/>
  <c r="AP87" i="2"/>
  <c r="AP101" i="2"/>
  <c r="AP142" i="2"/>
  <c r="AP97" i="2"/>
  <c r="AP114" i="2"/>
  <c r="AP141" i="2"/>
  <c r="AP92" i="2"/>
  <c r="AP116" i="2"/>
  <c r="AP86" i="2"/>
  <c r="AP83" i="2"/>
  <c r="AP118" i="2"/>
  <c r="AP135" i="2"/>
  <c r="AP89" i="2"/>
  <c r="AP126" i="2"/>
  <c r="AP140" i="2"/>
  <c r="AP84" i="2"/>
  <c r="AP88" i="2"/>
  <c r="AP128" i="2"/>
  <c r="AP131" i="2"/>
  <c r="AP96" i="2"/>
  <c r="AP99" i="2"/>
  <c r="AP98" i="2"/>
  <c r="AP138" i="2"/>
  <c r="AP121" i="2"/>
  <c r="AP111" i="2"/>
  <c r="AP123" i="2"/>
  <c r="AP102" i="2"/>
  <c r="AP124" i="2"/>
  <c r="AP94" i="2"/>
  <c r="AP110" i="2"/>
  <c r="AP125" i="2"/>
  <c r="AP85" i="2"/>
  <c r="AP122" i="2"/>
  <c r="AP139" i="2"/>
  <c r="AP82" i="2"/>
  <c r="AP129" i="2"/>
  <c r="AP127" i="2"/>
  <c r="AP136" i="2"/>
  <c r="AP119" i="2"/>
  <c r="AP108" i="2"/>
  <c r="AP113" i="2"/>
  <c r="AP109" i="2"/>
  <c r="AP107" i="2"/>
  <c r="AP105" i="2"/>
  <c r="AP103" i="2"/>
  <c r="AP112" i="2"/>
  <c r="AP95" i="2"/>
  <c r="AP91" i="2"/>
  <c r="AN77" i="2"/>
  <c r="AN134" i="2"/>
  <c r="AN89" i="2"/>
  <c r="AN86" i="2"/>
  <c r="AN83" i="2"/>
  <c r="AN88" i="2"/>
  <c r="AN128" i="2"/>
  <c r="AN131" i="2"/>
  <c r="AN118" i="2"/>
  <c r="AN99" i="2"/>
  <c r="AN98" i="2"/>
  <c r="AN138" i="2"/>
  <c r="AN100" i="2"/>
  <c r="AN121" i="2"/>
  <c r="AN123" i="2"/>
  <c r="AN102" i="2"/>
  <c r="AN124" i="2"/>
  <c r="AN94" i="2"/>
  <c r="AN87" i="2"/>
  <c r="AN110" i="2"/>
  <c r="AN114" i="2"/>
  <c r="AN141" i="2"/>
  <c r="AN116" i="2"/>
  <c r="AN126" i="2"/>
  <c r="AN140" i="2"/>
  <c r="AN84" i="2"/>
  <c r="AN137" i="2"/>
  <c r="AN115" i="2"/>
  <c r="AN96" i="2"/>
  <c r="AN130" i="2"/>
  <c r="AN132" i="2"/>
  <c r="AN104" i="2"/>
  <c r="AN133" i="2"/>
  <c r="AN135" i="2"/>
  <c r="AN117" i="2"/>
  <c r="AN111" i="2"/>
  <c r="AN106" i="2"/>
  <c r="AN120" i="2"/>
  <c r="AN93" i="2"/>
  <c r="AN90" i="2"/>
  <c r="AN101" i="2"/>
  <c r="AN142" i="2"/>
  <c r="AN97" i="2"/>
  <c r="AN92" i="2"/>
  <c r="AN125" i="2"/>
  <c r="AN85" i="2"/>
  <c r="AN122" i="2"/>
  <c r="AN139" i="2"/>
  <c r="AN82" i="2"/>
  <c r="AN129" i="2"/>
  <c r="AN127" i="2"/>
  <c r="AN136" i="2"/>
  <c r="AN119" i="2"/>
  <c r="AN108" i="2"/>
  <c r="AN113" i="2"/>
  <c r="AN109" i="2"/>
  <c r="AN107" i="2"/>
  <c r="AN105" i="2"/>
  <c r="AN103" i="2"/>
  <c r="AN112" i="2"/>
  <c r="AN95" i="2"/>
  <c r="AN91" i="2"/>
  <c r="F138" i="2"/>
  <c r="Z139" i="2"/>
  <c r="AB83" i="2"/>
  <c r="F137" i="2" l="1"/>
  <c r="Z138" i="2"/>
  <c r="AB84" i="2"/>
  <c r="AP80" i="2"/>
  <c r="AN80" i="2"/>
  <c r="AN75" i="2" s="1"/>
  <c r="B51" i="2" s="1"/>
  <c r="O11" i="2" s="1"/>
  <c r="Z137" i="2" l="1"/>
  <c r="AB85" i="2"/>
  <c r="F136" i="2"/>
  <c r="AB86" i="2" l="1"/>
  <c r="Z136" i="2"/>
  <c r="F135" i="2"/>
  <c r="AB87" i="2" l="1"/>
  <c r="Z135" i="2"/>
  <c r="F134" i="2"/>
  <c r="F133" i="2" l="1"/>
  <c r="Z134" i="2"/>
  <c r="AB88" i="2"/>
  <c r="Z133" i="2" l="1"/>
  <c r="AB89" i="2"/>
  <c r="F132" i="2"/>
  <c r="AB90" i="2" l="1"/>
  <c r="Z132" i="2"/>
  <c r="F131" i="2"/>
  <c r="F130" i="2" l="1"/>
  <c r="AB91" i="2"/>
  <c r="K107" i="2"/>
  <c r="R39" i="2" s="1"/>
  <c r="Z131" i="2"/>
  <c r="F129" i="2" l="1"/>
  <c r="AB92" i="2"/>
  <c r="Z130" i="2"/>
  <c r="F128" i="2" l="1"/>
  <c r="AB93" i="2"/>
  <c r="Z129" i="2"/>
  <c r="K106" i="2"/>
  <c r="R38" i="2" s="1"/>
  <c r="Z128" i="2" l="1"/>
  <c r="AB94" i="2"/>
  <c r="F127" i="2"/>
  <c r="K105" i="2" l="1"/>
  <c r="R37" i="2" s="1"/>
  <c r="AB95" i="2"/>
  <c r="Z127" i="2"/>
  <c r="F126" i="2"/>
  <c r="F125" i="2" l="1"/>
  <c r="Z126" i="2"/>
  <c r="AB96" i="2"/>
  <c r="F124" i="2" l="1"/>
  <c r="Z125" i="2"/>
  <c r="AB97" i="2"/>
  <c r="K104" i="2"/>
  <c r="R36" i="2" s="1"/>
  <c r="Z124" i="2" l="1"/>
  <c r="AB98" i="2"/>
  <c r="F123" i="2"/>
  <c r="AB99" i="2" l="1"/>
  <c r="K103" i="2"/>
  <c r="R35" i="2" s="1"/>
  <c r="Z123" i="2"/>
  <c r="F122" i="2"/>
  <c r="F121" i="2" l="1"/>
  <c r="Z122" i="2"/>
  <c r="AB100" i="2"/>
  <c r="AB101" i="2" l="1"/>
  <c r="K102" i="2"/>
  <c r="R34" i="2" s="1"/>
  <c r="Z121" i="2"/>
  <c r="F120" i="2"/>
  <c r="Z120" i="2" l="1"/>
  <c r="AB102" i="2"/>
  <c r="F119" i="2"/>
  <c r="F118" i="2" l="1"/>
  <c r="Z119" i="2"/>
  <c r="K101" i="2"/>
  <c r="R33" i="2" s="1"/>
  <c r="AB103" i="2"/>
  <c r="Z118" i="2" l="1"/>
  <c r="AB104" i="2"/>
  <c r="F117" i="2"/>
  <c r="K100" i="2" l="1"/>
  <c r="R32" i="2" s="1"/>
  <c r="AB105" i="2"/>
  <c r="Z117" i="2"/>
  <c r="F116" i="2"/>
  <c r="F115" i="2" l="1"/>
  <c r="AB106" i="2"/>
  <c r="Z116" i="2"/>
  <c r="F114" i="2" l="1"/>
  <c r="Z115" i="2"/>
  <c r="AB107" i="2"/>
  <c r="K99" i="2"/>
  <c r="R31" i="2" s="1"/>
  <c r="AB108" i="2" l="1"/>
  <c r="Z114" i="2"/>
  <c r="F113" i="2"/>
  <c r="F112" i="2" l="1"/>
  <c r="AB109" i="2"/>
  <c r="Z113" i="2"/>
  <c r="K98" i="2"/>
  <c r="R30" i="2" s="1"/>
  <c r="Z112" i="2" l="1"/>
  <c r="AB110" i="2"/>
  <c r="F111" i="2"/>
  <c r="Z111" i="2" l="1"/>
  <c r="AB111" i="2"/>
  <c r="K97" i="2"/>
  <c r="R29" i="2" s="1"/>
  <c r="F110" i="2"/>
  <c r="F109" i="2" l="1"/>
  <c r="Z110" i="2"/>
  <c r="AB112" i="2"/>
  <c r="K96" i="2" l="1"/>
  <c r="R28" i="2" s="1"/>
  <c r="AB113" i="2"/>
  <c r="Z109" i="2"/>
  <c r="F108" i="2"/>
  <c r="F107" i="2" l="1"/>
  <c r="Z108" i="2"/>
  <c r="AB114" i="2"/>
  <c r="AB115" i="2" l="1"/>
  <c r="Z107" i="2"/>
  <c r="K95" i="2"/>
  <c r="R27" i="2" s="1"/>
  <c r="F106" i="2"/>
  <c r="AB116" i="2" l="1"/>
  <c r="Z106" i="2"/>
  <c r="F105" i="2"/>
  <c r="F104" i="2" l="1"/>
  <c r="K94" i="2"/>
  <c r="R26" i="2" s="1"/>
  <c r="Z105" i="2"/>
  <c r="AB117" i="2"/>
  <c r="F103" i="2" l="1"/>
  <c r="Z104" i="2"/>
  <c r="AB118" i="2"/>
  <c r="F102" i="2" l="1"/>
  <c r="K93" i="2"/>
  <c r="R25" i="2" s="1"/>
  <c r="Z103" i="2"/>
  <c r="AB119" i="2"/>
  <c r="AB120" i="2" l="1"/>
  <c r="X89" i="2" s="1"/>
  <c r="Z102" i="2"/>
  <c r="F101" i="2"/>
  <c r="F100" i="2" l="1"/>
  <c r="K92" i="2"/>
  <c r="R24" i="2" s="1"/>
  <c r="Z101" i="2"/>
  <c r="W89" i="2" s="1"/>
  <c r="R90" i="2" s="1"/>
  <c r="N22" i="2" s="1"/>
  <c r="AB121" i="2"/>
  <c r="Z100" i="2" l="1"/>
  <c r="AB122" i="2"/>
  <c r="F99" i="2"/>
  <c r="F98" i="2" l="1"/>
  <c r="AB123" i="2"/>
  <c r="Z99" i="2"/>
  <c r="K91" i="2"/>
  <c r="R23" i="2" s="1"/>
  <c r="Z98" i="2" l="1"/>
  <c r="AB124" i="2"/>
  <c r="F97" i="2"/>
  <c r="F96" i="2" l="1"/>
  <c r="AB125" i="2"/>
  <c r="Z97" i="2"/>
  <c r="K90" i="2"/>
  <c r="R22" i="2" s="1"/>
  <c r="Z96" i="2" l="1"/>
  <c r="AB126" i="2"/>
  <c r="F95" i="2"/>
  <c r="K89" i="2" l="1"/>
  <c r="R21" i="2" s="1"/>
  <c r="Z95" i="2"/>
  <c r="AB127" i="2"/>
  <c r="X90" i="2" s="1"/>
  <c r="F94" i="2"/>
  <c r="Z94" i="2" l="1"/>
  <c r="W90" i="2" s="1"/>
  <c r="R91" i="2" s="1"/>
  <c r="N23" i="2" s="1"/>
  <c r="AB128" i="2"/>
  <c r="F93" i="2"/>
  <c r="F92" i="2" l="1"/>
  <c r="AB129" i="2"/>
  <c r="Z93" i="2"/>
  <c r="K88" i="2"/>
  <c r="R20" i="2" s="1"/>
  <c r="F91" i="2" l="1"/>
  <c r="Z92" i="2"/>
  <c r="AB130" i="2"/>
  <c r="X91" i="2" s="1"/>
  <c r="F90" i="2" l="1"/>
  <c r="Z91" i="2"/>
  <c r="W91" i="2" s="1"/>
  <c r="R92" i="2" s="1"/>
  <c r="N24" i="2" s="1"/>
  <c r="K87" i="2"/>
  <c r="R19" i="2" s="1"/>
  <c r="AB131" i="2"/>
  <c r="AB132" i="2" l="1"/>
  <c r="X92" i="2" s="1"/>
  <c r="Z90" i="2"/>
  <c r="F89" i="2"/>
  <c r="F88" i="2" l="1"/>
  <c r="K86" i="2"/>
  <c r="R18" i="2" s="1"/>
  <c r="Z89" i="2"/>
  <c r="W92" i="2" s="1"/>
  <c r="R93" i="2" s="1"/>
  <c r="N25" i="2" s="1"/>
  <c r="AB133" i="2"/>
  <c r="AB134" i="2" l="1"/>
  <c r="X93" i="2" s="1"/>
  <c r="Z88" i="2"/>
  <c r="F87" i="2"/>
  <c r="F86" i="2" l="1"/>
  <c r="Z87" i="2"/>
  <c r="W93" i="2" s="1"/>
  <c r="R94" i="2" s="1"/>
  <c r="N26" i="2" s="1"/>
  <c r="K85" i="2"/>
  <c r="R17" i="2" s="1"/>
  <c r="AB135" i="2"/>
  <c r="X94" i="2" s="1"/>
  <c r="Z86" i="2" l="1"/>
  <c r="W94" i="2" s="1"/>
  <c r="R95" i="2" s="1"/>
  <c r="N27" i="2" s="1"/>
  <c r="AB136" i="2"/>
  <c r="X95" i="2" s="1"/>
  <c r="F85" i="2"/>
  <c r="F84" i="2" l="1"/>
  <c r="Z85" i="2"/>
  <c r="W95" i="2" s="1"/>
  <c r="R96" i="2" s="1"/>
  <c r="N28" i="2" s="1"/>
  <c r="K84" i="2"/>
  <c r="R16" i="2" s="1"/>
  <c r="AB137" i="2"/>
  <c r="F83" i="2" l="1"/>
  <c r="Z84" i="2"/>
  <c r="AB138" i="2"/>
  <c r="Z83" i="2" l="1"/>
  <c r="AB139" i="2"/>
  <c r="X98" i="2" s="1"/>
  <c r="K83" i="2"/>
  <c r="R15" i="2" s="1"/>
  <c r="F82" i="2"/>
  <c r="X97" i="2"/>
  <c r="X96" i="2"/>
  <c r="W97" i="2" l="1"/>
  <c r="R98" i="2" s="1"/>
  <c r="N30" i="2" s="1"/>
  <c r="W96" i="2"/>
  <c r="R97" i="2" s="1"/>
  <c r="N29" i="2" s="1"/>
  <c r="F81" i="2"/>
  <c r="Z82" i="2"/>
  <c r="W98" i="2" s="1"/>
  <c r="R99" i="2" s="1"/>
  <c r="N31" i="2" s="1"/>
  <c r="AB140" i="2"/>
  <c r="X99" i="2" s="1"/>
  <c r="F80" i="2" l="1"/>
  <c r="K82" i="2"/>
  <c r="R14" i="2" s="1"/>
  <c r="Z81" i="2"/>
  <c r="AB141" i="2"/>
  <c r="W127" i="2" l="1"/>
  <c r="W120" i="2"/>
  <c r="W111" i="2"/>
  <c r="W103" i="2"/>
  <c r="W124" i="2"/>
  <c r="W117" i="2"/>
  <c r="W109" i="2"/>
  <c r="W102" i="2"/>
  <c r="W130" i="2"/>
  <c r="W126" i="2"/>
  <c r="W119" i="2"/>
  <c r="W112" i="2"/>
  <c r="W105" i="2"/>
  <c r="W99" i="2"/>
  <c r="R100" i="2" s="1"/>
  <c r="N32" i="2" s="1"/>
  <c r="W128" i="2"/>
  <c r="W121" i="2"/>
  <c r="W114" i="2"/>
  <c r="W107" i="2"/>
  <c r="W100" i="2"/>
  <c r="W129" i="2"/>
  <c r="W125" i="2"/>
  <c r="W123" i="2"/>
  <c r="W122" i="2"/>
  <c r="W118" i="2"/>
  <c r="W116" i="2"/>
  <c r="W115" i="2"/>
  <c r="W113" i="2"/>
  <c r="W110" i="2"/>
  <c r="W108" i="2"/>
  <c r="W106" i="2"/>
  <c r="W104" i="2"/>
  <c r="W101" i="2"/>
  <c r="W131" i="2"/>
  <c r="X100" i="2"/>
  <c r="R101" i="2" s="1"/>
  <c r="N33" i="2" s="1"/>
  <c r="X127" i="2"/>
  <c r="R128" i="2" s="1"/>
  <c r="N60" i="2" s="1"/>
  <c r="X114" i="2"/>
  <c r="R115" i="2" s="1"/>
  <c r="N47" i="2" s="1"/>
  <c r="X130" i="2"/>
  <c r="R131" i="2" s="1"/>
  <c r="N63" i="2" s="1"/>
  <c r="X120" i="2"/>
  <c r="R121" i="2" s="1"/>
  <c r="N53" i="2" s="1"/>
  <c r="X110" i="2"/>
  <c r="R111" i="2" s="1"/>
  <c r="N43" i="2" s="1"/>
  <c r="X125" i="2"/>
  <c r="R126" i="2" s="1"/>
  <c r="N58" i="2" s="1"/>
  <c r="X121" i="2"/>
  <c r="R122" i="2" s="1"/>
  <c r="N54" i="2" s="1"/>
  <c r="X115" i="2"/>
  <c r="R116" i="2" s="1"/>
  <c r="N48" i="2" s="1"/>
  <c r="X109" i="2"/>
  <c r="R110" i="2" s="1"/>
  <c r="N42" i="2" s="1"/>
  <c r="X106" i="2"/>
  <c r="R107" i="2" s="1"/>
  <c r="N39" i="2" s="1"/>
  <c r="X102" i="2"/>
  <c r="R103" i="2" s="1"/>
  <c r="N35" i="2" s="1"/>
  <c r="X128" i="2"/>
  <c r="R129" i="2" s="1"/>
  <c r="N61" i="2" s="1"/>
  <c r="X123" i="2"/>
  <c r="R124" i="2" s="1"/>
  <c r="N56" i="2" s="1"/>
  <c r="X112" i="2"/>
  <c r="R113" i="2" s="1"/>
  <c r="N45" i="2" s="1"/>
  <c r="X129" i="2"/>
  <c r="R130" i="2" s="1"/>
  <c r="N62" i="2" s="1"/>
  <c r="X126" i="2"/>
  <c r="R127" i="2" s="1"/>
  <c r="N59" i="2" s="1"/>
  <c r="X124" i="2"/>
  <c r="R125" i="2" s="1"/>
  <c r="N57" i="2" s="1"/>
  <c r="X122" i="2"/>
  <c r="R123" i="2" s="1"/>
  <c r="N55" i="2" s="1"/>
  <c r="X119" i="2"/>
  <c r="R120" i="2" s="1"/>
  <c r="N52" i="2" s="1"/>
  <c r="X118" i="2"/>
  <c r="R119" i="2" s="1"/>
  <c r="N51" i="2" s="1"/>
  <c r="X117" i="2"/>
  <c r="R118" i="2" s="1"/>
  <c r="N50" i="2" s="1"/>
  <c r="X116" i="2"/>
  <c r="R117" i="2" s="1"/>
  <c r="N49" i="2" s="1"/>
  <c r="X113" i="2"/>
  <c r="R114" i="2" s="1"/>
  <c r="N46" i="2" s="1"/>
  <c r="X111" i="2"/>
  <c r="R112" i="2" s="1"/>
  <c r="N44" i="2" s="1"/>
  <c r="X108" i="2"/>
  <c r="R109" i="2" s="1"/>
  <c r="N41" i="2" s="1"/>
  <c r="X107" i="2"/>
  <c r="R108" i="2" s="1"/>
  <c r="N40" i="2" s="1"/>
  <c r="X105" i="2"/>
  <c r="R106" i="2" s="1"/>
  <c r="N38" i="2" s="1"/>
  <c r="X104" i="2"/>
  <c r="R105" i="2" s="1"/>
  <c r="N37" i="2" s="1"/>
  <c r="X103" i="2"/>
  <c r="R104" i="2" s="1"/>
  <c r="N36" i="2" s="1"/>
  <c r="X101" i="2"/>
  <c r="R102" i="2" s="1"/>
  <c r="N34" i="2" s="1"/>
  <c r="X131" i="2"/>
  <c r="R132" i="2" s="1"/>
  <c r="N6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F9" authorId="0" shapeId="0" xr:uid="{00000000-0006-0000-0100-000001000000}">
      <text>
        <r>
          <rPr>
            <b/>
            <sz val="8"/>
            <color indexed="81"/>
            <rFont val="Tahoma"/>
            <family val="2"/>
          </rPr>
          <t>In stella:
AF Circ?</t>
        </r>
        <r>
          <rPr>
            <sz val="8"/>
            <color indexed="81"/>
            <rFont val="Tahoma"/>
            <family val="2"/>
          </rPr>
          <t xml:space="preserve">
</t>
        </r>
      </text>
    </comment>
    <comment ref="F13" authorId="0" shapeId="0" xr:uid="{00000000-0006-0000-0100-000002000000}">
      <text>
        <r>
          <rPr>
            <b/>
            <sz val="8"/>
            <color indexed="81"/>
            <rFont val="Tahoma"/>
            <family val="2"/>
          </rPr>
          <t xml:space="preserve">in Stella:
</t>
        </r>
        <r>
          <rPr>
            <b/>
            <sz val="8"/>
            <color indexed="81"/>
            <rFont val="Tahoma"/>
            <family val="2"/>
          </rPr>
          <t>AF ZoneTot</t>
        </r>
      </text>
    </comment>
    <comment ref="I13" authorId="0" shapeId="0" xr:uid="{00000000-0006-0000-0100-000003000000}">
      <text>
        <r>
          <rPr>
            <b/>
            <sz val="8"/>
            <color indexed="81"/>
            <rFont val="Tahoma"/>
            <family val="2"/>
          </rPr>
          <t>in Stella:
T TreesperHa[Sp1]</t>
        </r>
      </text>
    </comment>
    <comment ref="F14" authorId="0" shapeId="0" xr:uid="{00000000-0006-0000-0100-000004000000}">
      <text>
        <r>
          <rPr>
            <b/>
            <sz val="8"/>
            <color indexed="81"/>
            <rFont val="Tahoma"/>
            <family val="2"/>
          </rPr>
          <t>in Stella:
AF Zone[Zn1]</t>
        </r>
        <r>
          <rPr>
            <sz val="8"/>
            <color indexed="81"/>
            <rFont val="Tahoma"/>
            <family val="2"/>
          </rPr>
          <t xml:space="preserve">
</t>
        </r>
      </text>
    </comment>
    <comment ref="I14" authorId="0" shapeId="0" xr:uid="{00000000-0006-0000-0100-000005000000}">
      <text>
        <r>
          <rPr>
            <b/>
            <sz val="8"/>
            <color indexed="81"/>
            <rFont val="Tahoma"/>
            <family val="2"/>
          </rPr>
          <t>in Stella:
T TreesperHa[Sp2]</t>
        </r>
      </text>
    </comment>
    <comment ref="F15" authorId="0" shapeId="0" xr:uid="{00000000-0006-0000-0100-000006000000}">
      <text>
        <r>
          <rPr>
            <b/>
            <sz val="8"/>
            <color indexed="81"/>
            <rFont val="Tahoma"/>
            <family val="2"/>
          </rPr>
          <t>in Stella:
AF Zone[Zn2]</t>
        </r>
        <r>
          <rPr>
            <sz val="8"/>
            <color indexed="81"/>
            <rFont val="Tahoma"/>
            <family val="2"/>
          </rPr>
          <t xml:space="preserve">
</t>
        </r>
      </text>
    </comment>
    <comment ref="I15" authorId="0" shapeId="0" xr:uid="{00000000-0006-0000-0100-000007000000}">
      <text>
        <r>
          <rPr>
            <b/>
            <sz val="8"/>
            <color indexed="81"/>
            <rFont val="Tahoma"/>
            <family val="2"/>
          </rPr>
          <t>in Stella:
T TreesperHa[Sp3]</t>
        </r>
      </text>
    </comment>
    <comment ref="F16" authorId="0" shapeId="0" xr:uid="{00000000-0006-0000-0100-000008000000}">
      <text>
        <r>
          <rPr>
            <b/>
            <sz val="8"/>
            <color indexed="81"/>
            <rFont val="Tahoma"/>
            <family val="2"/>
          </rPr>
          <t>in Stella:
AF Zone[Zn3]</t>
        </r>
        <r>
          <rPr>
            <sz val="8"/>
            <color indexed="81"/>
            <rFont val="Tahoma"/>
            <family val="2"/>
          </rPr>
          <t xml:space="preserve">
</t>
        </r>
      </text>
    </comment>
    <comment ref="F20" authorId="0" shapeId="0" xr:uid="{00000000-0006-0000-0100-000009000000}">
      <text>
        <r>
          <rPr>
            <b/>
            <sz val="8"/>
            <color indexed="81"/>
            <rFont val="Tahoma"/>
            <family val="2"/>
          </rPr>
          <t>in Stella:
AF TreePosit[SP1]</t>
        </r>
        <r>
          <rPr>
            <sz val="8"/>
            <color indexed="81"/>
            <rFont val="Tahoma"/>
            <family val="2"/>
          </rPr>
          <t xml:space="preserve">
</t>
        </r>
      </text>
    </comment>
    <comment ref="I20" authorId="0" shapeId="0" xr:uid="{00000000-0006-0000-0100-00000A000000}">
      <text>
        <r>
          <rPr>
            <b/>
            <sz val="8"/>
            <color indexed="81"/>
            <rFont val="Tahoma"/>
            <family val="2"/>
          </rPr>
          <t>in Stella:
AF DepthLay1</t>
        </r>
      </text>
    </comment>
    <comment ref="F21" authorId="0" shapeId="0" xr:uid="{00000000-0006-0000-0100-00000B000000}">
      <text>
        <r>
          <rPr>
            <b/>
            <sz val="8"/>
            <color indexed="81"/>
            <rFont val="Tahoma"/>
            <family val="2"/>
          </rPr>
          <t>in Stella:
AF TreePosit[SP2]</t>
        </r>
      </text>
    </comment>
    <comment ref="I21" authorId="0" shapeId="0" xr:uid="{00000000-0006-0000-0100-00000C000000}">
      <text>
        <r>
          <rPr>
            <b/>
            <sz val="8"/>
            <color indexed="81"/>
            <rFont val="Tahoma"/>
            <family val="2"/>
          </rPr>
          <t>in Stella:
AF DepthLay2</t>
        </r>
      </text>
    </comment>
    <comment ref="F22" authorId="0" shapeId="0" xr:uid="{00000000-0006-0000-0100-00000D000000}">
      <text>
        <r>
          <rPr>
            <b/>
            <sz val="8"/>
            <color indexed="81"/>
            <rFont val="Tahoma"/>
            <family val="2"/>
          </rPr>
          <t>in Stella:
AF TreePosit[SP3]</t>
        </r>
        <r>
          <rPr>
            <sz val="8"/>
            <color indexed="81"/>
            <rFont val="Tahoma"/>
            <family val="2"/>
          </rPr>
          <t xml:space="preserve">
</t>
        </r>
      </text>
    </comment>
    <comment ref="I22" authorId="0" shapeId="0" xr:uid="{00000000-0006-0000-0100-00000E000000}">
      <text>
        <r>
          <rPr>
            <b/>
            <sz val="8"/>
            <color indexed="81"/>
            <rFont val="Tahoma"/>
            <family val="2"/>
          </rPr>
          <t>in Stella:
AF DepthLay3</t>
        </r>
      </text>
    </comment>
    <comment ref="I23" authorId="0" shapeId="0" xr:uid="{00000000-0006-0000-0100-00000F000000}">
      <text>
        <r>
          <rPr>
            <b/>
            <sz val="8"/>
            <color indexed="81"/>
            <rFont val="Tahoma"/>
            <family val="2"/>
          </rPr>
          <t>in Stella:
AF DepthLay4</t>
        </r>
        <r>
          <rPr>
            <sz val="8"/>
            <color indexed="81"/>
            <rFont val="Tahoma"/>
            <family val="2"/>
          </rPr>
          <t xml:space="preserve">
</t>
        </r>
      </text>
    </comment>
    <comment ref="F25" authorId="0" shapeId="0" xr:uid="{00000000-0006-0000-0100-000010000000}">
      <text>
        <r>
          <rPr>
            <b/>
            <sz val="8"/>
            <color indexed="81"/>
            <rFont val="Tahoma"/>
            <family val="2"/>
          </rPr>
          <t>in Stella:
T RelPosinZone[SP1]</t>
        </r>
        <r>
          <rPr>
            <sz val="8"/>
            <color indexed="81"/>
            <rFont val="Tahoma"/>
            <family val="2"/>
          </rPr>
          <t xml:space="preserve">
</t>
        </r>
      </text>
    </comment>
    <comment ref="F26" authorId="0" shapeId="0" xr:uid="{00000000-0006-0000-0100-000011000000}">
      <text>
        <r>
          <rPr>
            <b/>
            <sz val="8"/>
            <color indexed="81"/>
            <rFont val="Tahoma"/>
            <family val="2"/>
          </rPr>
          <t>in Stella:
T RelPosinZone[SP2]</t>
        </r>
        <r>
          <rPr>
            <sz val="8"/>
            <color indexed="81"/>
            <rFont val="Tahoma"/>
            <family val="2"/>
          </rPr>
          <t xml:space="preserve">
</t>
        </r>
      </text>
    </comment>
    <comment ref="F27" authorId="0" shapeId="0" xr:uid="{00000000-0006-0000-0100-000012000000}">
      <text>
        <r>
          <rPr>
            <b/>
            <sz val="8"/>
            <color indexed="81"/>
            <rFont val="Tahoma"/>
            <family val="2"/>
          </rPr>
          <t>in Stella:
T RelPosinZone[SP3]</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B10" authorId="0" shapeId="0" xr:uid="{00000000-0006-0000-0200-000001000000}">
      <text>
        <r>
          <rPr>
            <b/>
            <sz val="8"/>
            <color indexed="81"/>
            <rFont val="Tahoma"/>
            <family val="2"/>
          </rPr>
          <t>In Stella :
Rain_DoY</t>
        </r>
        <r>
          <rPr>
            <sz val="8"/>
            <color indexed="81"/>
            <rFont val="Tahoma"/>
            <family val="2"/>
          </rPr>
          <t xml:space="preserve">
</t>
        </r>
      </text>
    </comment>
    <comment ref="C10" authorId="0" shapeId="0" xr:uid="{00000000-0006-0000-0200-000002000000}">
      <text>
        <r>
          <rPr>
            <b/>
            <sz val="8"/>
            <color indexed="81"/>
            <rFont val="Tahoma"/>
            <family val="2"/>
          </rPr>
          <t>In Stella:
Rain_Data (for type 1)
Data used here is Lampung rainfall in 2003 (SAFODS site)</t>
        </r>
        <r>
          <rPr>
            <sz val="8"/>
            <color indexed="81"/>
            <rFont val="Tahoma"/>
            <family val="2"/>
          </rPr>
          <t xml:space="preserve">
</t>
        </r>
      </text>
    </comment>
    <comment ref="D10" authorId="0" shapeId="0" xr:uid="{00000000-0006-0000-0200-000003000000}">
      <text>
        <r>
          <rPr>
            <b/>
            <sz val="8"/>
            <color indexed="81"/>
            <rFont val="Tahoma"/>
            <family val="2"/>
          </rPr>
          <t>In Stella: Temp_SoilDailyData (for type 2)</t>
        </r>
        <r>
          <rPr>
            <sz val="8"/>
            <color indexed="81"/>
            <rFont val="Tahoma"/>
            <family val="2"/>
          </rPr>
          <t xml:space="preserve">
</t>
        </r>
      </text>
    </comment>
    <comment ref="E10" authorId="0" shapeId="0" xr:uid="{00000000-0006-0000-0200-000004000000}">
      <text>
        <r>
          <rPr>
            <b/>
            <sz val="8"/>
            <color indexed="81"/>
            <rFont val="Tahoma"/>
            <family val="2"/>
          </rPr>
          <t>in stella:
Temp_DailyPotEvap (for type 0)</t>
        </r>
      </text>
    </comment>
    <comment ref="F10" authorId="0" shapeId="0" xr:uid="{00000000-0006-0000-0200-000005000000}">
      <text>
        <r>
          <rPr>
            <b/>
            <sz val="8"/>
            <color indexed="81"/>
            <rFont val="Tahoma"/>
            <family val="2"/>
          </rPr>
          <t>In Stella:
Rain_Data (for type 1)
Data used here is Lampung rainfall in 2003 (SAFODS site)</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ICRAF</author>
    <author>BLusiana</author>
    <author>A satisfied Microsoft Office user</author>
  </authors>
  <commentList>
    <comment ref="M10" authorId="0" shapeId="0" xr:uid="{00000000-0006-0000-0300-000001000000}">
      <text>
        <r>
          <rPr>
            <b/>
            <sz val="11"/>
            <color indexed="81"/>
            <rFont val="Tahoma"/>
            <family val="2"/>
          </rPr>
          <t>KSat based on soil structure (your own estimate of KSat)</t>
        </r>
        <r>
          <rPr>
            <sz val="9"/>
            <color indexed="81"/>
            <rFont val="Tahoma"/>
            <family val="2"/>
          </rPr>
          <t xml:space="preserve">
</t>
        </r>
      </text>
    </comment>
    <comment ref="N10" authorId="0" shapeId="0" xr:uid="{00000000-0006-0000-0300-000002000000}">
      <text>
        <r>
          <rPr>
            <b/>
            <sz val="11"/>
            <color indexed="81"/>
            <rFont val="Tahoma"/>
            <family val="2"/>
          </rPr>
          <t>KSat based on initial soil structure (generated by pedotransfer function)</t>
        </r>
        <r>
          <rPr>
            <sz val="9"/>
            <color indexed="81"/>
            <rFont val="Tahoma"/>
            <family val="2"/>
          </rPr>
          <t xml:space="preserve">
</t>
        </r>
      </text>
    </comment>
    <comment ref="O10" authorId="0" shapeId="0" xr:uid="{00000000-0006-0000-0300-000003000000}">
      <text>
        <r>
          <rPr>
            <b/>
            <sz val="11"/>
            <color indexed="81"/>
            <rFont val="Tahoma"/>
            <family val="2"/>
          </rPr>
          <t>Field Capacity based on critical unsaturated conductivity</t>
        </r>
        <r>
          <rPr>
            <sz val="9"/>
            <color indexed="81"/>
            <rFont val="Tahoma"/>
            <family val="2"/>
          </rPr>
          <t xml:space="preserve">
</t>
        </r>
      </text>
    </comment>
    <comment ref="P10" authorId="1" shapeId="0" xr:uid="{00000000-0006-0000-0300-000004000000}">
      <text>
        <r>
          <rPr>
            <b/>
            <sz val="11"/>
            <color indexed="81"/>
            <rFont val="Arial"/>
            <family val="2"/>
          </rPr>
          <t>Inaccessible soil water content</t>
        </r>
        <r>
          <rPr>
            <sz val="8"/>
            <color indexed="81"/>
            <rFont val="Tahoma"/>
            <family val="2"/>
          </rPr>
          <t xml:space="preserve">
</t>
        </r>
      </text>
    </comment>
    <comment ref="M13" authorId="0" shapeId="0" xr:uid="{00000000-0006-0000-0300-000005000000}">
      <text>
        <r>
          <rPr>
            <b/>
            <sz val="11"/>
            <color indexed="81"/>
            <rFont val="Tahoma"/>
            <family val="2"/>
          </rPr>
          <t>volumetric water content (dimensionless)</t>
        </r>
      </text>
    </comment>
    <comment ref="N13" authorId="0" shapeId="0" xr:uid="{00000000-0006-0000-0300-000006000000}">
      <text>
        <r>
          <rPr>
            <b/>
            <sz val="11"/>
            <color indexed="81"/>
            <rFont val="Tahoma"/>
            <family val="2"/>
          </rPr>
          <t>Matrix flux potential (cm2/day)</t>
        </r>
        <r>
          <rPr>
            <sz val="9"/>
            <color indexed="81"/>
            <rFont val="Tahoma"/>
            <family val="2"/>
          </rPr>
          <t xml:space="preserve">
</t>
        </r>
      </text>
    </comment>
    <comment ref="O13" authorId="0" shapeId="0" xr:uid="{00000000-0006-0000-0300-000007000000}">
      <text>
        <r>
          <rPr>
            <b/>
            <sz val="11"/>
            <color indexed="81"/>
            <rFont val="Tahoma"/>
            <family val="2"/>
          </rPr>
          <t>Pressure head (cm)</t>
        </r>
        <r>
          <rPr>
            <sz val="9"/>
            <color indexed="81"/>
            <rFont val="Tahoma"/>
            <family val="2"/>
          </rPr>
          <t xml:space="preserve">
</t>
        </r>
      </text>
    </comment>
    <comment ref="B34" authorId="2" shapeId="0" xr:uid="{00000000-0006-0000-0300-000008000000}">
      <text>
        <r>
          <rPr>
            <b/>
            <sz val="11"/>
            <color indexed="81"/>
            <rFont val="Tahoma"/>
            <family val="2"/>
          </rPr>
          <t>If you don't know the bulk density of your soil, fill this with the suggested value for BDref</t>
        </r>
        <r>
          <rPr>
            <sz val="12"/>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NKhasanah</author>
    <author>nkhasanah</author>
    <author>ICRAF</author>
  </authors>
  <commentList>
    <comment ref="U18" authorId="0" shapeId="0" xr:uid="{00000000-0006-0000-0400-000001000000}">
      <text>
        <r>
          <rPr>
            <sz val="8"/>
            <color indexed="81"/>
            <rFont val="Tahoma"/>
            <family val="2"/>
          </rPr>
          <t xml:space="preserve">Soil texture = sandy clay loam
</t>
        </r>
      </text>
    </comment>
    <comment ref="U19" authorId="0" shapeId="0" xr:uid="{00000000-0006-0000-0400-000002000000}">
      <text>
        <r>
          <rPr>
            <sz val="8"/>
            <color indexed="81"/>
            <rFont val="Tahoma"/>
            <family val="2"/>
          </rPr>
          <t>soil texture = clay</t>
        </r>
      </text>
    </comment>
    <comment ref="U20" authorId="0" shapeId="0" xr:uid="{00000000-0006-0000-0400-000003000000}">
      <text>
        <r>
          <rPr>
            <sz val="8"/>
            <color indexed="81"/>
            <rFont val="Tahoma"/>
            <family val="2"/>
          </rPr>
          <t>soil texture = clay</t>
        </r>
      </text>
    </comment>
    <comment ref="F25" authorId="1" shapeId="0" xr:uid="{00000000-0006-0000-0400-000004000000}">
      <text>
        <r>
          <rPr>
            <b/>
            <sz val="8"/>
            <color indexed="81"/>
            <rFont val="Tahoma"/>
            <family val="2"/>
          </rPr>
          <t>inStella:</t>
        </r>
        <r>
          <rPr>
            <sz val="8"/>
            <color indexed="81"/>
            <rFont val="Tahoma"/>
            <family val="2"/>
          </rPr>
          <t xml:space="preserve">
N_KaPDef1</t>
        </r>
      </text>
    </comment>
    <comment ref="G25" authorId="1" shapeId="0" xr:uid="{00000000-0006-0000-0400-000005000000}">
      <text>
        <r>
          <rPr>
            <b/>
            <sz val="8"/>
            <color indexed="81"/>
            <rFont val="Tahoma"/>
            <family val="2"/>
          </rPr>
          <t xml:space="preserve">inStella:
</t>
        </r>
        <r>
          <rPr>
            <sz val="8"/>
            <color indexed="81"/>
            <rFont val="Tahoma"/>
            <family val="2"/>
          </rPr>
          <t>N_KaPDef2</t>
        </r>
        <r>
          <rPr>
            <sz val="8"/>
            <color indexed="81"/>
            <rFont val="Tahoma"/>
            <family val="2"/>
          </rPr>
          <t xml:space="preserve">
</t>
        </r>
      </text>
    </comment>
    <comment ref="H25" authorId="1" shapeId="0" xr:uid="{00000000-0006-0000-0400-000006000000}">
      <text>
        <r>
          <rPr>
            <b/>
            <sz val="8"/>
            <color indexed="81"/>
            <rFont val="Tahoma"/>
            <family val="2"/>
          </rPr>
          <t xml:space="preserve">inStella:
</t>
        </r>
        <r>
          <rPr>
            <sz val="8"/>
            <color indexed="81"/>
            <rFont val="Tahoma"/>
            <family val="2"/>
          </rPr>
          <t>N_KaPDef3</t>
        </r>
        <r>
          <rPr>
            <sz val="8"/>
            <color indexed="81"/>
            <rFont val="Tahoma"/>
            <family val="2"/>
          </rPr>
          <t xml:space="preserve">
</t>
        </r>
      </text>
    </comment>
    <comment ref="I25" authorId="1" shapeId="0" xr:uid="{00000000-0006-0000-0400-000007000000}">
      <text>
        <r>
          <rPr>
            <b/>
            <sz val="8"/>
            <color indexed="81"/>
            <rFont val="Tahoma"/>
            <family val="2"/>
          </rPr>
          <t xml:space="preserve">inStella:
</t>
        </r>
        <r>
          <rPr>
            <sz val="8"/>
            <color indexed="81"/>
            <rFont val="Tahoma"/>
            <family val="2"/>
          </rPr>
          <t>N_KaPDef4</t>
        </r>
        <r>
          <rPr>
            <sz val="8"/>
            <color indexed="81"/>
            <rFont val="Tahoma"/>
            <family val="2"/>
          </rPr>
          <t xml:space="preserve">
</t>
        </r>
      </text>
    </comment>
    <comment ref="A26" authorId="1" shapeId="0" xr:uid="{00000000-0006-0000-0400-000008000000}">
      <text>
        <r>
          <rPr>
            <b/>
            <sz val="8"/>
            <color indexed="81"/>
            <rFont val="Tahoma"/>
            <family val="2"/>
          </rPr>
          <t>inStella:</t>
        </r>
        <r>
          <rPr>
            <sz val="8"/>
            <color indexed="81"/>
            <rFont val="Tahoma"/>
            <family val="2"/>
          </rPr>
          <t xml:space="preserve">
N_PstParam</t>
        </r>
      </text>
    </comment>
    <comment ref="A90" authorId="2" shapeId="0" xr:uid="{00000000-0006-0000-0400-000009000000}">
      <text>
        <r>
          <rPr>
            <b/>
            <sz val="8"/>
            <color indexed="81"/>
            <rFont val="Tahoma"/>
            <family val="2"/>
          </rPr>
          <t xml:space="preserve">Concentration of  P in solution, in equil- ibrium with P sorbed to anionic exchange sites of soil particles </t>
        </r>
        <r>
          <rPr>
            <sz val="9"/>
            <color indexed="81"/>
            <rFont val="Tahoma"/>
            <family val="2"/>
          </rPr>
          <t xml:space="preserve">
</t>
        </r>
      </text>
    </comment>
    <comment ref="B90" authorId="2" shapeId="0" xr:uid="{00000000-0006-0000-0400-00000A000000}">
      <text>
        <r>
          <rPr>
            <b/>
            <sz val="8"/>
            <color indexed="81"/>
            <rFont val="Tahoma"/>
            <family val="2"/>
          </rPr>
          <t>The sum of P in solution and P labile</t>
        </r>
      </text>
    </comment>
    <comment ref="C90" authorId="2" shapeId="0" xr:uid="{00000000-0006-0000-0400-00000B000000}">
      <text>
        <r>
          <rPr>
            <b/>
            <sz val="8"/>
            <color indexed="81"/>
            <rFont val="Tahoma"/>
            <family val="2"/>
          </rPr>
          <t>Adsorption constant of P</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A7" authorId="0" shapeId="0" xr:uid="{00000000-0006-0000-0500-000001000000}">
      <text>
        <r>
          <rPr>
            <b/>
            <sz val="9"/>
            <color indexed="81"/>
            <rFont val="Tahoma"/>
            <family val="2"/>
          </rPr>
          <t>nkhasanah:</t>
        </r>
        <r>
          <rPr>
            <sz val="9"/>
            <color indexed="81"/>
            <rFont val="Tahoma"/>
            <family val="2"/>
          </rPr>
          <t xml:space="preserve">
in Stella:
N NInit1…4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RMulia</author>
  </authors>
  <commentList>
    <comment ref="A11" authorId="0" shapeId="0" xr:uid="{00000000-0006-0000-0600-000001000000}">
      <text>
        <r>
          <rPr>
            <b/>
            <sz val="11"/>
            <color indexed="81"/>
            <rFont val="Tahoma"/>
            <family val="2"/>
          </rPr>
          <t>In Stella : S&amp;B_FirTempIncSurf</t>
        </r>
        <r>
          <rPr>
            <sz val="11"/>
            <color indexed="81"/>
            <rFont val="Tahoma"/>
            <family val="2"/>
          </rPr>
          <t xml:space="preserve">
</t>
        </r>
      </text>
    </comment>
    <comment ref="B11" authorId="0" shapeId="0" xr:uid="{00000000-0006-0000-0600-000002000000}">
      <text>
        <r>
          <rPr>
            <b/>
            <sz val="11"/>
            <color indexed="81"/>
            <rFont val="Tahoma"/>
            <family val="2"/>
          </rPr>
          <t>In Stella : S&amp;B_SurfLitBurnFrac
Fraction of all surface litter respired ( C) or mineralized (N&amp;P) as a function of soil surface temperature increment</t>
        </r>
      </text>
    </comment>
    <comment ref="C11" authorId="0" shapeId="0" xr:uid="{00000000-0006-0000-0600-000003000000}">
      <text>
        <r>
          <rPr>
            <b/>
            <sz val="11"/>
            <color indexed="81"/>
            <rFont val="Tahoma"/>
            <family val="2"/>
          </rPr>
          <t>In Stella : S&amp;B_NecroBurnFrac
Fraction of surface necromass burnt as a function of fire temperature</t>
        </r>
        <r>
          <rPr>
            <sz val="8"/>
            <color indexed="81"/>
            <rFont val="Tahoma"/>
            <family val="2"/>
          </rPr>
          <t xml:space="preserve">
</t>
        </r>
      </text>
    </comment>
    <comment ref="D11" authorId="0" shapeId="0" xr:uid="{00000000-0006-0000-0600-000004000000}">
      <text>
        <r>
          <rPr>
            <b/>
            <sz val="11"/>
            <color indexed="81"/>
            <rFont val="Tahoma"/>
            <family val="2"/>
          </rPr>
          <t>In Stella : S&amp;B_DeadWoodBurnFrac
Temperature of the fire per unit dry weight of fuel in dead wood</t>
        </r>
        <r>
          <rPr>
            <sz val="8"/>
            <color indexed="81"/>
            <rFont val="Tahoma"/>
            <family val="2"/>
          </rPr>
          <t xml:space="preserve">
</t>
        </r>
      </text>
    </comment>
    <comment ref="E11" authorId="0" shapeId="0" xr:uid="{00000000-0006-0000-0600-000005000000}">
      <text>
        <r>
          <rPr>
            <b/>
            <sz val="11"/>
            <color indexed="81"/>
            <rFont val="Tahoma"/>
            <family val="2"/>
          </rPr>
          <t>In Stella : S&amp;B_AerosolFrac</t>
        </r>
        <r>
          <rPr>
            <sz val="8"/>
            <color indexed="81"/>
            <rFont val="Tahoma"/>
            <family val="2"/>
          </rPr>
          <t xml:space="preserve">
</t>
        </r>
      </text>
    </comment>
    <comment ref="F11" authorId="0" shapeId="0" xr:uid="{00000000-0006-0000-0600-000006000000}">
      <text>
        <r>
          <rPr>
            <b/>
            <sz val="11"/>
            <color indexed="81"/>
            <rFont val="Tahoma"/>
            <family val="2"/>
          </rPr>
          <t>in the burnt necromass as a function of soil surface temperature increment
In Stella : S&amp;B_NVolatFrac</t>
        </r>
        <r>
          <rPr>
            <sz val="8"/>
            <color indexed="81"/>
            <rFont val="Tahoma"/>
            <family val="2"/>
          </rPr>
          <t xml:space="preserve">
</t>
        </r>
      </text>
    </comment>
    <comment ref="G11" authorId="0" shapeId="0" xr:uid="{00000000-0006-0000-0600-000007000000}">
      <text>
        <r>
          <rPr>
            <b/>
            <sz val="11"/>
            <color indexed="81"/>
            <rFont val="Tahoma"/>
            <family val="2"/>
          </rPr>
          <t>in the burnt necromass as a function of soil surface temperature increment
In Stella : S&amp;B_PVolatFrac</t>
        </r>
        <r>
          <rPr>
            <sz val="8"/>
            <color indexed="81"/>
            <rFont val="Tahoma"/>
            <family val="2"/>
          </rPr>
          <t xml:space="preserve">
</t>
        </r>
      </text>
    </comment>
    <comment ref="I11" authorId="0" shapeId="0" xr:uid="{00000000-0006-0000-0600-000008000000}">
      <text>
        <r>
          <rPr>
            <b/>
            <sz val="11"/>
            <color indexed="81"/>
            <rFont val="Tahoma"/>
            <family val="2"/>
          </rPr>
          <t>In Stella : 
S&amp;B_FireTempIncTopSoil</t>
        </r>
        <r>
          <rPr>
            <sz val="8"/>
            <color indexed="81"/>
            <rFont val="Tahoma"/>
            <family val="2"/>
          </rPr>
          <t xml:space="preserve">
</t>
        </r>
      </text>
    </comment>
    <comment ref="J11" authorId="0" shapeId="0" xr:uid="{00000000-0006-0000-0600-000009000000}">
      <text>
        <r>
          <rPr>
            <b/>
            <sz val="11"/>
            <color indexed="81"/>
            <rFont val="Tahoma"/>
            <family val="2"/>
          </rPr>
          <t>In Stella : 
S&amp;B_SOMBurnFrac</t>
        </r>
        <r>
          <rPr>
            <sz val="8"/>
            <color indexed="81"/>
            <rFont val="Tahoma"/>
            <family val="2"/>
          </rPr>
          <t xml:space="preserve">
</t>
        </r>
      </text>
    </comment>
    <comment ref="K11" authorId="0" shapeId="0" xr:uid="{00000000-0006-0000-0600-00000A000000}">
      <text>
        <r>
          <rPr>
            <b/>
            <sz val="11"/>
            <color indexed="81"/>
            <rFont val="Tahoma"/>
            <family val="2"/>
          </rPr>
          <t>In stella : 
S&amp;B_FirMortSeedBank
Fractional mortality in the weed seed bank as a function of soil surface temperature increment</t>
        </r>
        <r>
          <rPr>
            <sz val="8"/>
            <color indexed="81"/>
            <rFont val="Tahoma"/>
            <family val="2"/>
          </rPr>
          <t xml:space="preserve">
</t>
        </r>
      </text>
    </comment>
    <comment ref="L11" authorId="0" shapeId="0" xr:uid="{00000000-0006-0000-0600-00000B000000}">
      <text>
        <r>
          <rPr>
            <b/>
            <sz val="11"/>
            <color indexed="81"/>
            <rFont val="Tahoma"/>
            <family val="2"/>
          </rPr>
          <t>In Stella : S&amp;B_FirIndPMobiliz
Fire impact on mobilization fraction of P from the inorganic P immobile pool, as afunction of soil surface temperature increase</t>
        </r>
        <r>
          <rPr>
            <sz val="8"/>
            <color indexed="81"/>
            <rFont val="Tahoma"/>
            <family val="2"/>
          </rPr>
          <t xml:space="preserve">
</t>
        </r>
      </text>
    </comment>
    <comment ref="N11" authorId="0" shapeId="0" xr:uid="{00000000-0006-0000-0600-00000C000000}">
      <text>
        <r>
          <rPr>
            <b/>
            <sz val="11"/>
            <color indexed="81"/>
            <rFont val="Tahoma"/>
            <family val="2"/>
          </rPr>
          <t>In Stella : 
S&amp;B_FireTempIncTopSoil</t>
        </r>
        <r>
          <rPr>
            <sz val="8"/>
            <color indexed="81"/>
            <rFont val="Tahoma"/>
            <family val="2"/>
          </rPr>
          <t xml:space="preserve">
</t>
        </r>
      </text>
    </comment>
    <comment ref="O11" authorId="0" shapeId="0" xr:uid="{00000000-0006-0000-0600-00000D000000}">
      <text>
        <r>
          <rPr>
            <b/>
            <sz val="11"/>
            <color indexed="81"/>
            <rFont val="Tahoma"/>
            <family val="2"/>
          </rPr>
          <t>As a function of soil surface temperature increase
In Stella : S&amp;B_FirImpPSorption</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RMulia</author>
    <author>A satisfied Microsoft Office User</author>
    <author>ICRAF</author>
  </authors>
  <commentList>
    <comment ref="I2" authorId="0" shapeId="0" xr:uid="{00000000-0006-0000-0700-000001000000}">
      <text>
        <r>
          <rPr>
            <b/>
            <sz val="11"/>
            <color indexed="81"/>
            <rFont val="Tahoma"/>
            <family val="2"/>
          </rPr>
          <t>You can change these 'crop type' definition on the ' crop library' sheet</t>
        </r>
        <r>
          <rPr>
            <sz val="8"/>
            <color indexed="81"/>
            <rFont val="Tahoma"/>
            <family val="2"/>
          </rPr>
          <t xml:space="preserve">
</t>
        </r>
      </text>
    </comment>
    <comment ref="AB5" authorId="1" shapeId="0" xr:uid="{00000000-0006-0000-0700-000002000000}">
      <text>
        <r>
          <rPr>
            <b/>
            <sz val="11"/>
            <color indexed="81"/>
            <rFont val="Tahoma"/>
            <family val="2"/>
          </rPr>
          <t>Amount of fertilizer applied (in g/m2)</t>
        </r>
      </text>
    </comment>
    <comment ref="A10" authorId="2" shapeId="0" xr:uid="{00000000-0006-0000-0700-000003000000}">
      <text>
        <r>
          <rPr>
            <b/>
            <sz val="11"/>
            <color indexed="81"/>
            <rFont val="Tahoma"/>
            <family val="2"/>
          </rPr>
          <t>In Stella :
Ca_ComplCrop[Zn1]</t>
        </r>
      </text>
    </comment>
    <comment ref="B10" authorId="2" shapeId="0" xr:uid="{00000000-0006-0000-0700-000004000000}">
      <text>
        <r>
          <rPr>
            <b/>
            <sz val="11"/>
            <color indexed="81"/>
            <rFont val="Tahoma"/>
            <family val="2"/>
          </rPr>
          <t>In Stella :
Ca_PlantYear[Zn1]</t>
        </r>
        <r>
          <rPr>
            <sz val="9"/>
            <color indexed="81"/>
            <rFont val="Tahoma"/>
            <family val="2"/>
          </rPr>
          <t xml:space="preserve">
</t>
        </r>
      </text>
    </comment>
    <comment ref="C10" authorId="2" shapeId="0" xr:uid="{00000000-0006-0000-0700-000005000000}">
      <text>
        <r>
          <rPr>
            <b/>
            <sz val="11"/>
            <color indexed="81"/>
            <rFont val="Tahoma"/>
            <family val="2"/>
          </rPr>
          <t>(in jullian days)
In Stella :
Ca_PlantDoY[Zn1]</t>
        </r>
      </text>
    </comment>
    <comment ref="D10" authorId="2" shapeId="0" xr:uid="{00000000-0006-0000-0700-000006000000}">
      <text>
        <r>
          <rPr>
            <b/>
            <sz val="11"/>
            <color indexed="81"/>
            <rFont val="Tahoma"/>
            <family val="2"/>
          </rPr>
          <t>In Stella :
Cq_CropType[Zn1]</t>
        </r>
      </text>
    </comment>
    <comment ref="F10" authorId="2" shapeId="0" xr:uid="{00000000-0006-0000-0700-000007000000}">
      <text>
        <r>
          <rPr>
            <b/>
            <sz val="11"/>
            <color indexed="81"/>
            <rFont val="Tahoma"/>
            <family val="2"/>
          </rPr>
          <t>In Stella :
Ca_ComplCrop[Zn2]</t>
        </r>
      </text>
    </comment>
    <comment ref="G10" authorId="2" shapeId="0" xr:uid="{00000000-0006-0000-0700-000008000000}">
      <text>
        <r>
          <rPr>
            <b/>
            <sz val="11"/>
            <color indexed="81"/>
            <rFont val="Tahoma"/>
            <family val="2"/>
          </rPr>
          <t>In Stella :
Ca_PlantYear[Zn2]</t>
        </r>
        <r>
          <rPr>
            <sz val="9"/>
            <color indexed="81"/>
            <rFont val="Tahoma"/>
            <family val="2"/>
          </rPr>
          <t xml:space="preserve">
</t>
        </r>
      </text>
    </comment>
    <comment ref="H10" authorId="2" shapeId="0" xr:uid="{00000000-0006-0000-0700-000009000000}">
      <text>
        <r>
          <rPr>
            <b/>
            <sz val="11"/>
            <color indexed="81"/>
            <rFont val="Tahoma"/>
            <family val="2"/>
          </rPr>
          <t>(in jullian days)
In Stella :
Ca_PlantDoY[Zn2]</t>
        </r>
      </text>
    </comment>
    <comment ref="I10" authorId="2" shapeId="0" xr:uid="{00000000-0006-0000-0700-00000A000000}">
      <text>
        <r>
          <rPr>
            <b/>
            <sz val="11"/>
            <color indexed="81"/>
            <rFont val="Tahoma"/>
            <family val="2"/>
          </rPr>
          <t>In Stella :
Cq_CropType[Zn2]</t>
        </r>
      </text>
    </comment>
    <comment ref="K10" authorId="2" shapeId="0" xr:uid="{00000000-0006-0000-0700-00000B000000}">
      <text>
        <r>
          <rPr>
            <b/>
            <sz val="11"/>
            <color indexed="81"/>
            <rFont val="Tahoma"/>
            <family val="2"/>
          </rPr>
          <t>In Stella :
Ca_ComplCrop[Zn3]</t>
        </r>
      </text>
    </comment>
    <comment ref="L10" authorId="2" shapeId="0" xr:uid="{00000000-0006-0000-0700-00000C000000}">
      <text>
        <r>
          <rPr>
            <b/>
            <sz val="11"/>
            <color indexed="81"/>
            <rFont val="Tahoma"/>
            <family val="2"/>
          </rPr>
          <t>In Stella :
Ca_PlantYear[Zn3]</t>
        </r>
        <r>
          <rPr>
            <sz val="9"/>
            <color indexed="81"/>
            <rFont val="Tahoma"/>
            <family val="2"/>
          </rPr>
          <t xml:space="preserve">
</t>
        </r>
      </text>
    </comment>
    <comment ref="M10" authorId="2" shapeId="0" xr:uid="{00000000-0006-0000-0700-00000D000000}">
      <text>
        <r>
          <rPr>
            <b/>
            <sz val="11"/>
            <color indexed="81"/>
            <rFont val="Tahoma"/>
            <family val="2"/>
          </rPr>
          <t>(in jullian days)
In Stella :
Ca_PlantDoY[Zn3]</t>
        </r>
      </text>
    </comment>
    <comment ref="N10" authorId="2" shapeId="0" xr:uid="{00000000-0006-0000-0700-00000E000000}">
      <text>
        <r>
          <rPr>
            <b/>
            <sz val="11"/>
            <color indexed="81"/>
            <rFont val="Tahoma"/>
            <family val="2"/>
          </rPr>
          <t>In Stella :
Cq_CropType[Zn3]</t>
        </r>
      </text>
    </comment>
    <comment ref="P10" authorId="2" shapeId="0" xr:uid="{00000000-0006-0000-0700-00000F000000}">
      <text>
        <r>
          <rPr>
            <b/>
            <sz val="11"/>
            <color indexed="81"/>
            <rFont val="Tahoma"/>
            <family val="2"/>
          </rPr>
          <t>In Stella :
Ca_ComplCrop[Zn4]</t>
        </r>
      </text>
    </comment>
    <comment ref="Q10" authorId="2" shapeId="0" xr:uid="{00000000-0006-0000-0700-000010000000}">
      <text>
        <r>
          <rPr>
            <b/>
            <sz val="11"/>
            <color indexed="81"/>
            <rFont val="Tahoma"/>
            <family val="2"/>
          </rPr>
          <t>In Stella :
Ca_PlantYear[Zn4]</t>
        </r>
        <r>
          <rPr>
            <sz val="9"/>
            <color indexed="81"/>
            <rFont val="Tahoma"/>
            <family val="2"/>
          </rPr>
          <t xml:space="preserve">
</t>
        </r>
      </text>
    </comment>
    <comment ref="R10" authorId="2" shapeId="0" xr:uid="{00000000-0006-0000-0700-000011000000}">
      <text>
        <r>
          <rPr>
            <b/>
            <sz val="11"/>
            <color indexed="81"/>
            <rFont val="Tahoma"/>
            <family val="2"/>
          </rPr>
          <t>(in jullian days)
In Stella :
Ca_PlantDoY[Zn4]</t>
        </r>
      </text>
    </comment>
    <comment ref="S10" authorId="2" shapeId="0" xr:uid="{00000000-0006-0000-0700-000012000000}">
      <text>
        <r>
          <rPr>
            <b/>
            <sz val="11"/>
            <color indexed="81"/>
            <rFont val="Tahoma"/>
            <family val="2"/>
          </rPr>
          <t>In Stella :
Cq_CropType[Zn4]</t>
        </r>
      </text>
    </comment>
    <comment ref="V10" authorId="0" shapeId="0" xr:uid="{00000000-0006-0000-0700-000013000000}">
      <text>
        <r>
          <rPr>
            <b/>
            <sz val="11"/>
            <color indexed="81"/>
            <rFont val="Tahoma"/>
            <family val="2"/>
          </rPr>
          <t>In Stella :
Ca_FertAppYear</t>
        </r>
        <r>
          <rPr>
            <sz val="8"/>
            <color indexed="81"/>
            <rFont val="Tahoma"/>
            <family val="2"/>
          </rPr>
          <t xml:space="preserve">
</t>
        </r>
      </text>
    </comment>
    <comment ref="W10" authorId="0" shapeId="0" xr:uid="{00000000-0006-0000-0700-000014000000}">
      <text>
        <r>
          <rPr>
            <b/>
            <sz val="11"/>
            <color indexed="81"/>
            <rFont val="Tahoma"/>
            <family val="2"/>
          </rPr>
          <t>In Stella :
Ca_FertAppDoY</t>
        </r>
        <r>
          <rPr>
            <sz val="8"/>
            <color indexed="81"/>
            <rFont val="Tahoma"/>
            <family val="2"/>
          </rPr>
          <t xml:space="preserve">
</t>
        </r>
      </text>
    </comment>
    <comment ref="X10" authorId="2" shapeId="0" xr:uid="{00000000-0006-0000-0700-000015000000}">
      <text>
        <r>
          <rPr>
            <b/>
            <sz val="11"/>
            <color indexed="81"/>
            <rFont val="Tahoma"/>
            <family val="2"/>
          </rPr>
          <t>(0=no,1=yes)
In stella :
Ca_FertApply?[N]</t>
        </r>
      </text>
    </comment>
    <comment ref="Y10" authorId="2" shapeId="0" xr:uid="{00000000-0006-0000-0700-000016000000}">
      <text>
        <r>
          <rPr>
            <b/>
            <sz val="11"/>
            <color indexed="81"/>
            <rFont val="Tahoma"/>
            <family val="2"/>
          </rPr>
          <t>(0=no,1=yes)
In stella :
Ca_FertApply?[P]</t>
        </r>
      </text>
    </comment>
    <comment ref="Z10" authorId="0" shapeId="0" xr:uid="{00000000-0006-0000-0700-000017000000}">
      <text>
        <r>
          <rPr>
            <b/>
            <sz val="11"/>
            <color indexed="81"/>
            <rFont val="Tahoma"/>
            <family val="2"/>
          </rPr>
          <t>(0=no,1=yes)
In Stella :</t>
        </r>
        <r>
          <rPr>
            <sz val="11"/>
            <color indexed="81"/>
            <rFont val="Tahoma"/>
            <family val="2"/>
          </rPr>
          <t xml:space="preserve">
</t>
        </r>
        <r>
          <rPr>
            <b/>
            <sz val="11"/>
            <color indexed="81"/>
            <rFont val="Tahoma"/>
            <family val="2"/>
          </rPr>
          <t>Ca_ExtOrgApply?[1]</t>
        </r>
        <r>
          <rPr>
            <sz val="8"/>
            <color indexed="81"/>
            <rFont val="Tahoma"/>
            <family val="2"/>
          </rPr>
          <t xml:space="preserve">
</t>
        </r>
      </text>
    </comment>
    <comment ref="AA10" authorId="0" shapeId="0" xr:uid="{00000000-0006-0000-0700-000018000000}">
      <text>
        <r>
          <rPr>
            <b/>
            <sz val="11"/>
            <color indexed="81"/>
            <rFont val="Tahoma"/>
            <family val="2"/>
          </rPr>
          <t>(0=no,1=yes)
In Stella :
Ca_ExtOrgApply?[2]</t>
        </r>
      </text>
    </comment>
    <comment ref="AB10" authorId="0" shapeId="0" xr:uid="{00000000-0006-0000-0700-000019000000}">
      <text>
        <r>
          <rPr>
            <b/>
            <sz val="11"/>
            <color indexed="81"/>
            <rFont val="Tahoma"/>
            <family val="2"/>
          </rPr>
          <t>In Stella :
Ca_FertAmount[Zn1]</t>
        </r>
      </text>
    </comment>
    <comment ref="AC10" authorId="0" shapeId="0" xr:uid="{00000000-0006-0000-0700-00001A000000}">
      <text>
        <r>
          <rPr>
            <b/>
            <sz val="11"/>
            <color indexed="81"/>
            <rFont val="Tahoma"/>
            <family val="2"/>
          </rPr>
          <t>In Stella :
Ca_FertAmount[Zn2]</t>
        </r>
        <r>
          <rPr>
            <sz val="8"/>
            <color indexed="81"/>
            <rFont val="Tahoma"/>
            <family val="2"/>
          </rPr>
          <t xml:space="preserve">
</t>
        </r>
      </text>
    </comment>
    <comment ref="AD10" authorId="0" shapeId="0" xr:uid="{00000000-0006-0000-0700-00001B000000}">
      <text>
        <r>
          <rPr>
            <b/>
            <sz val="11"/>
            <color indexed="81"/>
            <rFont val="Tahoma"/>
            <family val="2"/>
          </rPr>
          <t>In Stella :
Ca_FertAmount[Zn3]</t>
        </r>
        <r>
          <rPr>
            <sz val="8"/>
            <color indexed="81"/>
            <rFont val="Tahoma"/>
            <family val="2"/>
          </rPr>
          <t xml:space="preserve">
</t>
        </r>
      </text>
    </comment>
    <comment ref="AE10" authorId="0" shapeId="0" xr:uid="{00000000-0006-0000-0700-00001C000000}">
      <text>
        <r>
          <rPr>
            <b/>
            <sz val="11"/>
            <color indexed="81"/>
            <rFont val="Tahoma"/>
            <family val="2"/>
          </rPr>
          <t>In Stella :
Ca_Fertmount[Zn4]</t>
        </r>
        <r>
          <rPr>
            <sz val="8"/>
            <color indexed="81"/>
            <rFont val="Tahoma"/>
            <family val="2"/>
          </rPr>
          <t xml:space="preserve">
</t>
        </r>
      </text>
    </comment>
    <comment ref="AG10" authorId="2" shapeId="0" xr:uid="{00000000-0006-0000-0700-00001D000000}">
      <text>
        <r>
          <rPr>
            <b/>
            <sz val="11"/>
            <color indexed="81"/>
            <rFont val="Tahoma"/>
            <family val="2"/>
          </rPr>
          <t>In Stella : C_PastPrun</t>
        </r>
        <r>
          <rPr>
            <sz val="9"/>
            <color indexed="81"/>
            <rFont val="Tahoma"/>
            <family val="2"/>
          </rPr>
          <t xml:space="preserve">
</t>
        </r>
      </text>
    </comment>
    <comment ref="AH10" authorId="2" shapeId="0" xr:uid="{00000000-0006-0000-0700-00001E000000}">
      <text>
        <r>
          <rPr>
            <b/>
            <sz val="11"/>
            <color indexed="81"/>
            <rFont val="Tahoma"/>
            <family val="2"/>
          </rPr>
          <t>In Stella : C_PrunY</t>
        </r>
      </text>
    </comment>
    <comment ref="AI10" authorId="2" shapeId="0" xr:uid="{00000000-0006-0000-0700-00001F000000}">
      <text>
        <r>
          <rPr>
            <b/>
            <sz val="11"/>
            <color indexed="81"/>
            <rFont val="Tahoma"/>
            <family val="2"/>
          </rPr>
          <t>In Stella : C_PrunDoY</t>
        </r>
      </text>
    </comment>
    <comment ref="AJ10" authorId="0" shapeId="0" xr:uid="{00000000-0006-0000-0700-000020000000}">
      <text>
        <r>
          <rPr>
            <b/>
            <sz val="11"/>
            <color indexed="81"/>
            <rFont val="Tahoma"/>
            <family val="2"/>
          </rPr>
          <t>In Stella : C_PrunFracD[Cr1]</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RMulia</author>
    <author>ICRAF</author>
  </authors>
  <commentList>
    <comment ref="K2" authorId="0" shapeId="0" xr:uid="{00000000-0006-0000-0800-000001000000}">
      <text>
        <r>
          <rPr>
            <b/>
            <sz val="11"/>
            <color indexed="81"/>
            <rFont val="Tahoma"/>
            <family val="2"/>
          </rPr>
          <t>You can change these 'tree type' definition on the 'tree library' sheet</t>
        </r>
        <r>
          <rPr>
            <sz val="8"/>
            <color indexed="81"/>
            <rFont val="Tahoma"/>
            <family val="2"/>
          </rPr>
          <t xml:space="preserve">
</t>
        </r>
      </text>
    </comment>
    <comment ref="B10" authorId="1" shapeId="0" xr:uid="{00000000-0006-0000-0800-000002000000}">
      <text>
        <r>
          <rPr>
            <b/>
            <sz val="11"/>
            <color indexed="81"/>
            <rFont val="Tahoma"/>
            <family val="2"/>
          </rPr>
          <t>In Stella : T_CompCrop</t>
        </r>
      </text>
    </comment>
    <comment ref="C10" authorId="1" shapeId="0" xr:uid="{00000000-0006-0000-0800-000003000000}">
      <text>
        <r>
          <rPr>
            <b/>
            <sz val="11"/>
            <color indexed="81"/>
            <rFont val="Tahoma"/>
            <family val="2"/>
          </rPr>
          <t>In Stella : T_PlantY[sp1]</t>
        </r>
        <r>
          <rPr>
            <sz val="9"/>
            <color indexed="81"/>
            <rFont val="Tahoma"/>
            <family val="2"/>
          </rPr>
          <t xml:space="preserve">
</t>
        </r>
      </text>
    </comment>
    <comment ref="D10" authorId="1" shapeId="0" xr:uid="{00000000-0006-0000-0800-000004000000}">
      <text>
        <r>
          <rPr>
            <b/>
            <sz val="11"/>
            <color indexed="81"/>
            <rFont val="Tahoma"/>
            <family val="2"/>
          </rPr>
          <t>Jullian days
In Stella : T_PlantDoY[sp1]</t>
        </r>
      </text>
    </comment>
    <comment ref="E10" authorId="1" shapeId="0" xr:uid="{00000000-0006-0000-0800-000005000000}">
      <text>
        <r>
          <rPr>
            <b/>
            <sz val="11"/>
            <color indexed="81"/>
            <rFont val="Tahoma"/>
            <family val="2"/>
          </rPr>
          <t>In Stella : T_PlantY[sp2]</t>
        </r>
        <r>
          <rPr>
            <sz val="9"/>
            <color indexed="81"/>
            <rFont val="Tahoma"/>
            <family val="2"/>
          </rPr>
          <t xml:space="preserve">
</t>
        </r>
      </text>
    </comment>
    <comment ref="F10" authorId="1" shapeId="0" xr:uid="{00000000-0006-0000-0800-000006000000}">
      <text>
        <r>
          <rPr>
            <b/>
            <sz val="11"/>
            <color indexed="81"/>
            <rFont val="Tahoma"/>
            <family val="2"/>
          </rPr>
          <t>Jullian days
In Stella : T_PlantDoY[sp2]</t>
        </r>
      </text>
    </comment>
    <comment ref="G10" authorId="1" shapeId="0" xr:uid="{00000000-0006-0000-0800-000007000000}">
      <text>
        <r>
          <rPr>
            <b/>
            <sz val="11"/>
            <color indexed="81"/>
            <rFont val="Tahoma"/>
            <family val="2"/>
          </rPr>
          <t>In Stella : T_PlantY[sp3]</t>
        </r>
        <r>
          <rPr>
            <sz val="9"/>
            <color indexed="81"/>
            <rFont val="Tahoma"/>
            <family val="2"/>
          </rPr>
          <t xml:space="preserve">
</t>
        </r>
      </text>
    </comment>
    <comment ref="H10" authorId="1" shapeId="0" xr:uid="{00000000-0006-0000-0800-000008000000}">
      <text>
        <r>
          <rPr>
            <b/>
            <sz val="11"/>
            <color indexed="81"/>
            <rFont val="Tahoma"/>
            <family val="2"/>
          </rPr>
          <t>Jullian days
In Stella : T_PlantDoY[sp3]</t>
        </r>
      </text>
    </comment>
    <comment ref="J10" authorId="1" shapeId="0" xr:uid="{00000000-0006-0000-0800-000009000000}">
      <text>
        <r>
          <rPr>
            <b/>
            <sz val="11"/>
            <color indexed="81"/>
            <rFont val="Tahoma"/>
            <family val="2"/>
          </rPr>
          <t>In Stella : T_PastPrun</t>
        </r>
        <r>
          <rPr>
            <sz val="9"/>
            <color indexed="81"/>
            <rFont val="Tahoma"/>
            <family val="2"/>
          </rPr>
          <t xml:space="preserve">
</t>
        </r>
      </text>
    </comment>
    <comment ref="K10" authorId="1" shapeId="0" xr:uid="{00000000-0006-0000-0800-00000A000000}">
      <text>
        <r>
          <rPr>
            <b/>
            <sz val="11"/>
            <color indexed="81"/>
            <rFont val="Tahoma"/>
            <family val="2"/>
          </rPr>
          <t>In Stella : T_PrunY</t>
        </r>
        <r>
          <rPr>
            <sz val="9"/>
            <color indexed="81"/>
            <rFont val="Tahoma"/>
            <family val="2"/>
          </rPr>
          <t xml:space="preserve">
</t>
        </r>
      </text>
    </comment>
    <comment ref="L10" authorId="1" shapeId="0" xr:uid="{00000000-0006-0000-0800-00000B000000}">
      <text>
        <r>
          <rPr>
            <b/>
            <sz val="11"/>
            <color indexed="81"/>
            <rFont val="Tahoma"/>
            <family val="2"/>
          </rPr>
          <t>In Stella : T_PrunDoY</t>
        </r>
        <r>
          <rPr>
            <sz val="9"/>
            <color indexed="81"/>
            <rFont val="Tahoma"/>
            <family val="2"/>
          </rPr>
          <t xml:space="preserve">
</t>
        </r>
      </text>
    </comment>
    <comment ref="M10" authorId="0" shapeId="0" xr:uid="{00000000-0006-0000-0800-00000C000000}">
      <text>
        <r>
          <rPr>
            <b/>
            <sz val="11"/>
            <color indexed="81"/>
            <rFont val="Tahoma"/>
            <family val="2"/>
          </rPr>
          <t>In Stella : T_PrunFracD[sp1]</t>
        </r>
        <r>
          <rPr>
            <sz val="8"/>
            <color indexed="81"/>
            <rFont val="Tahoma"/>
            <family val="2"/>
          </rPr>
          <t xml:space="preserve">
</t>
        </r>
      </text>
    </comment>
    <comment ref="N10" authorId="0" shapeId="0" xr:uid="{00000000-0006-0000-0800-00000D000000}">
      <text>
        <r>
          <rPr>
            <b/>
            <sz val="11"/>
            <color indexed="81"/>
            <rFont val="Tahoma"/>
            <family val="2"/>
          </rPr>
          <t>In Stella : T_PrunHarvFracD[sp1]</t>
        </r>
        <r>
          <rPr>
            <sz val="8"/>
            <color indexed="81"/>
            <rFont val="Tahoma"/>
            <family val="2"/>
          </rPr>
          <t xml:space="preserve">
</t>
        </r>
      </text>
    </comment>
    <comment ref="O10" authorId="0" shapeId="0" xr:uid="{00000000-0006-0000-0800-00000E000000}">
      <text>
        <r>
          <rPr>
            <b/>
            <sz val="11"/>
            <color indexed="81"/>
            <rFont val="Tahoma"/>
            <family val="2"/>
          </rPr>
          <t>In Stella : T_PrunFracD[sp2]</t>
        </r>
        <r>
          <rPr>
            <sz val="8"/>
            <color indexed="81"/>
            <rFont val="Tahoma"/>
            <family val="2"/>
          </rPr>
          <t xml:space="preserve">
</t>
        </r>
      </text>
    </comment>
    <comment ref="P10" authorId="0" shapeId="0" xr:uid="{00000000-0006-0000-0800-00000F000000}">
      <text>
        <r>
          <rPr>
            <b/>
            <sz val="11"/>
            <color indexed="81"/>
            <rFont val="Tahoma"/>
            <family val="2"/>
          </rPr>
          <t>In Stella : T_PrunHarvFracD[sp2]</t>
        </r>
        <r>
          <rPr>
            <sz val="8"/>
            <color indexed="81"/>
            <rFont val="Tahoma"/>
            <family val="2"/>
          </rPr>
          <t xml:space="preserve">
</t>
        </r>
      </text>
    </comment>
    <comment ref="Q10" authorId="0" shapeId="0" xr:uid="{00000000-0006-0000-0800-000010000000}">
      <text>
        <r>
          <rPr>
            <b/>
            <sz val="11"/>
            <color indexed="81"/>
            <rFont val="Tahoma"/>
            <family val="2"/>
          </rPr>
          <t>In Stella : T_PrunFracD[sp3]</t>
        </r>
        <r>
          <rPr>
            <sz val="8"/>
            <color indexed="81"/>
            <rFont val="Tahoma"/>
            <family val="2"/>
          </rPr>
          <t xml:space="preserve">
</t>
        </r>
      </text>
    </comment>
    <comment ref="R10" authorId="0" shapeId="0" xr:uid="{00000000-0006-0000-0800-000011000000}">
      <text>
        <r>
          <rPr>
            <b/>
            <sz val="11"/>
            <color indexed="81"/>
            <rFont val="Tahoma"/>
            <family val="2"/>
          </rPr>
          <t>In Stella : T_PrunHarvFracD[sp3]</t>
        </r>
        <r>
          <rPr>
            <sz val="8"/>
            <color indexed="81"/>
            <rFont val="Tahoma"/>
            <family val="2"/>
          </rPr>
          <t xml:space="preserve">
</t>
        </r>
      </text>
    </comment>
    <comment ref="V10" authorId="1" shapeId="0" xr:uid="{00000000-0006-0000-0800-000012000000}">
      <text>
        <r>
          <rPr>
            <b/>
            <sz val="11"/>
            <color indexed="81"/>
            <rFont val="Tahoma"/>
            <family val="2"/>
          </rPr>
          <t>In Stella : T_WoodHarvPast</t>
        </r>
        <r>
          <rPr>
            <sz val="9"/>
            <color indexed="81"/>
            <rFont val="Tahoma"/>
            <family val="2"/>
          </rPr>
          <t xml:space="preserve">
</t>
        </r>
      </text>
    </comment>
    <comment ref="W10" authorId="1" shapeId="0" xr:uid="{00000000-0006-0000-0800-000013000000}">
      <text>
        <r>
          <rPr>
            <b/>
            <sz val="11"/>
            <color indexed="81"/>
            <rFont val="Tahoma"/>
            <family val="2"/>
          </rPr>
          <t>In Stella : T_WoodHarvY[sp1]</t>
        </r>
        <r>
          <rPr>
            <sz val="9"/>
            <color indexed="81"/>
            <rFont val="Tahoma"/>
            <family val="2"/>
          </rPr>
          <t xml:space="preserve">
</t>
        </r>
      </text>
    </comment>
    <comment ref="X10" authorId="1" shapeId="0" xr:uid="{00000000-0006-0000-0800-000014000000}">
      <text>
        <r>
          <rPr>
            <b/>
            <sz val="11"/>
            <color indexed="81"/>
            <rFont val="Tahoma"/>
            <family val="2"/>
          </rPr>
          <t>In Stella : T_WoodHarvDoY[sp1]</t>
        </r>
        <r>
          <rPr>
            <sz val="9"/>
            <color indexed="81"/>
            <rFont val="Tahoma"/>
            <family val="2"/>
          </rPr>
          <t xml:space="preserve">
</t>
        </r>
      </text>
    </comment>
    <comment ref="Y10" authorId="1" shapeId="0" xr:uid="{00000000-0006-0000-0800-000015000000}">
      <text>
        <r>
          <rPr>
            <b/>
            <sz val="11"/>
            <color indexed="81"/>
            <rFont val="Tahoma"/>
            <family val="2"/>
          </rPr>
          <t>In Stella : T_WoodHarvY[sp2]</t>
        </r>
        <r>
          <rPr>
            <sz val="9"/>
            <color indexed="81"/>
            <rFont val="Tahoma"/>
            <family val="2"/>
          </rPr>
          <t xml:space="preserve">
</t>
        </r>
      </text>
    </comment>
    <comment ref="Z10" authorId="1" shapeId="0" xr:uid="{00000000-0006-0000-0800-000016000000}">
      <text>
        <r>
          <rPr>
            <b/>
            <sz val="11"/>
            <color indexed="81"/>
            <rFont val="Tahoma"/>
            <family val="2"/>
          </rPr>
          <t>In Stella : T_WoodHarvDoY[sp2]</t>
        </r>
        <r>
          <rPr>
            <sz val="9"/>
            <color indexed="81"/>
            <rFont val="Tahoma"/>
            <family val="2"/>
          </rPr>
          <t xml:space="preserve">
</t>
        </r>
      </text>
    </comment>
    <comment ref="AA10" authorId="1" shapeId="0" xr:uid="{00000000-0006-0000-0800-000017000000}">
      <text>
        <r>
          <rPr>
            <b/>
            <sz val="11"/>
            <color indexed="81"/>
            <rFont val="Tahoma"/>
            <family val="2"/>
          </rPr>
          <t>In Stella : T_WoodHarvY[sp3]</t>
        </r>
        <r>
          <rPr>
            <sz val="9"/>
            <color indexed="81"/>
            <rFont val="Tahoma"/>
            <family val="2"/>
          </rPr>
          <t xml:space="preserve">
</t>
        </r>
      </text>
    </comment>
    <comment ref="AB10" authorId="1" shapeId="0" xr:uid="{00000000-0006-0000-0800-000018000000}">
      <text>
        <r>
          <rPr>
            <b/>
            <sz val="11"/>
            <color indexed="81"/>
            <rFont val="Tahoma"/>
            <family val="2"/>
          </rPr>
          <t>In Stella : T_WoodHarvDoY[sp3]</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ICRAF</author>
    <author>RMulia</author>
    <author>NKhasanah</author>
    <author>Betha Lusiana</author>
  </authors>
  <commentList>
    <comment ref="C13" authorId="0" shapeId="0" xr:uid="{00000000-0006-0000-0900-000001000000}">
      <text>
        <r>
          <rPr>
            <b/>
            <sz val="11"/>
            <color indexed="81"/>
            <rFont val="Tahoma"/>
            <family val="2"/>
          </rPr>
          <t>In Stella :
Cq_TimeGen</t>
        </r>
      </text>
    </comment>
    <comment ref="C14" authorId="0" shapeId="0" xr:uid="{00000000-0006-0000-0900-000002000000}">
      <text>
        <r>
          <rPr>
            <b/>
            <sz val="11"/>
            <color indexed="81"/>
            <rFont val="Tahoma"/>
            <family val="2"/>
          </rPr>
          <t>In Stella :
Cq_TimeVeg</t>
        </r>
        <r>
          <rPr>
            <sz val="9"/>
            <color indexed="81"/>
            <rFont val="Tahoma"/>
            <family val="2"/>
          </rPr>
          <t xml:space="preserve">
</t>
        </r>
      </text>
    </comment>
    <comment ref="C15" authorId="1" shapeId="0" xr:uid="{00000000-0006-0000-0900-000003000000}">
      <text>
        <r>
          <rPr>
            <b/>
            <sz val="11"/>
            <color indexed="81"/>
            <rFont val="Arial"/>
            <family val="2"/>
          </rPr>
          <t>In Stella :
Cq_SingleCycle?
1=annual that dies back
0=perennial that returns to stage1</t>
        </r>
        <r>
          <rPr>
            <sz val="8"/>
            <color indexed="81"/>
            <rFont val="Tahoma"/>
            <family val="2"/>
          </rPr>
          <t xml:space="preserve">
</t>
        </r>
      </text>
    </comment>
    <comment ref="C16" authorId="1" shapeId="0" xr:uid="{00000000-0006-0000-0900-000004000000}">
      <text>
        <r>
          <rPr>
            <b/>
            <sz val="11"/>
            <color indexed="81"/>
            <rFont val="Arial"/>
            <family val="2"/>
          </rPr>
          <t>In stella :
Cq_DoYFlwBeg</t>
        </r>
        <r>
          <rPr>
            <b/>
            <sz val="10"/>
            <color indexed="81"/>
            <rFont val="Tahoma"/>
            <family val="2"/>
          </rPr>
          <t xml:space="preserve">
</t>
        </r>
        <r>
          <rPr>
            <sz val="8"/>
            <color indexed="81"/>
            <rFont val="Tahoma"/>
            <family val="2"/>
          </rPr>
          <t xml:space="preserve">
</t>
        </r>
      </text>
    </comment>
    <comment ref="C17" authorId="1" shapeId="0" xr:uid="{00000000-0006-0000-0900-000005000000}">
      <text>
        <r>
          <rPr>
            <b/>
            <sz val="11"/>
            <color indexed="81"/>
            <rFont val="Arial"/>
            <family val="2"/>
          </rPr>
          <t>In stella :
Cq_DoYFlwEnd</t>
        </r>
        <r>
          <rPr>
            <b/>
            <sz val="10"/>
            <color indexed="81"/>
            <rFont val="Tahoma"/>
            <family val="2"/>
          </rPr>
          <t xml:space="preserve">
</t>
        </r>
        <r>
          <rPr>
            <sz val="8"/>
            <color indexed="81"/>
            <rFont val="Tahoma"/>
            <family val="2"/>
          </rPr>
          <t xml:space="preserve">
</t>
        </r>
      </text>
    </comment>
    <comment ref="C18" authorId="0" shapeId="0" xr:uid="{00000000-0006-0000-0900-000006000000}">
      <text>
        <r>
          <rPr>
            <b/>
            <sz val="11"/>
            <color indexed="81"/>
            <rFont val="Tahoma"/>
            <family val="2"/>
          </rPr>
          <t>The maximum value, at 100% light intensity
In Stella : Cq_GroMax</t>
        </r>
        <r>
          <rPr>
            <sz val="9"/>
            <color indexed="81"/>
            <rFont val="Tahoma"/>
            <family val="2"/>
          </rPr>
          <t xml:space="preserve">
</t>
        </r>
      </text>
    </comment>
    <comment ref="C19" authorId="0" shapeId="0" xr:uid="{00000000-0006-0000-0900-000007000000}">
      <text>
        <r>
          <rPr>
            <b/>
            <sz val="11"/>
            <color indexed="81"/>
            <rFont val="Tahoma"/>
            <family val="2"/>
          </rPr>
          <t>As initial amount of crop biomass
In stella : Cq_GSeed</t>
        </r>
        <r>
          <rPr>
            <sz val="9"/>
            <color indexed="81"/>
            <rFont val="Tahoma"/>
            <family val="2"/>
          </rPr>
          <t xml:space="preserve">
</t>
        </r>
      </text>
    </comment>
    <comment ref="C20" authorId="0" shapeId="0" xr:uid="{00000000-0006-0000-0900-000008000000}">
      <text>
        <r>
          <rPr>
            <b/>
            <sz val="11"/>
            <color indexed="81"/>
            <rFont val="Tahoma"/>
            <family val="2"/>
          </rPr>
          <t xml:space="preserve">In Stella :
Cq_TranspRatio
</t>
        </r>
        <r>
          <rPr>
            <sz val="9"/>
            <color indexed="81"/>
            <rFont val="Tahoma"/>
            <family val="2"/>
          </rPr>
          <t xml:space="preserve">
</t>
        </r>
      </text>
    </comment>
    <comment ref="C21" authorId="0" shapeId="0" xr:uid="{00000000-0006-0000-0900-000009000000}">
      <text>
        <r>
          <rPr>
            <b/>
            <sz val="11"/>
            <color indexed="81"/>
            <rFont val="Tahoma"/>
            <family val="2"/>
          </rPr>
          <t>In Stella : Cq_HBiomConv</t>
        </r>
      </text>
    </comment>
    <comment ref="C22" authorId="0" shapeId="0" xr:uid="{00000000-0006-0000-0900-00000A000000}">
      <text>
        <r>
          <rPr>
            <b/>
            <sz val="11"/>
            <color indexed="81"/>
            <rFont val="Tahoma"/>
            <family val="2"/>
          </rPr>
          <t xml:space="preserve">Maximum proportion of stem and leaves remobilized as storage component (grain, tuber ) 
In Stella : Cq_MaxRemob
</t>
        </r>
      </text>
    </comment>
    <comment ref="C23" authorId="0" shapeId="0" xr:uid="{00000000-0006-0000-0900-00000B000000}">
      <text>
        <r>
          <rPr>
            <b/>
            <sz val="11"/>
            <color indexed="81"/>
            <rFont val="Tahoma"/>
            <family val="2"/>
          </rPr>
          <t>The efficiency of foliage in absorbing light.
In Stella : Cq_klight</t>
        </r>
        <r>
          <rPr>
            <sz val="9"/>
            <color indexed="81"/>
            <rFont val="Tahoma"/>
            <family val="2"/>
          </rPr>
          <t xml:space="preserve">
</t>
        </r>
      </text>
    </comment>
    <comment ref="C24" authorId="1" shapeId="0" xr:uid="{00000000-0006-0000-0900-00000C000000}">
      <text>
        <r>
          <rPr>
            <b/>
            <sz val="11"/>
            <color indexed="81"/>
            <rFont val="Arial"/>
            <family val="2"/>
          </rPr>
          <t>In Stella : Cq_RelLightMaxGr</t>
        </r>
      </text>
    </comment>
    <comment ref="C25" authorId="2" shapeId="0" xr:uid="{00000000-0006-0000-0900-00000D000000}">
      <text>
        <r>
          <rPr>
            <b/>
            <sz val="8"/>
            <color indexed="81"/>
            <rFont val="Tahoma"/>
            <family val="2"/>
          </rPr>
          <t>in Stella:</t>
        </r>
        <r>
          <rPr>
            <sz val="8"/>
            <color indexed="81"/>
            <rFont val="Tahoma"/>
            <family val="2"/>
          </rPr>
          <t xml:space="preserve">
</t>
        </r>
        <r>
          <rPr>
            <b/>
            <sz val="8"/>
            <color indexed="81"/>
            <rFont val="Tahoma"/>
            <family val="2"/>
          </rPr>
          <t>Cq_LAIMax</t>
        </r>
      </text>
    </comment>
    <comment ref="C26" authorId="1" shapeId="0" xr:uid="{00000000-0006-0000-0900-00000E000000}">
      <text>
        <r>
          <rPr>
            <b/>
            <sz val="11"/>
            <color indexed="81"/>
            <rFont val="Arial"/>
            <family val="2"/>
          </rPr>
          <t>As thin film
In Stella : Cq_RainWStorCap</t>
        </r>
        <r>
          <rPr>
            <sz val="8"/>
            <color indexed="81"/>
            <rFont val="Tahoma"/>
            <family val="2"/>
          </rPr>
          <t xml:space="preserve">
</t>
        </r>
      </text>
    </comment>
    <comment ref="C27" authorId="0" shapeId="0" xr:uid="{00000000-0006-0000-0900-00000F000000}">
      <text>
        <r>
          <rPr>
            <b/>
            <sz val="11"/>
            <color indexed="81"/>
            <rFont val="Tahoma"/>
            <family val="2"/>
          </rPr>
          <t>Reflecting the physiological entry resistance to water per unit root length and unit gradient
In stella: Cq_Lp</t>
        </r>
      </text>
    </comment>
    <comment ref="C28" authorId="0" shapeId="0" xr:uid="{00000000-0006-0000-0900-000010000000}">
      <text>
        <r>
          <rPr>
            <b/>
            <sz val="11"/>
            <color indexed="81"/>
            <rFont val="Arial"/>
            <family val="2"/>
          </rPr>
          <t>, where transpiration is (1-Alpha)*potential transpiration. Alpha is a small value (e.g. 0.01).  
In Stella :  Cq_PotSuctAlphMax</t>
        </r>
        <r>
          <rPr>
            <sz val="9"/>
            <color indexed="81"/>
            <rFont val="Tahoma"/>
            <family val="2"/>
          </rPr>
          <t xml:space="preserve">
</t>
        </r>
      </text>
    </comment>
    <comment ref="C29" authorId="0" shapeId="0" xr:uid="{00000000-0006-0000-0900-000011000000}">
      <text>
        <r>
          <rPr>
            <b/>
            <sz val="11"/>
            <color indexed="81"/>
            <rFont val="Arial"/>
            <family val="2"/>
          </rPr>
          <t>, where transpiration is (1-Alpha)*potential transpiration. Alpha is a small value (e.g. 0.01).  
In Stella :  Cq_PotSuctAlphMin</t>
        </r>
        <r>
          <rPr>
            <sz val="9"/>
            <color indexed="81"/>
            <rFont val="Tahoma"/>
            <family val="2"/>
          </rPr>
          <t xml:space="preserve">
</t>
        </r>
      </text>
    </comment>
    <comment ref="C30" authorId="0" shapeId="0" xr:uid="{00000000-0006-0000-0900-000012000000}">
      <text>
        <r>
          <rPr>
            <b/>
            <sz val="11"/>
            <color indexed="81"/>
            <rFont val="Tahoma"/>
            <family val="2"/>
          </rPr>
          <t>Also when nutrient demand per unit new biomass shifts from Cq_ConcYoung to Cq_ConcOld.
In Stella : Cq_ClosedCan</t>
        </r>
      </text>
    </comment>
    <comment ref="C31" authorId="0" shapeId="0" xr:uid="{00000000-0006-0000-0900-000013000000}">
      <text>
        <r>
          <rPr>
            <b/>
            <sz val="11"/>
            <color indexed="81"/>
            <rFont val="Tahoma"/>
            <family val="2"/>
          </rPr>
          <t>In Stella :
Cq_ConcOld[N]</t>
        </r>
      </text>
    </comment>
    <comment ref="C32" authorId="0" shapeId="0" xr:uid="{00000000-0006-0000-0900-000014000000}">
      <text>
        <r>
          <rPr>
            <b/>
            <sz val="11"/>
            <color indexed="81"/>
            <rFont val="Tahoma"/>
            <family val="2"/>
          </rPr>
          <t>In Stella :
Cq_ConcOld[P]</t>
        </r>
      </text>
    </comment>
    <comment ref="C33" authorId="0" shapeId="0" xr:uid="{00000000-0006-0000-0900-000015000000}">
      <text>
        <r>
          <rPr>
            <b/>
            <sz val="11"/>
            <color indexed="81"/>
            <rFont val="Tahoma"/>
            <family val="2"/>
          </rPr>
          <t>In Stella :
Cq_ConcYoung[N]</t>
        </r>
      </text>
    </comment>
    <comment ref="C34" authorId="0" shapeId="0" xr:uid="{00000000-0006-0000-0900-000016000000}">
      <text>
        <r>
          <rPr>
            <b/>
            <sz val="11"/>
            <color indexed="81"/>
            <rFont val="Tahoma"/>
            <family val="2"/>
          </rPr>
          <t>In Stella :
Cq_ConcYoung[P]</t>
        </r>
      </text>
    </comment>
    <comment ref="C35" authorId="1" shapeId="0" xr:uid="{00000000-0006-0000-0900-000017000000}">
      <text>
        <r>
          <rPr>
            <b/>
            <sz val="11"/>
            <color indexed="81"/>
            <rFont val="Tahoma"/>
            <family val="2"/>
          </rPr>
          <t xml:space="preserve">In Stella : Cq_ConcRt
</t>
        </r>
        <r>
          <rPr>
            <sz val="8"/>
            <color indexed="81"/>
            <rFont val="Tahoma"/>
            <family val="2"/>
          </rPr>
          <t xml:space="preserve">
</t>
        </r>
      </text>
    </comment>
    <comment ref="C36" authorId="1" shapeId="0" xr:uid="{00000000-0006-0000-0900-000018000000}">
      <text>
        <r>
          <rPr>
            <b/>
            <sz val="11"/>
            <color indexed="81"/>
            <rFont val="Tahoma"/>
            <family val="2"/>
          </rPr>
          <t>1=variable, 0=constant
In Stella : Cq_NFixVariable?</t>
        </r>
        <r>
          <rPr>
            <sz val="8"/>
            <color indexed="81"/>
            <rFont val="Tahoma"/>
            <family val="2"/>
          </rPr>
          <t xml:space="preserve">
</t>
        </r>
      </text>
    </comment>
    <comment ref="C37" authorId="0" shapeId="0" xr:uid="{00000000-0006-0000-0900-000019000000}">
      <text>
        <r>
          <rPr>
            <b/>
            <sz val="11"/>
            <color indexed="81"/>
            <rFont val="Tahoma"/>
            <family val="2"/>
          </rPr>
          <t>In Stella :
Cq_NFixDayFrac</t>
        </r>
        <r>
          <rPr>
            <sz val="9"/>
            <color indexed="81"/>
            <rFont val="Tahoma"/>
            <family val="2"/>
          </rPr>
          <t xml:space="preserve">
</t>
        </r>
      </text>
    </comment>
    <comment ref="C38" authorId="1" shapeId="0" xr:uid="{00000000-0006-0000-0900-00001A000000}">
      <text>
        <r>
          <rPr>
            <b/>
            <sz val="11"/>
            <color indexed="81"/>
            <rFont val="Tahoma"/>
            <family val="2"/>
          </rPr>
          <t>In Stella :
Cq_NFixResp</t>
        </r>
        <r>
          <rPr>
            <sz val="8"/>
            <color indexed="81"/>
            <rFont val="Tahoma"/>
            <family val="2"/>
          </rPr>
          <t xml:space="preserve">
</t>
        </r>
      </text>
    </comment>
    <comment ref="C39" authorId="1" shapeId="0" xr:uid="{00000000-0006-0000-0900-00001B000000}">
      <text>
        <r>
          <rPr>
            <b/>
            <sz val="11"/>
            <color indexed="81"/>
            <rFont val="Tahoma"/>
            <family val="2"/>
          </rPr>
          <t xml:space="preserve">The max. fraction, this is for contant N2 fixation
In Stella : Cq_NFixDWMaxFrac
</t>
        </r>
        <r>
          <rPr>
            <sz val="8"/>
            <color indexed="81"/>
            <rFont val="Tahoma"/>
            <family val="2"/>
          </rPr>
          <t xml:space="preserve">
</t>
        </r>
      </text>
    </comment>
    <comment ref="C40" authorId="1" shapeId="0" xr:uid="{00000000-0006-0000-0900-00001C000000}">
      <text>
        <r>
          <rPr>
            <b/>
            <sz val="11"/>
            <color indexed="81"/>
            <rFont val="Tahoma"/>
            <family val="2"/>
          </rPr>
          <t>DW cost for respiration per unit N2 fix. (for constant N2 fix.)
In stella : Cq_NFixDWUnitcost</t>
        </r>
        <r>
          <rPr>
            <sz val="8"/>
            <color indexed="81"/>
            <rFont val="Tahoma"/>
            <family val="2"/>
          </rPr>
          <t xml:space="preserve">
</t>
        </r>
      </text>
    </comment>
    <comment ref="C41" authorId="1" shapeId="0" xr:uid="{00000000-0006-0000-0900-00001D000000}">
      <text>
        <r>
          <rPr>
            <b/>
            <sz val="11"/>
            <color indexed="81"/>
            <rFont val="Tahoma"/>
            <family val="2"/>
          </rPr>
          <t>In stella :
Cq_RtDiam</t>
        </r>
        <r>
          <rPr>
            <sz val="8"/>
            <color indexed="81"/>
            <rFont val="Tahoma"/>
            <family val="2"/>
          </rPr>
          <t xml:space="preserve">
</t>
        </r>
      </text>
    </comment>
    <comment ref="C42" authorId="0" shapeId="0" xr:uid="{00000000-0006-0000-0900-00001E000000}">
      <text>
        <r>
          <rPr>
            <b/>
            <sz val="11"/>
            <color indexed="81"/>
            <rFont val="Tahoma"/>
            <family val="2"/>
          </rPr>
          <t>In Stella : Rt_CLrvm1</t>
        </r>
        <r>
          <rPr>
            <sz val="9"/>
            <color indexed="81"/>
            <rFont val="Tahoma"/>
            <family val="2"/>
          </rPr>
          <t xml:space="preserve">
</t>
        </r>
      </text>
    </comment>
    <comment ref="C43" authorId="0" shapeId="0" xr:uid="{00000000-0006-0000-0900-00001F000000}">
      <text>
        <r>
          <rPr>
            <b/>
            <sz val="11"/>
            <color indexed="81"/>
            <rFont val="Tahoma"/>
            <family val="2"/>
          </rPr>
          <t>In Stella : Rt_CLrvm2</t>
        </r>
        <r>
          <rPr>
            <sz val="9"/>
            <color indexed="81"/>
            <rFont val="Tahoma"/>
            <family val="2"/>
          </rPr>
          <t xml:space="preserve">
</t>
        </r>
      </text>
    </comment>
    <comment ref="C44" authorId="0" shapeId="0" xr:uid="{00000000-0006-0000-0900-000020000000}">
      <text>
        <r>
          <rPr>
            <b/>
            <sz val="11"/>
            <color indexed="81"/>
            <rFont val="Tahoma"/>
            <family val="2"/>
          </rPr>
          <t>In Stella : Rt_CLrvm3</t>
        </r>
        <r>
          <rPr>
            <sz val="9"/>
            <color indexed="81"/>
            <rFont val="Tahoma"/>
            <family val="2"/>
          </rPr>
          <t xml:space="preserve">
</t>
        </r>
      </text>
    </comment>
    <comment ref="C45" authorId="0" shapeId="0" xr:uid="{00000000-0006-0000-0900-000021000000}">
      <text>
        <r>
          <rPr>
            <b/>
            <sz val="11"/>
            <color indexed="81"/>
            <rFont val="Tahoma"/>
            <family val="2"/>
          </rPr>
          <t>In Stella : Rt_CLrvm4</t>
        </r>
        <r>
          <rPr>
            <sz val="9"/>
            <color indexed="81"/>
            <rFont val="Tahoma"/>
            <family val="2"/>
          </rPr>
          <t xml:space="preserve">
</t>
        </r>
      </text>
    </comment>
    <comment ref="C46" authorId="0" shapeId="0" xr:uid="{00000000-0006-0000-0900-000022000000}">
      <text>
        <r>
          <rPr>
            <b/>
            <sz val="11"/>
            <color indexed="81"/>
            <rFont val="Tahoma"/>
            <family val="2"/>
          </rPr>
          <t>In stella :
Rt_CLraConst</t>
        </r>
      </text>
    </comment>
    <comment ref="C47" authorId="0" shapeId="0" xr:uid="{00000000-0006-0000-0900-000023000000}">
      <text>
        <r>
          <rPr>
            <b/>
            <sz val="11"/>
            <color indexed="81"/>
            <rFont val="Tahoma"/>
            <family val="2"/>
          </rPr>
          <t>In Stella :
Rt_CDecDepth</t>
        </r>
        <r>
          <rPr>
            <sz val="9"/>
            <color indexed="81"/>
            <rFont val="Tahoma"/>
            <family val="2"/>
          </rPr>
          <t xml:space="preserve">
</t>
        </r>
      </text>
    </comment>
    <comment ref="C48" authorId="3" shapeId="0" xr:uid="{00000000-0006-0000-0900-000024000000}">
      <text>
        <r>
          <rPr>
            <b/>
            <sz val="11"/>
            <color indexed="81"/>
            <rFont val="Tahoma"/>
            <family val="2"/>
          </rPr>
          <t>In Stella : Rt_CSRL</t>
        </r>
        <r>
          <rPr>
            <sz val="8"/>
            <color indexed="81"/>
            <rFont val="Tahoma"/>
            <family val="2"/>
          </rPr>
          <t xml:space="preserve">
</t>
        </r>
      </text>
    </comment>
    <comment ref="C49" authorId="1" shapeId="0" xr:uid="{00000000-0006-0000-0900-000025000000}">
      <text>
        <r>
          <rPr>
            <b/>
            <sz val="11"/>
            <color indexed="81"/>
            <rFont val="Tahoma"/>
            <family val="2"/>
          </rPr>
          <t>In Stella : Rt_CHalfLife</t>
        </r>
        <r>
          <rPr>
            <sz val="8"/>
            <color indexed="81"/>
            <rFont val="Tahoma"/>
            <family val="2"/>
          </rPr>
          <t xml:space="preserve">
</t>
        </r>
      </text>
    </comment>
    <comment ref="C50" authorId="1" shapeId="0" xr:uid="{00000000-0006-0000-0900-000026000000}">
      <text>
        <r>
          <rPr>
            <b/>
            <sz val="11"/>
            <color indexed="81"/>
            <rFont val="Tahoma"/>
            <family val="2"/>
          </rPr>
          <t>Root allocation responsiveness to water/nutrient stress
In Stella : Cq_RtAllocResp</t>
        </r>
        <r>
          <rPr>
            <sz val="8"/>
            <color indexed="81"/>
            <rFont val="Tahoma"/>
            <family val="2"/>
          </rPr>
          <t xml:space="preserve">
</t>
        </r>
      </text>
    </comment>
    <comment ref="C51" authorId="1" shapeId="0" xr:uid="{00000000-0006-0000-0900-000027000000}">
      <text>
        <r>
          <rPr>
            <b/>
            <sz val="11"/>
            <color indexed="81"/>
            <rFont val="Tahoma"/>
            <family val="2"/>
          </rPr>
          <t>Responsiveness of root dist. to depth at which uptake of currently limiting resource (water,N or P) is most successful
In Stella : Rt_CDistResp</t>
        </r>
        <r>
          <rPr>
            <sz val="8"/>
            <color indexed="81"/>
            <rFont val="Tahoma"/>
            <family val="2"/>
          </rPr>
          <t xml:space="preserve">
</t>
        </r>
      </text>
    </comment>
    <comment ref="C52" authorId="1" shapeId="0" xr:uid="{00000000-0006-0000-0900-000028000000}">
      <text>
        <r>
          <rPr>
            <b/>
            <sz val="11"/>
            <color indexed="81"/>
            <rFont val="Tahoma"/>
            <family val="2"/>
          </rPr>
          <t>In Stella :
Cq_MycMaxInf</t>
        </r>
        <r>
          <rPr>
            <sz val="8"/>
            <color indexed="81"/>
            <rFont val="Tahoma"/>
            <family val="2"/>
          </rPr>
          <t xml:space="preserve">
</t>
        </r>
      </text>
    </comment>
    <comment ref="C53" authorId="1" shapeId="0" xr:uid="{00000000-0006-0000-0900-000029000000}">
      <text>
        <r>
          <rPr>
            <b/>
            <sz val="11"/>
            <color indexed="81"/>
            <rFont val="Tahoma"/>
            <family val="2"/>
          </rPr>
          <t>Proportional reduction of the apparent adsorption constant for P due to crop root activity
In Stella : Cq_RhizEffKaPC</t>
        </r>
        <r>
          <rPr>
            <sz val="8"/>
            <color indexed="81"/>
            <rFont val="Tahoma"/>
            <family val="2"/>
          </rPr>
          <t xml:space="preserve">
</t>
        </r>
      </text>
    </comment>
    <comment ref="C54" authorId="1" shapeId="0" xr:uid="{00000000-0006-0000-0900-00002A000000}">
      <text>
        <r>
          <rPr>
            <b/>
            <sz val="11"/>
            <color indexed="81"/>
            <rFont val="Tahoma"/>
            <family val="2"/>
          </rPr>
          <t>Per unit root length density, from immobile  to mobile pool
In Stella : Cq_NutMobC[N]</t>
        </r>
        <r>
          <rPr>
            <sz val="8"/>
            <color indexed="81"/>
            <rFont val="Tahoma"/>
            <family val="2"/>
          </rPr>
          <t xml:space="preserve">
</t>
        </r>
      </text>
    </comment>
    <comment ref="C55" authorId="1" shapeId="0" xr:uid="{00000000-0006-0000-0900-00002B000000}">
      <text>
        <r>
          <rPr>
            <b/>
            <sz val="11"/>
            <color indexed="81"/>
            <rFont val="Tahoma"/>
            <family val="2"/>
          </rPr>
          <t>Per unit root length density, from immobile  to mobile pool
In Stella : Cq_NutMobC[P]</t>
        </r>
        <r>
          <rPr>
            <sz val="8"/>
            <color indexed="81"/>
            <rFont val="Tahoma"/>
            <family val="2"/>
          </rPr>
          <t xml:space="preserve">
</t>
        </r>
      </text>
    </comment>
    <comment ref="C56" authorId="1" shapeId="0" xr:uid="{00000000-0006-0000-0900-00002C000000}">
      <text>
        <r>
          <rPr>
            <b/>
            <sz val="11"/>
            <color indexed="81"/>
            <rFont val="Tahoma"/>
            <family val="2"/>
          </rPr>
          <t>In Stella : Cq_LignResid</t>
        </r>
        <r>
          <rPr>
            <sz val="8"/>
            <color indexed="81"/>
            <rFont val="Tahoma"/>
            <family val="2"/>
          </rPr>
          <t xml:space="preserve">
</t>
        </r>
      </text>
    </comment>
    <comment ref="C57" authorId="1" shapeId="0" xr:uid="{00000000-0006-0000-0900-00002D000000}">
      <text>
        <r>
          <rPr>
            <b/>
            <sz val="11"/>
            <color indexed="81"/>
            <rFont val="Tahoma"/>
            <family val="2"/>
          </rPr>
          <t>In Stella : Cq_LignRootRes</t>
        </r>
        <r>
          <rPr>
            <sz val="8"/>
            <color indexed="81"/>
            <rFont val="Tahoma"/>
            <family val="2"/>
          </rPr>
          <t xml:space="preserve">
</t>
        </r>
      </text>
    </comment>
    <comment ref="C58" authorId="1" shapeId="0" xr:uid="{00000000-0006-0000-0900-00002E000000}">
      <text>
        <r>
          <rPr>
            <b/>
            <sz val="11"/>
            <color indexed="81"/>
            <rFont val="Tahoma"/>
            <family val="2"/>
          </rPr>
          <t>In stella : Cq_PolypResid</t>
        </r>
        <r>
          <rPr>
            <sz val="8"/>
            <color indexed="81"/>
            <rFont val="Tahoma"/>
            <family val="2"/>
          </rPr>
          <t xml:space="preserve">
</t>
        </r>
      </text>
    </comment>
    <comment ref="C59" authorId="1" shapeId="0" xr:uid="{00000000-0006-0000-0900-00002F000000}">
      <text>
        <r>
          <rPr>
            <b/>
            <sz val="11"/>
            <color indexed="81"/>
            <rFont val="Tahoma"/>
            <family val="2"/>
          </rPr>
          <t>In Stella : Cq_PolypRootRes</t>
        </r>
        <r>
          <rPr>
            <sz val="8"/>
            <color indexed="81"/>
            <rFont val="Tahoma"/>
            <family val="2"/>
          </rPr>
          <t xml:space="preserve">
</t>
        </r>
      </text>
    </comment>
    <comment ref="C60" authorId="1" shapeId="0" xr:uid="{00000000-0006-0000-0900-000030000000}">
      <text>
        <r>
          <rPr>
            <b/>
            <sz val="11"/>
            <color indexed="81"/>
            <rFont val="Tahoma"/>
            <family val="2"/>
          </rPr>
          <t>In stella : Cq_CovEff</t>
        </r>
        <r>
          <rPr>
            <sz val="8"/>
            <color indexed="81"/>
            <rFont val="Tahoma"/>
            <family val="2"/>
          </rPr>
          <t xml:space="preserve">
</t>
        </r>
      </text>
    </comment>
    <comment ref="C61" authorId="1" shapeId="0" xr:uid="{00000000-0006-0000-0900-000031000000}">
      <text>
        <r>
          <rPr>
            <b/>
            <sz val="11"/>
            <color indexed="81"/>
            <rFont val="Tahoma"/>
            <family val="2"/>
          </rPr>
          <t>In Stella :PD_CEatenBy[pigs]?</t>
        </r>
        <r>
          <rPr>
            <sz val="8"/>
            <color indexed="81"/>
            <rFont val="Tahoma"/>
            <family val="2"/>
          </rPr>
          <t xml:space="preserve">
</t>
        </r>
      </text>
    </comment>
    <comment ref="C68" authorId="1" shapeId="0" xr:uid="{00000000-0006-0000-0900-000032000000}">
      <text>
        <r>
          <rPr>
            <b/>
            <sz val="11"/>
            <color indexed="81"/>
            <rFont val="Tahoma"/>
            <family val="2"/>
          </rPr>
          <t>For expressing marketable yields
In Stella : C_AgronYMoistFrac</t>
        </r>
      </text>
    </comment>
    <comment ref="C201" authorId="1" shapeId="0" xr:uid="{00000000-0006-0000-0900-000033000000}">
      <text>
        <r>
          <rPr>
            <b/>
            <sz val="11"/>
            <color indexed="81"/>
            <rFont val="Tahoma"/>
            <family val="2"/>
          </rPr>
          <t>In Stella : P_CPlantLab</t>
        </r>
        <r>
          <rPr>
            <sz val="8"/>
            <color indexed="81"/>
            <rFont val="Tahoma"/>
            <family val="2"/>
          </rPr>
          <t xml:space="preserve">
</t>
        </r>
      </text>
    </comment>
    <comment ref="C202" authorId="1" shapeId="0" xr:uid="{00000000-0006-0000-0900-000034000000}">
      <text>
        <r>
          <rPr>
            <b/>
            <sz val="11"/>
            <color indexed="81"/>
            <rFont val="Tahoma"/>
            <family val="2"/>
          </rPr>
          <t>In Stella : P_CWeedLab</t>
        </r>
        <r>
          <rPr>
            <sz val="8"/>
            <color indexed="81"/>
            <rFont val="Tahoma"/>
            <family val="2"/>
          </rPr>
          <t xml:space="preserve">
</t>
        </r>
      </text>
    </comment>
    <comment ref="C203" authorId="1" shapeId="0" xr:uid="{00000000-0006-0000-0900-000035000000}">
      <text>
        <r>
          <rPr>
            <b/>
            <sz val="11"/>
            <color indexed="81"/>
            <rFont val="Tahoma"/>
            <family val="2"/>
          </rPr>
          <t>In Stella : P_CPestContLab</t>
        </r>
        <r>
          <rPr>
            <sz val="8"/>
            <color indexed="81"/>
            <rFont val="Tahoma"/>
            <family val="2"/>
          </rPr>
          <t xml:space="preserve">
</t>
        </r>
      </text>
    </comment>
    <comment ref="C204" authorId="1" shapeId="0" xr:uid="{00000000-0006-0000-0900-000036000000}">
      <text>
        <r>
          <rPr>
            <b/>
            <sz val="11"/>
            <color indexed="81"/>
            <rFont val="Tahoma"/>
            <family val="2"/>
          </rPr>
          <t>In Stella : P_CHarvLab</t>
        </r>
        <r>
          <rPr>
            <sz val="8"/>
            <color indexed="81"/>
            <rFont val="Tahoma"/>
            <family val="2"/>
          </rPr>
          <t xml:space="preserve">
</t>
        </r>
      </text>
    </comment>
    <comment ref="C207" authorId="1" shapeId="0" xr:uid="{00000000-0006-0000-0900-000037000000}">
      <text>
        <r>
          <rPr>
            <b/>
            <sz val="11"/>
            <color indexed="81"/>
            <rFont val="Tahoma"/>
            <family val="2"/>
          </rPr>
          <t>In Stella : P_CSeedPrice[social]</t>
        </r>
        <r>
          <rPr>
            <sz val="8"/>
            <color indexed="81"/>
            <rFont val="Tahoma"/>
            <family val="2"/>
          </rPr>
          <t xml:space="preserve">
</t>
        </r>
      </text>
    </comment>
    <comment ref="C208" authorId="1" shapeId="0" xr:uid="{00000000-0006-0000-0900-000038000000}">
      <text>
        <r>
          <rPr>
            <b/>
            <sz val="11"/>
            <color indexed="81"/>
            <rFont val="Tahoma"/>
            <family val="2"/>
          </rPr>
          <t>In Stella : P_CSeedPrice[Private]</t>
        </r>
        <r>
          <rPr>
            <sz val="8"/>
            <color indexed="81"/>
            <rFont val="Tahoma"/>
            <family val="2"/>
          </rPr>
          <t xml:space="preserve">
</t>
        </r>
      </text>
    </comment>
    <comment ref="C210" authorId="1" shapeId="0" xr:uid="{00000000-0006-0000-0900-000039000000}">
      <text>
        <r>
          <rPr>
            <b/>
            <sz val="11"/>
            <color indexed="81"/>
            <rFont val="Tahoma"/>
            <family val="2"/>
          </rPr>
          <t>In Stella : 
P_CYieldPrice[Social]</t>
        </r>
        <r>
          <rPr>
            <sz val="8"/>
            <color indexed="81"/>
            <rFont val="Tahoma"/>
            <family val="2"/>
          </rPr>
          <t xml:space="preserve">
</t>
        </r>
      </text>
    </comment>
    <comment ref="C211" authorId="1" shapeId="0" xr:uid="{00000000-0006-0000-0900-00003A000000}">
      <text>
        <r>
          <rPr>
            <b/>
            <sz val="11"/>
            <color indexed="81"/>
            <rFont val="Tahoma"/>
            <family val="2"/>
          </rPr>
          <t>In Stella : 
P_CYieldPrice[Private]</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RMulia</author>
    <author>Subekti Rahayu</author>
    <author>Betha Lusiana</author>
    <author>NKhasanah</author>
    <author>betha Lusiana</author>
    <author>ICRAF</author>
    <author>nkhasanah</author>
    <author>Dienke</author>
  </authors>
  <commentList>
    <comment ref="D12" authorId="0" shapeId="0" xr:uid="{00000000-0006-0000-0A00-000001000000}">
      <text>
        <r>
          <rPr>
            <b/>
            <sz val="11"/>
            <color indexed="81"/>
            <rFont val="Tahoma"/>
            <family val="2"/>
          </rPr>
          <t>In Stella : T_TimeVeg</t>
        </r>
        <r>
          <rPr>
            <sz val="8"/>
            <color indexed="81"/>
            <rFont val="Tahoma"/>
            <family val="2"/>
          </rPr>
          <t xml:space="preserve">
</t>
        </r>
      </text>
    </comment>
    <comment ref="O12" authorId="1" shapeId="0" xr:uid="{00000000-0006-0000-0A00-000002000000}">
      <text>
        <r>
          <rPr>
            <b/>
            <sz val="8"/>
            <color indexed="81"/>
            <rFont val="Tahoma"/>
            <family val="2"/>
          </rPr>
          <t>Subekti Rahayu:</t>
        </r>
        <r>
          <rPr>
            <sz val="8"/>
            <color indexed="81"/>
            <rFont val="Tahoma"/>
            <family val="2"/>
          </rPr>
          <t xml:space="preserve">
ETI: PROSEA Timber CD</t>
        </r>
      </text>
    </comment>
    <comment ref="P12" authorId="1" shapeId="0" xr:uid="{00000000-0006-0000-0A00-000003000000}">
      <text>
        <r>
          <rPr>
            <b/>
            <sz val="8"/>
            <color indexed="81"/>
            <rFont val="Tahoma"/>
            <family val="2"/>
          </rPr>
          <t>Subekti Rahayu:</t>
        </r>
        <r>
          <rPr>
            <sz val="8"/>
            <color indexed="81"/>
            <rFont val="Tahoma"/>
            <family val="2"/>
          </rPr>
          <t xml:space="preserve">
PROSEA 2: Edible fruit and nuts</t>
        </r>
      </text>
    </comment>
    <comment ref="Q12" authorId="1" shapeId="0" xr:uid="{00000000-0006-0000-0A00-000004000000}">
      <text>
        <r>
          <rPr>
            <b/>
            <sz val="8"/>
            <color indexed="81"/>
            <rFont val="Tahoma"/>
            <family val="2"/>
          </rPr>
          <t>Subekti Rahayu:</t>
        </r>
        <r>
          <rPr>
            <sz val="8"/>
            <color indexed="81"/>
            <rFont val="Tahoma"/>
            <family val="2"/>
          </rPr>
          <t xml:space="preserve">
PROSEA 2: Edible fruit and nuts</t>
        </r>
      </text>
    </comment>
    <comment ref="R12" authorId="1" shapeId="0" xr:uid="{00000000-0006-0000-0A00-000005000000}">
      <text>
        <r>
          <rPr>
            <b/>
            <sz val="8"/>
            <color indexed="81"/>
            <rFont val="Tahoma"/>
            <family val="2"/>
          </rPr>
          <t>Subekti Rahayu:</t>
        </r>
        <r>
          <rPr>
            <sz val="8"/>
            <color indexed="81"/>
            <rFont val="Tahoma"/>
            <family val="2"/>
          </rPr>
          <t xml:space="preserve">
PROSEA 2: Edible fruit and nuts</t>
        </r>
      </text>
    </comment>
    <comment ref="T12" authorId="1" shapeId="0" xr:uid="{00000000-0006-0000-0A00-000006000000}">
      <text>
        <r>
          <rPr>
            <b/>
            <sz val="8"/>
            <color indexed="81"/>
            <rFont val="Tahoma"/>
            <family val="2"/>
          </rPr>
          <t>Subekti Rahayu:</t>
        </r>
        <r>
          <rPr>
            <sz val="8"/>
            <color indexed="81"/>
            <rFont val="Tahoma"/>
            <family val="2"/>
          </rPr>
          <t xml:space="preserve">
ETI: PROSEA Timber CD</t>
        </r>
      </text>
    </comment>
    <comment ref="U12" authorId="1" shapeId="0" xr:uid="{00000000-0006-0000-0A00-000007000000}">
      <text>
        <r>
          <rPr>
            <b/>
            <sz val="8"/>
            <color indexed="81"/>
            <rFont val="Tahoma"/>
            <family val="2"/>
          </rPr>
          <t>Subekti Rahayu:</t>
        </r>
        <r>
          <rPr>
            <sz val="8"/>
            <color indexed="81"/>
            <rFont val="Tahoma"/>
            <family val="2"/>
          </rPr>
          <t xml:space="preserve">
PROSEA 3: Edible fruit and nuts</t>
        </r>
      </text>
    </comment>
    <comment ref="X12" authorId="1" shapeId="0" xr:uid="{00000000-0006-0000-0A00-000008000000}">
      <text>
        <r>
          <rPr>
            <b/>
            <sz val="8"/>
            <color indexed="81"/>
            <rFont val="Tahoma"/>
            <family val="2"/>
          </rPr>
          <t>Subekti Rahayu:</t>
        </r>
        <r>
          <rPr>
            <sz val="8"/>
            <color indexed="81"/>
            <rFont val="Tahoma"/>
            <family val="2"/>
          </rPr>
          <t xml:space="preserve">
PROSEA 8: Vegetables</t>
        </r>
      </text>
    </comment>
    <comment ref="Y12" authorId="1" shapeId="0" xr:uid="{00000000-0006-0000-0A00-000009000000}">
      <text>
        <r>
          <rPr>
            <b/>
            <sz val="8"/>
            <color indexed="81"/>
            <rFont val="Tahoma"/>
            <family val="2"/>
          </rPr>
          <t>Subekti Rahayu:</t>
        </r>
        <r>
          <rPr>
            <sz val="8"/>
            <color indexed="81"/>
            <rFont val="Tahoma"/>
            <family val="2"/>
          </rPr>
          <t xml:space="preserve">
ETI: PROSEA Timber CD</t>
        </r>
      </text>
    </comment>
    <comment ref="Z12" authorId="1" shapeId="0" xr:uid="{00000000-0006-0000-0A00-00000A000000}">
      <text>
        <r>
          <rPr>
            <b/>
            <sz val="8"/>
            <color indexed="81"/>
            <rFont val="Tahoma"/>
            <family val="2"/>
          </rPr>
          <t>Subekti Rahayu:</t>
        </r>
        <r>
          <rPr>
            <sz val="8"/>
            <color indexed="81"/>
            <rFont val="Tahoma"/>
            <family val="2"/>
          </rPr>
          <t xml:space="preserve">
PROSEA 2: Edible fruit and nuts</t>
        </r>
      </text>
    </comment>
    <comment ref="AA12" authorId="1" shapeId="0" xr:uid="{00000000-0006-0000-0A00-00000B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AB12" authorId="1" shapeId="0" xr:uid="{00000000-0006-0000-0A00-00000C000000}">
      <text>
        <r>
          <rPr>
            <b/>
            <sz val="8"/>
            <color indexed="81"/>
            <rFont val="Tahoma"/>
            <family val="2"/>
          </rPr>
          <t>Subekti Rahayu:</t>
        </r>
        <r>
          <rPr>
            <sz val="8"/>
            <color indexed="81"/>
            <rFont val="Tahoma"/>
            <family val="2"/>
          </rPr>
          <t xml:space="preserve">
PROSEA 16: Stimulants</t>
        </r>
      </text>
    </comment>
    <comment ref="AC12" authorId="1" shapeId="0" xr:uid="{00000000-0006-0000-0A00-00000D000000}">
      <text>
        <r>
          <rPr>
            <b/>
            <sz val="8"/>
            <color indexed="81"/>
            <rFont val="Tahoma"/>
            <family val="2"/>
          </rPr>
          <t>Subekti Rahayu:</t>
        </r>
        <r>
          <rPr>
            <sz val="8"/>
            <color indexed="81"/>
            <rFont val="Tahoma"/>
            <family val="2"/>
          </rPr>
          <t xml:space="preserve">
PROSEA 2: Edible fruit and nuts
7-12 years</t>
        </r>
      </text>
    </comment>
    <comment ref="AF12" authorId="1" shapeId="0" xr:uid="{00000000-0006-0000-0A00-00000E000000}">
      <text>
        <r>
          <rPr>
            <b/>
            <sz val="8"/>
            <color indexed="81"/>
            <rFont val="Tahoma"/>
            <family val="2"/>
          </rPr>
          <t>Subekti Rahayu:</t>
        </r>
        <r>
          <rPr>
            <sz val="8"/>
            <color indexed="81"/>
            <rFont val="Tahoma"/>
            <family val="2"/>
          </rPr>
          <t xml:space="preserve">
PROSEA 2: Edible fruit and nuts</t>
        </r>
      </text>
    </comment>
    <comment ref="AH12" authorId="1" shapeId="0" xr:uid="{00000000-0006-0000-0A00-00000F000000}">
      <text>
        <r>
          <rPr>
            <b/>
            <sz val="8"/>
            <color indexed="81"/>
            <rFont val="Tahoma"/>
            <family val="2"/>
          </rPr>
          <t>Subekti Rahayu:</t>
        </r>
        <r>
          <rPr>
            <sz val="8"/>
            <color indexed="81"/>
            <rFont val="Tahoma"/>
            <family val="2"/>
          </rPr>
          <t xml:space="preserve">
ETI: PROSEA Timber CD</t>
        </r>
      </text>
    </comment>
    <comment ref="D13" authorId="0" shapeId="0" xr:uid="{00000000-0006-0000-0A00-000010000000}">
      <text>
        <r>
          <rPr>
            <b/>
            <sz val="11"/>
            <color indexed="81"/>
            <rFont val="Tahoma"/>
            <family val="2"/>
          </rPr>
          <t>In Stella : T_TimeGenCycle</t>
        </r>
        <r>
          <rPr>
            <sz val="8"/>
            <color indexed="81"/>
            <rFont val="Tahoma"/>
            <family val="2"/>
          </rPr>
          <t xml:space="preserve">
</t>
        </r>
      </text>
    </comment>
    <comment ref="O13" authorId="1" shapeId="0" xr:uid="{00000000-0006-0000-0A00-000011000000}">
      <text>
        <r>
          <rPr>
            <b/>
            <sz val="8"/>
            <color indexed="81"/>
            <rFont val="Tahoma"/>
            <family val="2"/>
          </rPr>
          <t>Subekti Rahayu:</t>
        </r>
        <r>
          <rPr>
            <sz val="8"/>
            <color indexed="81"/>
            <rFont val="Tahoma"/>
            <family val="2"/>
          </rPr>
          <t xml:space="preserve">
ETI: PROSEA Timber CD</t>
        </r>
      </text>
    </comment>
    <comment ref="P13" authorId="1" shapeId="0" xr:uid="{00000000-0006-0000-0A00-000012000000}">
      <text>
        <r>
          <rPr>
            <b/>
            <sz val="8"/>
            <color indexed="81"/>
            <rFont val="Tahoma"/>
            <family val="2"/>
          </rPr>
          <t>Subekti Rahayu:</t>
        </r>
        <r>
          <rPr>
            <sz val="8"/>
            <color indexed="81"/>
            <rFont val="Tahoma"/>
            <family val="2"/>
          </rPr>
          <t xml:space="preserve">
PROSEA 2: Edible fruit and nuts</t>
        </r>
      </text>
    </comment>
    <comment ref="Q13" authorId="1" shapeId="0" xr:uid="{00000000-0006-0000-0A00-000013000000}">
      <text>
        <r>
          <rPr>
            <b/>
            <sz val="8"/>
            <color indexed="81"/>
            <rFont val="Tahoma"/>
            <family val="2"/>
          </rPr>
          <t>Subekti Rahayu:</t>
        </r>
        <r>
          <rPr>
            <sz val="8"/>
            <color indexed="81"/>
            <rFont val="Tahoma"/>
            <family val="2"/>
          </rPr>
          <t xml:space="preserve">
PROSEA 2: Edible fruit and nuts</t>
        </r>
      </text>
    </comment>
    <comment ref="R13" authorId="1" shapeId="0" xr:uid="{00000000-0006-0000-0A00-000014000000}">
      <text>
        <r>
          <rPr>
            <b/>
            <sz val="8"/>
            <color indexed="81"/>
            <rFont val="Tahoma"/>
            <family val="2"/>
          </rPr>
          <t>Subekti Rahayu:</t>
        </r>
        <r>
          <rPr>
            <sz val="8"/>
            <color indexed="81"/>
            <rFont val="Tahoma"/>
            <family val="2"/>
          </rPr>
          <t xml:space="preserve">
PROSEA 2: Edible fruit and nuts</t>
        </r>
      </text>
    </comment>
    <comment ref="T13" authorId="1" shapeId="0" xr:uid="{00000000-0006-0000-0A00-000015000000}">
      <text>
        <r>
          <rPr>
            <b/>
            <sz val="8"/>
            <color indexed="81"/>
            <rFont val="Tahoma"/>
            <family val="2"/>
          </rPr>
          <t>Subekti Rahayu:</t>
        </r>
        <r>
          <rPr>
            <sz val="8"/>
            <color indexed="81"/>
            <rFont val="Tahoma"/>
            <family val="2"/>
          </rPr>
          <t xml:space="preserve">
ETI: PROSEA Timber CD</t>
        </r>
      </text>
    </comment>
    <comment ref="X13" authorId="1" shapeId="0" xr:uid="{00000000-0006-0000-0A00-000016000000}">
      <text>
        <r>
          <rPr>
            <b/>
            <sz val="8"/>
            <color indexed="81"/>
            <rFont val="Tahoma"/>
            <family val="2"/>
          </rPr>
          <t>Subekti Rahayu:</t>
        </r>
        <r>
          <rPr>
            <sz val="8"/>
            <color indexed="81"/>
            <rFont val="Tahoma"/>
            <family val="2"/>
          </rPr>
          <t xml:space="preserve">
ETI: PROSEA Timber CD</t>
        </r>
      </text>
    </comment>
    <comment ref="Y13" authorId="1" shapeId="0" xr:uid="{00000000-0006-0000-0A00-000017000000}">
      <text>
        <r>
          <rPr>
            <b/>
            <sz val="8"/>
            <color indexed="81"/>
            <rFont val="Tahoma"/>
            <family val="2"/>
          </rPr>
          <t>Subekti Rahayu:</t>
        </r>
        <r>
          <rPr>
            <sz val="8"/>
            <color indexed="81"/>
            <rFont val="Tahoma"/>
            <family val="2"/>
          </rPr>
          <t xml:space="preserve">
ETI: PROSEA Timber CD</t>
        </r>
      </text>
    </comment>
    <comment ref="Z13" authorId="1" shapeId="0" xr:uid="{00000000-0006-0000-0A00-000018000000}">
      <text>
        <r>
          <rPr>
            <b/>
            <sz val="8"/>
            <color indexed="81"/>
            <rFont val="Tahoma"/>
            <family val="2"/>
          </rPr>
          <t>Subekti Rahayu:</t>
        </r>
        <r>
          <rPr>
            <sz val="8"/>
            <color indexed="81"/>
            <rFont val="Tahoma"/>
            <family val="2"/>
          </rPr>
          <t xml:space="preserve">
PROSEA 2: Edible fruit and nuts</t>
        </r>
      </text>
    </comment>
    <comment ref="AB13" authorId="1" shapeId="0" xr:uid="{00000000-0006-0000-0A00-000019000000}">
      <text>
        <r>
          <rPr>
            <b/>
            <sz val="8"/>
            <color indexed="81"/>
            <rFont val="Tahoma"/>
            <family val="2"/>
          </rPr>
          <t>Subekti Rahayu:</t>
        </r>
        <r>
          <rPr>
            <sz val="8"/>
            <color indexed="81"/>
            <rFont val="Tahoma"/>
            <family val="2"/>
          </rPr>
          <t xml:space="preserve">
PROSEA 16: Stimulants</t>
        </r>
      </text>
    </comment>
    <comment ref="AC13" authorId="1" shapeId="0" xr:uid="{00000000-0006-0000-0A00-00001A000000}">
      <text>
        <r>
          <rPr>
            <b/>
            <sz val="8"/>
            <color indexed="81"/>
            <rFont val="Tahoma"/>
            <family val="2"/>
          </rPr>
          <t>Subekti Rahayu:</t>
        </r>
        <r>
          <rPr>
            <sz val="8"/>
            <color indexed="81"/>
            <rFont val="Tahoma"/>
            <family val="2"/>
          </rPr>
          <t xml:space="preserve">
PROSEA 2: Edible fruit and nuts
6-8 weeks: anthesis
2-3 weeks: flowers
95-105 days: bloom - harvested</t>
        </r>
      </text>
    </comment>
    <comment ref="AD13" authorId="1" shapeId="0" xr:uid="{00000000-0006-0000-0A00-00001B000000}">
      <text>
        <r>
          <rPr>
            <b/>
            <sz val="8"/>
            <color indexed="81"/>
            <rFont val="Tahoma"/>
            <family val="2"/>
          </rPr>
          <t>Subekti Rahayu:</t>
        </r>
        <r>
          <rPr>
            <sz val="8"/>
            <color indexed="81"/>
            <rFont val="Tahoma"/>
            <family val="2"/>
          </rPr>
          <t xml:space="preserve">
PROSEA 2: Edible fruit and nuts</t>
        </r>
      </text>
    </comment>
    <comment ref="AF13" authorId="1" shapeId="0" xr:uid="{00000000-0006-0000-0A00-00001C000000}">
      <text>
        <r>
          <rPr>
            <b/>
            <sz val="8"/>
            <color indexed="81"/>
            <rFont val="Tahoma"/>
            <family val="2"/>
          </rPr>
          <t>Subekti Rahayu:</t>
        </r>
        <r>
          <rPr>
            <sz val="8"/>
            <color indexed="81"/>
            <rFont val="Tahoma"/>
            <family val="2"/>
          </rPr>
          <t xml:space="preserve">
PROSEA 2: Edible fruit and nuts</t>
        </r>
      </text>
    </comment>
    <comment ref="AG13" authorId="1" shapeId="0" xr:uid="{00000000-0006-0000-0A00-00001D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3" authorId="1" shapeId="0" xr:uid="{00000000-0006-0000-0A00-00001E000000}">
      <text>
        <r>
          <rPr>
            <b/>
            <sz val="8"/>
            <color indexed="81"/>
            <rFont val="Tahoma"/>
            <family val="2"/>
          </rPr>
          <t>Subekti Rahayu:</t>
        </r>
        <r>
          <rPr>
            <sz val="8"/>
            <color indexed="81"/>
            <rFont val="Tahoma"/>
            <family val="2"/>
          </rPr>
          <t xml:space="preserve">
120-200
ETI: PROSEA Timber CD</t>
        </r>
      </text>
    </comment>
    <comment ref="AI13" authorId="1" shapeId="0" xr:uid="{00000000-0006-0000-0A00-00001F000000}">
      <text>
        <r>
          <rPr>
            <b/>
            <sz val="8"/>
            <color indexed="81"/>
            <rFont val="Tahoma"/>
            <family val="2"/>
          </rPr>
          <t>Subekti Rahayu:</t>
        </r>
        <r>
          <rPr>
            <sz val="8"/>
            <color indexed="81"/>
            <rFont val="Tahoma"/>
            <family val="2"/>
          </rPr>
          <t xml:space="preserve">
PROSEA 14: Vegetables oils and fats</t>
        </r>
      </text>
    </comment>
    <comment ref="AL13" authorId="1" shapeId="0" xr:uid="{00000000-0006-0000-0A00-000020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4" authorId="2" shapeId="0" xr:uid="{00000000-0006-0000-0A00-000021000000}">
      <text>
        <r>
          <rPr>
            <b/>
            <sz val="11"/>
            <color indexed="81"/>
            <rFont val="Tahoma"/>
            <family val="2"/>
          </rPr>
          <t>In Stella : T_FlowerDoYBegin</t>
        </r>
      </text>
    </comment>
    <comment ref="P14" authorId="1" shapeId="0" xr:uid="{00000000-0006-0000-0A00-000022000000}">
      <text>
        <r>
          <rPr>
            <b/>
            <sz val="8"/>
            <color indexed="81"/>
            <rFont val="Tahoma"/>
            <family val="2"/>
          </rPr>
          <t>Subekti Rahayu:</t>
        </r>
        <r>
          <rPr>
            <sz val="8"/>
            <color indexed="81"/>
            <rFont val="Tahoma"/>
            <family val="2"/>
          </rPr>
          <t xml:space="preserve">
in Western of Java
PROSEA 2: Edible fruit and nut</t>
        </r>
      </text>
    </comment>
    <comment ref="Q14" authorId="1" shapeId="0" xr:uid="{00000000-0006-0000-0A00-000023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R14" authorId="1" shapeId="0" xr:uid="{00000000-0006-0000-0A00-000024000000}">
      <text>
        <r>
          <rPr>
            <b/>
            <sz val="8"/>
            <color indexed="81"/>
            <rFont val="Tahoma"/>
            <family val="2"/>
          </rPr>
          <t>Subekti Rahayu:</t>
        </r>
        <r>
          <rPr>
            <sz val="8"/>
            <color indexed="81"/>
            <rFont val="Tahoma"/>
            <family val="2"/>
          </rPr>
          <t xml:space="preserve">
PROSEA 2: Edible fruit and nuts</t>
        </r>
      </text>
    </comment>
    <comment ref="V14" authorId="1" shapeId="0" xr:uid="{00000000-0006-0000-0A00-000025000000}">
      <text>
        <r>
          <rPr>
            <b/>
            <sz val="8"/>
            <color indexed="81"/>
            <rFont val="Tahoma"/>
            <family val="2"/>
          </rPr>
          <t>Subekti Rahayu:</t>
        </r>
        <r>
          <rPr>
            <sz val="8"/>
            <color indexed="81"/>
            <rFont val="Tahoma"/>
            <family val="2"/>
          </rPr>
          <t xml:space="preserve">
Hughes, C.E.  1999.  Leucaena A genetic Resources Handbook.  Oxford Forestry Institute.  Dept. of Plant Sciences.  Univ. of Oxford</t>
        </r>
      </text>
    </comment>
    <comment ref="W14" authorId="1" shapeId="0" xr:uid="{00000000-0006-0000-0A00-000026000000}">
      <text>
        <r>
          <rPr>
            <b/>
            <sz val="8"/>
            <color indexed="81"/>
            <rFont val="Tahoma"/>
            <family val="2"/>
          </rPr>
          <t>Subekti Rahayu:</t>
        </r>
        <r>
          <rPr>
            <sz val="8"/>
            <color indexed="81"/>
            <rFont val="Tahoma"/>
            <family val="2"/>
          </rPr>
          <t xml:space="preserve">
PROSEA 2: Edible fruit and nuts</t>
        </r>
      </text>
    </comment>
    <comment ref="X14" authorId="1" shapeId="0" xr:uid="{00000000-0006-0000-0A00-000027000000}">
      <text>
        <r>
          <rPr>
            <b/>
            <sz val="8"/>
            <color indexed="81"/>
            <rFont val="Tahoma"/>
            <family val="2"/>
          </rPr>
          <t>Subekti Rahayu:</t>
        </r>
        <r>
          <rPr>
            <sz val="8"/>
            <color indexed="81"/>
            <rFont val="Tahoma"/>
            <family val="2"/>
          </rPr>
          <t xml:space="preserve">
ETI: PROSEA Timber CD</t>
        </r>
      </text>
    </comment>
    <comment ref="Z14" authorId="1" shapeId="0" xr:uid="{00000000-0006-0000-0A00-000028000000}">
      <text>
        <r>
          <rPr>
            <b/>
            <sz val="8"/>
            <color indexed="81"/>
            <rFont val="Tahoma"/>
            <family val="2"/>
          </rPr>
          <t>Subekti Rahayu:</t>
        </r>
        <r>
          <rPr>
            <sz val="8"/>
            <color indexed="81"/>
            <rFont val="Tahoma"/>
            <family val="2"/>
          </rPr>
          <t xml:space="preserve">
PROSEA 2: Edible fruit and nuts
</t>
        </r>
      </text>
    </comment>
    <comment ref="AC14" authorId="1" shapeId="0" xr:uid="{00000000-0006-0000-0A00-000029000000}">
      <text>
        <r>
          <rPr>
            <b/>
            <sz val="8"/>
            <color indexed="81"/>
            <rFont val="Tahoma"/>
            <family val="2"/>
          </rPr>
          <t>Subekti Rahayu:</t>
        </r>
        <r>
          <rPr>
            <sz val="8"/>
            <color indexed="81"/>
            <rFont val="Tahoma"/>
            <family val="2"/>
          </rPr>
          <t xml:space="preserve">
PROSEA 2: Edible fruit and nuts
(in Sarawak)</t>
        </r>
      </text>
    </comment>
    <comment ref="AF14" authorId="1" shapeId="0" xr:uid="{00000000-0006-0000-0A00-00002A000000}">
      <text>
        <r>
          <rPr>
            <b/>
            <sz val="8"/>
            <color indexed="81"/>
            <rFont val="Tahoma"/>
            <family val="2"/>
          </rPr>
          <t>Subekti Rahayu:</t>
        </r>
        <r>
          <rPr>
            <sz val="8"/>
            <color indexed="81"/>
            <rFont val="Tahoma"/>
            <family val="2"/>
          </rPr>
          <t xml:space="preserve">
PROSEA 2: Edible fruit and nuts</t>
        </r>
      </text>
    </comment>
    <comment ref="AG14" authorId="1" shapeId="0" xr:uid="{00000000-0006-0000-0A00-00002B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4" authorId="1" shapeId="0" xr:uid="{00000000-0006-0000-0A00-00002C000000}">
      <text>
        <r>
          <rPr>
            <b/>
            <sz val="8"/>
            <color indexed="81"/>
            <rFont val="Tahoma"/>
            <family val="2"/>
          </rPr>
          <t>Subekti Rahayu:</t>
        </r>
        <r>
          <rPr>
            <sz val="8"/>
            <color indexed="81"/>
            <rFont val="Tahoma"/>
            <family val="2"/>
          </rPr>
          <t xml:space="preserve">
ETI: PROSEA Timber CD</t>
        </r>
      </text>
    </comment>
    <comment ref="AL14" authorId="1" shapeId="0" xr:uid="{00000000-0006-0000-0A00-00002D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5" authorId="2" shapeId="0" xr:uid="{00000000-0006-0000-0A00-00002E000000}">
      <text>
        <r>
          <rPr>
            <b/>
            <sz val="11"/>
            <color indexed="81"/>
            <rFont val="Tahoma"/>
            <family val="2"/>
          </rPr>
          <t>In Stella : T_FlowerDoYEnd</t>
        </r>
      </text>
    </comment>
    <comment ref="P15" authorId="1" shapeId="0" xr:uid="{00000000-0006-0000-0A00-00002F000000}">
      <text>
        <r>
          <rPr>
            <b/>
            <sz val="8"/>
            <color indexed="81"/>
            <rFont val="Tahoma"/>
            <family val="2"/>
          </rPr>
          <t>Subekti Rahayu:</t>
        </r>
        <r>
          <rPr>
            <sz val="8"/>
            <color indexed="81"/>
            <rFont val="Tahoma"/>
            <family val="2"/>
          </rPr>
          <t xml:space="preserve">
in Western of Java
PROSEA 2: Edible fruit and nut</t>
        </r>
      </text>
    </comment>
    <comment ref="Q15" authorId="1" shapeId="0" xr:uid="{00000000-0006-0000-0A00-000030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R15" authorId="1" shapeId="0" xr:uid="{00000000-0006-0000-0A00-000031000000}">
      <text>
        <r>
          <rPr>
            <b/>
            <sz val="8"/>
            <color indexed="81"/>
            <rFont val="Tahoma"/>
            <family val="2"/>
          </rPr>
          <t>Subekti Rahayu:</t>
        </r>
        <r>
          <rPr>
            <sz val="8"/>
            <color indexed="81"/>
            <rFont val="Tahoma"/>
            <family val="2"/>
          </rPr>
          <t xml:space="preserve">
PROSEA 2: Edible fruit and nuts</t>
        </r>
      </text>
    </comment>
    <comment ref="V15" authorId="1" shapeId="0" xr:uid="{00000000-0006-0000-0A00-000032000000}">
      <text>
        <r>
          <rPr>
            <b/>
            <sz val="8"/>
            <color indexed="81"/>
            <rFont val="Tahoma"/>
            <family val="2"/>
          </rPr>
          <t>Subekti Rahayu:</t>
        </r>
        <r>
          <rPr>
            <sz val="8"/>
            <color indexed="81"/>
            <rFont val="Tahoma"/>
            <family val="2"/>
          </rPr>
          <t xml:space="preserve">
Hughes, C.E.  1999.  Leucaena A genetic Resources Handbook.  Oxford Forestry Institute.  Dept. of Plant Sciences.  Univ. of Oxford</t>
        </r>
      </text>
    </comment>
    <comment ref="W15" authorId="1" shapeId="0" xr:uid="{00000000-0006-0000-0A00-000033000000}">
      <text>
        <r>
          <rPr>
            <b/>
            <sz val="8"/>
            <color indexed="81"/>
            <rFont val="Tahoma"/>
            <family val="2"/>
          </rPr>
          <t>Subekti Rahayu:</t>
        </r>
        <r>
          <rPr>
            <sz val="8"/>
            <color indexed="81"/>
            <rFont val="Tahoma"/>
            <family val="2"/>
          </rPr>
          <t xml:space="preserve">
PROSEA 2: Edible fruit and nuts</t>
        </r>
      </text>
    </comment>
    <comment ref="X15" authorId="1" shapeId="0" xr:uid="{00000000-0006-0000-0A00-000034000000}">
      <text>
        <r>
          <rPr>
            <b/>
            <sz val="8"/>
            <color indexed="81"/>
            <rFont val="Tahoma"/>
            <family val="2"/>
          </rPr>
          <t>Subekti Rahayu:</t>
        </r>
        <r>
          <rPr>
            <sz val="8"/>
            <color indexed="81"/>
            <rFont val="Tahoma"/>
            <family val="2"/>
          </rPr>
          <t xml:space="preserve">
ETI: PROSEA Timber CD</t>
        </r>
      </text>
    </comment>
    <comment ref="Z15" authorId="1" shapeId="0" xr:uid="{00000000-0006-0000-0A00-000035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AC15" authorId="1" shapeId="0" xr:uid="{00000000-0006-0000-0A00-000036000000}">
      <text>
        <r>
          <rPr>
            <b/>
            <sz val="8"/>
            <color indexed="81"/>
            <rFont val="Tahoma"/>
            <family val="2"/>
          </rPr>
          <t>Subekti Rahayu:</t>
        </r>
        <r>
          <rPr>
            <sz val="8"/>
            <color indexed="81"/>
            <rFont val="Tahoma"/>
            <family val="2"/>
          </rPr>
          <t xml:space="preserve">
PROSEA 2: Edible fruit and nuts
(in Sarawak)</t>
        </r>
      </text>
    </comment>
    <comment ref="AF15" authorId="1" shapeId="0" xr:uid="{00000000-0006-0000-0A00-000037000000}">
      <text>
        <r>
          <rPr>
            <b/>
            <sz val="8"/>
            <color indexed="81"/>
            <rFont val="Tahoma"/>
            <family val="2"/>
          </rPr>
          <t>Subekti Rahayu:</t>
        </r>
        <r>
          <rPr>
            <sz val="8"/>
            <color indexed="81"/>
            <rFont val="Tahoma"/>
            <family val="2"/>
          </rPr>
          <t xml:space="preserve">
PROSEA 2: Edible fruit and nuts</t>
        </r>
      </text>
    </comment>
    <comment ref="AG15" authorId="1" shapeId="0" xr:uid="{00000000-0006-0000-0A00-000038000000}">
      <text>
        <r>
          <rPr>
            <b/>
            <sz val="8"/>
            <color indexed="81"/>
            <rFont val="Tahoma"/>
            <family val="2"/>
          </rPr>
          <t>Subekti Rahayu:</t>
        </r>
        <r>
          <rPr>
            <sz val="8"/>
            <color indexed="81"/>
            <rFont val="Tahoma"/>
            <family val="2"/>
          </rPr>
          <t xml:space="preserve">
Awang, K and Taylor, D. (eds.). 1993. Acacia mangium Growing and Utilization.  Winrock International-FAO-UN. Bangkok</t>
        </r>
      </text>
    </comment>
    <comment ref="AH15" authorId="1" shapeId="0" xr:uid="{00000000-0006-0000-0A00-000039000000}">
      <text>
        <r>
          <rPr>
            <b/>
            <sz val="8"/>
            <color indexed="81"/>
            <rFont val="Tahoma"/>
            <family val="2"/>
          </rPr>
          <t>Subekti Rahayu:</t>
        </r>
        <r>
          <rPr>
            <sz val="8"/>
            <color indexed="81"/>
            <rFont val="Tahoma"/>
            <family val="2"/>
          </rPr>
          <t xml:space="preserve">
ETI: PROSEA Timber CD</t>
        </r>
      </text>
    </comment>
    <comment ref="AL15" authorId="1" shapeId="0" xr:uid="{00000000-0006-0000-0A00-00003A000000}">
      <text>
        <r>
          <rPr>
            <b/>
            <sz val="8"/>
            <color indexed="81"/>
            <rFont val="Tahoma"/>
            <family val="2"/>
          </rPr>
          <t>Subekti Rahayu:</t>
        </r>
        <r>
          <rPr>
            <sz val="8"/>
            <color indexed="81"/>
            <rFont val="Tahoma"/>
            <family val="2"/>
          </rPr>
          <t xml:space="preserve">
Nguyen Ngoc Chinh et al. 1996. Vietnam Forest Trees.  Forest Inventory and Planning Institute. Agricultural Publishing House. Hanoi</t>
        </r>
      </text>
    </comment>
    <comment ref="D16" authorId="0" shapeId="0" xr:uid="{00000000-0006-0000-0A00-00003B000000}">
      <text>
        <r>
          <rPr>
            <b/>
            <sz val="11"/>
            <color indexed="81"/>
            <rFont val="Tahoma"/>
            <family val="2"/>
          </rPr>
          <t>In Stella : T_InitStage</t>
        </r>
        <r>
          <rPr>
            <sz val="8"/>
            <color indexed="81"/>
            <rFont val="Tahoma"/>
            <family val="2"/>
          </rPr>
          <t xml:space="preserve">
</t>
        </r>
      </text>
    </comment>
    <comment ref="D17" authorId="0" shapeId="0" xr:uid="{00000000-0006-0000-0A00-00003C000000}">
      <text>
        <r>
          <rPr>
            <b/>
            <sz val="11"/>
            <color indexed="81"/>
            <rFont val="Tahoma"/>
            <family val="2"/>
          </rPr>
          <t>In Stella : T_StageAftPrun</t>
        </r>
        <r>
          <rPr>
            <sz val="8"/>
            <color indexed="81"/>
            <rFont val="Tahoma"/>
            <family val="2"/>
          </rPr>
          <t xml:space="preserve">
</t>
        </r>
      </text>
    </comment>
    <comment ref="D18" authorId="1" shapeId="0" xr:uid="{00000000-0006-0000-0A00-00003D000000}">
      <text>
        <r>
          <rPr>
            <b/>
            <sz val="11"/>
            <color indexed="81"/>
            <rFont val="Tahoma"/>
            <family val="2"/>
          </rPr>
          <t>at full canopy closure
In Stella : T_GroMax</t>
        </r>
      </text>
    </comment>
    <comment ref="P18" authorId="1" shapeId="0" xr:uid="{00000000-0006-0000-0A00-00003E000000}">
      <text>
        <r>
          <rPr>
            <b/>
            <sz val="8"/>
            <color indexed="81"/>
            <rFont val="Tahoma"/>
            <family val="2"/>
          </rPr>
          <t>Subekti Rahayu:</t>
        </r>
        <r>
          <rPr>
            <sz val="8"/>
            <color indexed="81"/>
            <rFont val="Tahoma"/>
            <family val="2"/>
          </rPr>
          <t xml:space="preserve">
kg</t>
        </r>
      </text>
    </comment>
    <comment ref="T18" authorId="1" shapeId="0" xr:uid="{00000000-0006-0000-0A00-00003F000000}">
      <text>
        <r>
          <rPr>
            <b/>
            <sz val="8"/>
            <color indexed="81"/>
            <rFont val="Tahoma"/>
            <family val="2"/>
          </rPr>
          <t>Subekti Rahayu:</t>
        </r>
        <r>
          <rPr>
            <sz val="8"/>
            <color indexed="81"/>
            <rFont val="Tahoma"/>
            <family val="2"/>
          </rPr>
          <t xml:space="preserve">
average growth until 15 years old: 0.044985
ETI: PROSEA Timber CD</t>
        </r>
      </text>
    </comment>
    <comment ref="V18" authorId="1" shapeId="0" xr:uid="{00000000-0006-0000-0A00-000040000000}">
      <text>
        <r>
          <rPr>
            <b/>
            <sz val="8"/>
            <color indexed="81"/>
            <rFont val="Tahoma"/>
            <family val="2"/>
          </rPr>
          <t>Subekti Rahayu:</t>
        </r>
        <r>
          <rPr>
            <sz val="8"/>
            <color indexed="81"/>
            <rFont val="Tahoma"/>
            <family val="2"/>
          </rPr>
          <t xml:space="preserve">
PROSEA 11: Auxiliary plants</t>
        </r>
      </text>
    </comment>
    <comment ref="Y18" authorId="1" shapeId="0" xr:uid="{00000000-0006-0000-0A00-000041000000}">
      <text>
        <r>
          <rPr>
            <b/>
            <sz val="8"/>
            <color indexed="81"/>
            <rFont val="Tahoma"/>
            <family val="2"/>
          </rPr>
          <t>Subekti Rahayu:</t>
        </r>
        <r>
          <rPr>
            <sz val="8"/>
            <color indexed="81"/>
            <rFont val="Tahoma"/>
            <family val="2"/>
          </rPr>
          <t xml:space="preserve">
growth: 30 cm height/month, diameter 2.5 cm/year
ETI: PROSEA Timber CD</t>
        </r>
      </text>
    </comment>
    <comment ref="D19" authorId="1" shapeId="0" xr:uid="{00000000-0006-0000-0A00-000042000000}">
      <text>
        <r>
          <rPr>
            <b/>
            <sz val="11"/>
            <color indexed="81"/>
            <rFont val="Tahoma"/>
            <family val="2"/>
          </rPr>
          <t>Fraction of tree carbohydrate reserves converted to biomass during regrowth stage after pruning
In Stella : T_GroResFrac</t>
        </r>
        <r>
          <rPr>
            <sz val="8"/>
            <color indexed="81"/>
            <rFont val="Tahoma"/>
            <family val="2"/>
          </rPr>
          <t xml:space="preserve">
</t>
        </r>
      </text>
    </comment>
    <comment ref="D20" authorId="1" shapeId="0" xr:uid="{00000000-0006-0000-0A00-000043000000}">
      <text>
        <r>
          <rPr>
            <b/>
            <sz val="11"/>
            <color indexed="81"/>
            <rFont val="Tahoma"/>
            <family val="2"/>
          </rPr>
          <t>In Stella : T_LWR</t>
        </r>
        <r>
          <rPr>
            <sz val="8"/>
            <color indexed="81"/>
            <rFont val="Tahoma"/>
            <family val="2"/>
          </rPr>
          <t xml:space="preserve">
</t>
        </r>
      </text>
    </comment>
    <comment ref="D21" authorId="1" shapeId="0" xr:uid="{00000000-0006-0000-0A00-000044000000}">
      <text>
        <r>
          <rPr>
            <b/>
            <sz val="11"/>
            <color indexed="81"/>
            <rFont val="Tahoma"/>
            <family val="2"/>
          </rPr>
          <t>In Stella : T_SLA</t>
        </r>
      </text>
    </comment>
    <comment ref="D22" authorId="1" shapeId="0" xr:uid="{00000000-0006-0000-0A00-000045000000}">
      <text>
        <r>
          <rPr>
            <b/>
            <sz val="11"/>
            <color indexed="81"/>
            <rFont val="Tahoma"/>
            <family val="2"/>
          </rPr>
          <t>In Stella : T_TranspRatio</t>
        </r>
        <r>
          <rPr>
            <sz val="8"/>
            <color indexed="81"/>
            <rFont val="Tahoma"/>
            <family val="2"/>
          </rPr>
          <t xml:space="preserve">
</t>
        </r>
      </text>
    </comment>
    <comment ref="D23" authorId="3" shapeId="0" xr:uid="{00000000-0006-0000-0A00-000046000000}">
      <text>
        <r>
          <rPr>
            <b/>
            <sz val="10"/>
            <color indexed="81"/>
            <rFont val="Tahoma"/>
            <family val="2"/>
          </rPr>
          <t>1= yes, 0 = no.
In Stella:
T_Rubber?</t>
        </r>
      </text>
    </comment>
    <comment ref="D24" authorId="4" shapeId="0" xr:uid="{00000000-0006-0000-0A00-000047000000}">
      <text>
        <r>
          <rPr>
            <b/>
            <sz val="11"/>
            <color indexed="81"/>
            <rFont val="Tahoma"/>
            <family val="2"/>
          </rPr>
          <t>1= yes, 0 = no.
In Stella:
T_ApplyPalm?</t>
        </r>
        <r>
          <rPr>
            <sz val="8"/>
            <color indexed="81"/>
            <rFont val="Tahoma"/>
            <family val="2"/>
          </rPr>
          <t xml:space="preserve">
</t>
        </r>
      </text>
    </comment>
    <comment ref="D25" authorId="3" shapeId="0" xr:uid="{00000000-0006-0000-0A00-000048000000}">
      <text>
        <r>
          <rPr>
            <b/>
            <sz val="10"/>
            <color indexed="81"/>
            <rFont val="Tahoma"/>
            <family val="2"/>
          </rPr>
          <t>In Stella:
T_RelFruitAllocMax</t>
        </r>
        <r>
          <rPr>
            <sz val="10"/>
            <color indexed="81"/>
            <rFont val="Tahoma"/>
            <family val="2"/>
          </rPr>
          <t xml:space="preserve">
</t>
        </r>
      </text>
    </comment>
    <comment ref="D26" authorId="1" shapeId="0" xr:uid="{00000000-0006-0000-0A00-000049000000}">
      <text>
        <r>
          <rPr>
            <b/>
            <sz val="11"/>
            <color indexed="81"/>
            <rFont val="Tahoma"/>
            <family val="2"/>
          </rPr>
          <t>In Stella : T_CanHMax</t>
        </r>
      </text>
    </comment>
    <comment ref="D27" authorId="1" shapeId="0" xr:uid="{00000000-0006-0000-0A00-00004A000000}">
      <text>
        <r>
          <rPr>
            <b/>
            <sz val="11"/>
            <color indexed="81"/>
            <rFont val="Tahoma"/>
            <family val="2"/>
          </rPr>
          <t>In Stella : T_CanShape</t>
        </r>
      </text>
    </comment>
    <comment ref="D28" authorId="1" shapeId="0" xr:uid="{00000000-0006-0000-0A00-00004B000000}">
      <text>
        <r>
          <rPr>
            <b/>
            <sz val="11"/>
            <color indexed="81"/>
            <rFont val="Tahoma"/>
            <family val="2"/>
          </rPr>
          <t>In Stella : T_CanWidthMax</t>
        </r>
      </text>
    </comment>
    <comment ref="D29" authorId="1" shapeId="0" xr:uid="{00000000-0006-0000-0A00-00004C000000}">
      <text>
        <r>
          <rPr>
            <b/>
            <sz val="11"/>
            <color indexed="81"/>
            <rFont val="Tahoma"/>
            <family val="2"/>
          </rPr>
          <t>In Stella : T_LAIMax</t>
        </r>
        <r>
          <rPr>
            <sz val="8"/>
            <color indexed="81"/>
            <rFont val="Tahoma"/>
            <family val="2"/>
          </rPr>
          <t xml:space="preserve">
</t>
        </r>
      </text>
    </comment>
    <comment ref="D30" authorId="1" shapeId="0" xr:uid="{00000000-0006-0000-0A00-00004D000000}">
      <text>
        <r>
          <rPr>
            <b/>
            <sz val="11"/>
            <color indexed="81"/>
            <rFont val="Tahoma"/>
            <family val="2"/>
          </rPr>
          <t>In Stella : T_LAIMinMaxRatio</t>
        </r>
        <r>
          <rPr>
            <sz val="8"/>
            <color indexed="81"/>
            <rFont val="Tahoma"/>
            <family val="2"/>
          </rPr>
          <t xml:space="preserve"> </t>
        </r>
      </text>
    </comment>
    <comment ref="D31" authorId="0" shapeId="0" xr:uid="{00000000-0006-0000-0A00-00004E000000}">
      <text>
        <r>
          <rPr>
            <b/>
            <sz val="11"/>
            <color indexed="81"/>
            <rFont val="Tahoma"/>
            <family val="2"/>
          </rPr>
          <t>In Stella : T_RelLightMaxGr</t>
        </r>
        <r>
          <rPr>
            <sz val="8"/>
            <color indexed="81"/>
            <rFont val="Tahoma"/>
            <family val="2"/>
          </rPr>
          <t xml:space="preserve">
</t>
        </r>
      </text>
    </comment>
    <comment ref="D32" authorId="5" shapeId="0" xr:uid="{00000000-0006-0000-0A00-00004F000000}">
      <text>
        <r>
          <rPr>
            <b/>
            <sz val="11"/>
            <color indexed="81"/>
            <rFont val="Tahoma"/>
            <family val="2"/>
          </rPr>
          <t>The efficiency of foliage in absorbing light.
In Stella : T_klight</t>
        </r>
        <r>
          <rPr>
            <sz val="9"/>
            <color indexed="81"/>
            <rFont val="Tahoma"/>
            <family val="2"/>
          </rPr>
          <t xml:space="preserve">
</t>
        </r>
      </text>
    </comment>
    <comment ref="D33" authorId="0" shapeId="0" xr:uid="{00000000-0006-0000-0A00-000050000000}">
      <text>
        <r>
          <rPr>
            <b/>
            <sz val="11"/>
            <color indexed="81"/>
            <rFont val="Arial"/>
            <family val="2"/>
          </rPr>
          <t>As thin film
In Stella : T_RainWStorCap</t>
        </r>
        <r>
          <rPr>
            <sz val="8"/>
            <color indexed="81"/>
            <rFont val="Tahoma"/>
            <family val="2"/>
          </rPr>
          <t xml:space="preserve">
</t>
        </r>
      </text>
    </comment>
    <comment ref="D34" authorId="3" shapeId="0" xr:uid="{00000000-0006-0000-0A00-000051000000}">
      <text>
        <r>
          <rPr>
            <b/>
            <sz val="11"/>
            <color indexed="81"/>
            <rFont val="Arial"/>
            <family val="2"/>
          </rPr>
          <t xml:space="preserve">In Stella : T_ RootConductivity
</t>
        </r>
      </text>
    </comment>
    <comment ref="D35" authorId="5" shapeId="0" xr:uid="{00000000-0006-0000-0A00-000052000000}">
      <text>
        <r>
          <rPr>
            <b/>
            <sz val="11"/>
            <color indexed="81"/>
            <rFont val="Arial"/>
            <family val="2"/>
          </rPr>
          <t>In Stella :
TW_PotSuctAlphMax</t>
        </r>
        <r>
          <rPr>
            <sz val="9"/>
            <color indexed="81"/>
            <rFont val="Tahoma"/>
            <family val="2"/>
          </rPr>
          <t xml:space="preserve">
</t>
        </r>
      </text>
    </comment>
    <comment ref="D36" authorId="5" shapeId="0" xr:uid="{00000000-0006-0000-0A00-000053000000}">
      <text>
        <r>
          <rPr>
            <b/>
            <sz val="11"/>
            <color indexed="81"/>
            <rFont val="Arial"/>
            <family val="2"/>
          </rPr>
          <t>In Stella :
TW_PotSuctAlphMin</t>
        </r>
        <r>
          <rPr>
            <sz val="9"/>
            <color indexed="81"/>
            <rFont val="Tahoma"/>
            <family val="2"/>
          </rPr>
          <t xml:space="preserve">
</t>
        </r>
      </text>
    </comment>
    <comment ref="D37" authorId="0" shapeId="0" xr:uid="{00000000-0006-0000-0A00-000054000000}">
      <text>
        <r>
          <rPr>
            <b/>
            <sz val="11"/>
            <color indexed="81"/>
            <rFont val="Tahoma"/>
            <family val="2"/>
          </rPr>
          <t>1=variable, 0=constant
In Stella : T_NFixVariable?</t>
        </r>
        <r>
          <rPr>
            <sz val="8"/>
            <color indexed="81"/>
            <rFont val="Tahoma"/>
            <family val="2"/>
          </rPr>
          <t xml:space="preserve">
</t>
        </r>
      </text>
    </comment>
    <comment ref="D38" authorId="5" shapeId="0" xr:uid="{00000000-0006-0000-0A00-000055000000}">
      <text>
        <r>
          <rPr>
            <b/>
            <sz val="11"/>
            <color indexed="81"/>
            <rFont val="Tahoma"/>
            <family val="2"/>
          </rPr>
          <t>In Stella :
T_NFixDayFrac</t>
        </r>
        <r>
          <rPr>
            <sz val="9"/>
            <color indexed="81"/>
            <rFont val="Tahoma"/>
            <family val="2"/>
          </rPr>
          <t xml:space="preserve">
</t>
        </r>
      </text>
    </comment>
    <comment ref="D39" authorId="0" shapeId="0" xr:uid="{00000000-0006-0000-0A00-000056000000}">
      <text>
        <r>
          <rPr>
            <b/>
            <sz val="11"/>
            <color indexed="81"/>
            <rFont val="Tahoma"/>
            <family val="2"/>
          </rPr>
          <t xml:space="preserve">The max. fraction, this is for contant N2 fixation
In Stella : T_NFixDWMaxFrac
</t>
        </r>
        <r>
          <rPr>
            <sz val="8"/>
            <color indexed="81"/>
            <rFont val="Tahoma"/>
            <family val="2"/>
          </rPr>
          <t xml:space="preserve">
</t>
        </r>
      </text>
    </comment>
    <comment ref="D40" authorId="0" shapeId="0" xr:uid="{00000000-0006-0000-0A00-000057000000}">
      <text>
        <r>
          <rPr>
            <b/>
            <sz val="11"/>
            <color indexed="81"/>
            <rFont val="Tahoma"/>
            <family val="2"/>
          </rPr>
          <t>DW cost for respiration per unit N2 fix. (for constant N2 fix.)
In stella : T_NFixDWUnitcost</t>
        </r>
        <r>
          <rPr>
            <sz val="8"/>
            <color indexed="81"/>
            <rFont val="Tahoma"/>
            <family val="2"/>
          </rPr>
          <t xml:space="preserve">
</t>
        </r>
      </text>
    </comment>
    <comment ref="D41" authorId="0" shapeId="0" xr:uid="{00000000-0006-0000-0A00-000058000000}">
      <text>
        <r>
          <rPr>
            <b/>
            <sz val="11"/>
            <color indexed="81"/>
            <rFont val="Tahoma"/>
            <family val="2"/>
          </rPr>
          <t>In Stella :
T_NFixResp</t>
        </r>
        <r>
          <rPr>
            <sz val="8"/>
            <color indexed="81"/>
            <rFont val="Tahoma"/>
            <family val="2"/>
          </rPr>
          <t xml:space="preserve">
</t>
        </r>
      </text>
    </comment>
    <comment ref="D42" authorId="0" shapeId="0" xr:uid="{00000000-0006-0000-0A00-000059000000}">
      <text>
        <r>
          <rPr>
            <b/>
            <sz val="11"/>
            <color indexed="81"/>
            <rFont val="Tahoma"/>
            <family val="2"/>
          </rPr>
          <t>In Stella : T_ConcGroRes[N]</t>
        </r>
        <r>
          <rPr>
            <sz val="8"/>
            <color indexed="81"/>
            <rFont val="Tahoma"/>
            <family val="2"/>
          </rPr>
          <t xml:space="preserve">
</t>
        </r>
      </text>
    </comment>
    <comment ref="D43" authorId="0" shapeId="0" xr:uid="{00000000-0006-0000-0A00-00005A000000}">
      <text>
        <r>
          <rPr>
            <b/>
            <sz val="11"/>
            <color indexed="81"/>
            <rFont val="Tahoma"/>
            <family val="2"/>
          </rPr>
          <t>In Stella : T_ConcLf[N]</t>
        </r>
        <r>
          <rPr>
            <sz val="8"/>
            <color indexed="81"/>
            <rFont val="Tahoma"/>
            <family val="2"/>
          </rPr>
          <t xml:space="preserve">
</t>
        </r>
      </text>
    </comment>
    <comment ref="Q43" authorId="1" shapeId="0" xr:uid="{00000000-0006-0000-0A00-00005B000000}">
      <text>
        <r>
          <rPr>
            <b/>
            <sz val="8"/>
            <color indexed="81"/>
            <rFont val="Tahoma"/>
            <family val="2"/>
          </rPr>
          <t>Subekti Rahayu:</t>
        </r>
        <r>
          <rPr>
            <sz val="8"/>
            <color indexed="81"/>
            <rFont val="Tahoma"/>
            <family val="2"/>
          </rPr>
          <t xml:space="preserve">
ORD Database</t>
        </r>
      </text>
    </comment>
    <comment ref="U43" authorId="1" shapeId="0" xr:uid="{00000000-0006-0000-0A00-00005C000000}">
      <text>
        <r>
          <rPr>
            <b/>
            <sz val="8"/>
            <color indexed="81"/>
            <rFont val="Tahoma"/>
            <family val="2"/>
          </rPr>
          <t>Subekti Rahayu:</t>
        </r>
        <r>
          <rPr>
            <sz val="8"/>
            <color indexed="81"/>
            <rFont val="Tahoma"/>
            <family val="2"/>
          </rPr>
          <t xml:space="preserve">
protein: 0.007 - 0.052
Coronel, R.E. 1983. Promising Fruits of the Philippines. College of Agriculture, UPLB. Philippines</t>
        </r>
      </text>
    </comment>
    <comment ref="V43" authorId="1" shapeId="0" xr:uid="{00000000-0006-0000-0A00-00005D000000}">
      <text>
        <r>
          <rPr>
            <b/>
            <sz val="8"/>
            <color indexed="81"/>
            <rFont val="Tahoma"/>
            <family val="2"/>
          </rPr>
          <t>Subekti Rahayu:</t>
        </r>
        <r>
          <rPr>
            <sz val="8"/>
            <color indexed="81"/>
            <rFont val="Tahoma"/>
            <family val="2"/>
          </rPr>
          <t xml:space="preserve">
in Nigeria (average)
PROSEA 11: Auxiliary plants</t>
        </r>
      </text>
    </comment>
    <comment ref="AA43" authorId="1" shapeId="0" xr:uid="{00000000-0006-0000-0A00-00005E000000}">
      <text>
        <r>
          <rPr>
            <b/>
            <sz val="8"/>
            <color indexed="81"/>
            <rFont val="Tahoma"/>
            <family val="2"/>
          </rPr>
          <t>Subekti Rahayu:</t>
        </r>
        <r>
          <rPr>
            <sz val="8"/>
            <color indexed="81"/>
            <rFont val="Tahoma"/>
            <family val="2"/>
          </rPr>
          <t xml:space="preserve">
protein: 0.074
Coronel, R.E. 1983. Promising Fruits of the Philippines. College of Agriculture, UPLB. Philippines
protein: 0.066
PROSEA 2: Edible fruit and nuts</t>
        </r>
      </text>
    </comment>
    <comment ref="D44" authorId="0" shapeId="0" xr:uid="{00000000-0006-0000-0A00-00005F000000}">
      <text>
        <r>
          <rPr>
            <b/>
            <sz val="11"/>
            <color indexed="81"/>
            <rFont val="Tahoma"/>
            <family val="2"/>
          </rPr>
          <t>In Stella : T_ConcTwig[N]</t>
        </r>
        <r>
          <rPr>
            <sz val="8"/>
            <color indexed="81"/>
            <rFont val="Tahoma"/>
            <family val="2"/>
          </rPr>
          <t xml:space="preserve">
</t>
        </r>
      </text>
    </comment>
    <comment ref="D45" authorId="0" shapeId="0" xr:uid="{00000000-0006-0000-0A00-000060000000}">
      <text>
        <r>
          <rPr>
            <b/>
            <sz val="11"/>
            <color indexed="81"/>
            <rFont val="Tahoma"/>
            <family val="2"/>
          </rPr>
          <t>In Stella : T_ConcWood[N]</t>
        </r>
        <r>
          <rPr>
            <sz val="8"/>
            <color indexed="81"/>
            <rFont val="Tahoma"/>
            <family val="2"/>
          </rPr>
          <t xml:space="preserve">
</t>
        </r>
      </text>
    </comment>
    <comment ref="D46" authorId="0" shapeId="0" xr:uid="{00000000-0006-0000-0A00-000061000000}">
      <text>
        <r>
          <rPr>
            <b/>
            <sz val="11"/>
            <color indexed="81"/>
            <rFont val="Tahoma"/>
            <family val="2"/>
          </rPr>
          <t>In Stella : T_ConcFruit[N]</t>
        </r>
        <r>
          <rPr>
            <sz val="8"/>
            <color indexed="81"/>
            <rFont val="Tahoma"/>
            <family val="2"/>
          </rPr>
          <t xml:space="preserve">
</t>
        </r>
      </text>
    </comment>
    <comment ref="O46" authorId="1" shapeId="0" xr:uid="{00000000-0006-0000-0A00-000062000000}">
      <text>
        <r>
          <rPr>
            <b/>
            <sz val="8"/>
            <color indexed="81"/>
            <rFont val="Tahoma"/>
            <family val="2"/>
          </rPr>
          <t>Subekti Rahayu:</t>
        </r>
        <r>
          <rPr>
            <sz val="8"/>
            <color indexed="81"/>
            <rFont val="Tahoma"/>
            <family val="2"/>
          </rPr>
          <t xml:space="preserve">
protein: 0.009
PROSEA 2: Edible fruit and nuts</t>
        </r>
      </text>
    </comment>
    <comment ref="P46" authorId="1" shapeId="0" xr:uid="{00000000-0006-0000-0A00-000063000000}">
      <text>
        <r>
          <rPr>
            <b/>
            <sz val="8"/>
            <color indexed="81"/>
            <rFont val="Tahoma"/>
            <family val="2"/>
          </rPr>
          <t>Subekti Rahayu:</t>
        </r>
        <r>
          <rPr>
            <sz val="8"/>
            <color indexed="81"/>
            <rFont val="Tahoma"/>
            <family val="2"/>
          </rPr>
          <t xml:space="preserve">
protein in the fruit: 0.035 -0.07
protein in the seed: 0.1 - 0.13</t>
        </r>
      </text>
    </comment>
    <comment ref="Q46" authorId="1" shapeId="0" xr:uid="{00000000-0006-0000-0A00-000064000000}">
      <text>
        <r>
          <rPr>
            <b/>
            <sz val="8"/>
            <color indexed="81"/>
            <rFont val="Tahoma"/>
            <family val="2"/>
          </rPr>
          <t>Subekti Rahayu:</t>
        </r>
        <r>
          <rPr>
            <sz val="8"/>
            <color indexed="81"/>
            <rFont val="Tahoma"/>
            <family val="2"/>
          </rPr>
          <t xml:space="preserve">
protein: 0.012
Coronel, R.E. 1983. Promising Fruits of the Philippines. College of Agriculture, UPLB. Philippines</t>
        </r>
      </text>
    </comment>
    <comment ref="R46" authorId="1" shapeId="0" xr:uid="{00000000-0006-0000-0A00-000065000000}">
      <text>
        <r>
          <rPr>
            <b/>
            <sz val="8"/>
            <color indexed="81"/>
            <rFont val="Tahoma"/>
            <family val="2"/>
          </rPr>
          <t>Subekti Rahayu:</t>
        </r>
        <r>
          <rPr>
            <sz val="8"/>
            <color indexed="81"/>
            <rFont val="Tahoma"/>
            <family val="2"/>
          </rPr>
          <t xml:space="preserve">
protein: 0.003
PROSEA 2: Edible fruit and nuts
</t>
        </r>
      </text>
    </comment>
    <comment ref="S46" authorId="1" shapeId="0" xr:uid="{00000000-0006-0000-0A00-000066000000}">
      <text>
        <r>
          <rPr>
            <b/>
            <sz val="8"/>
            <color indexed="81"/>
            <rFont val="Tahoma"/>
            <family val="2"/>
          </rPr>
          <t>Subekti Rahayu:</t>
        </r>
        <r>
          <rPr>
            <sz val="8"/>
            <color indexed="81"/>
            <rFont val="Tahoma"/>
            <family val="2"/>
          </rPr>
          <t xml:space="preserve">
ptotein in young seed: 0.035
PROSEA 8: Vegetables</t>
        </r>
      </text>
    </comment>
    <comment ref="U46" authorId="1" shapeId="0" xr:uid="{00000000-0006-0000-0A00-000067000000}">
      <text>
        <r>
          <rPr>
            <b/>
            <sz val="8"/>
            <color indexed="81"/>
            <rFont val="Tahoma"/>
            <family val="2"/>
          </rPr>
          <t>Subekti Rahayu:</t>
        </r>
        <r>
          <rPr>
            <sz val="8"/>
            <color indexed="81"/>
            <rFont val="Tahoma"/>
            <family val="2"/>
          </rPr>
          <t xml:space="preserve">
protein in the mesocarp: 0.007
Coronel, R.E. 1983. Promising Fruits of the Philippines. College of Agriculture, UPLB. Philippines
protein in the seed: 21%
PROSEA 2: Edible fruit and nuts</t>
        </r>
      </text>
    </comment>
    <comment ref="W46" authorId="1" shapeId="0" xr:uid="{00000000-0006-0000-0A00-000068000000}">
      <text>
        <r>
          <rPr>
            <b/>
            <sz val="8"/>
            <color indexed="81"/>
            <rFont val="Tahoma"/>
            <family val="2"/>
          </rPr>
          <t>Subekti Rahayu:</t>
        </r>
        <r>
          <rPr>
            <sz val="8"/>
            <color indexed="81"/>
            <rFont val="Tahoma"/>
            <family val="2"/>
          </rPr>
          <t xml:space="preserve">
protein:
 immature 0.02
 ripe 0.014
Promising Fruits of the Philippines. College of Agriculture, UPLB. Philippines
</t>
        </r>
      </text>
    </comment>
    <comment ref="X46" authorId="1" shapeId="0" xr:uid="{00000000-0006-0000-0A00-000069000000}">
      <text>
        <r>
          <rPr>
            <b/>
            <sz val="8"/>
            <color indexed="81"/>
            <rFont val="Tahoma"/>
            <family val="2"/>
          </rPr>
          <t>Subekti Rahayu:</t>
        </r>
        <r>
          <rPr>
            <sz val="8"/>
            <color indexed="81"/>
            <rFont val="Tahoma"/>
            <family val="2"/>
          </rPr>
          <t xml:space="preserve">
protein: 0.08
PROSEA 8: Vegetables</t>
        </r>
      </text>
    </comment>
    <comment ref="Z46" authorId="1" shapeId="0" xr:uid="{00000000-0006-0000-0A00-00006A000000}">
      <text>
        <r>
          <rPr>
            <b/>
            <sz val="8"/>
            <color indexed="81"/>
            <rFont val="Tahoma"/>
            <family val="2"/>
          </rPr>
          <t>Subekti Rahayu:</t>
        </r>
        <r>
          <rPr>
            <sz val="8"/>
            <color indexed="81"/>
            <rFont val="Tahoma"/>
            <family val="2"/>
          </rPr>
          <t xml:space="preserve">
protein: 0.011
Coronel, R.E. 1983. Promising Fruits of the Philippines. College of Agriculture, UPLB. Philippines</t>
        </r>
      </text>
    </comment>
    <comment ref="AA46" authorId="1" shapeId="0" xr:uid="{00000000-0006-0000-0A00-00006B000000}">
      <text>
        <r>
          <rPr>
            <b/>
            <sz val="8"/>
            <color indexed="81"/>
            <rFont val="Tahoma"/>
            <family val="2"/>
          </rPr>
          <t>Subekti Rahayu:</t>
        </r>
        <r>
          <rPr>
            <sz val="8"/>
            <color indexed="81"/>
            <rFont val="Tahoma"/>
            <family val="2"/>
          </rPr>
          <t xml:space="preserve">
protein: 0.0945-0.1088
Coronel, R.E. 1983. Promising Fruits of the Philippines. College of Agriculture, UPLB. Philippines
protein: 0.11
PROSEA 2: Edible fruit and nuts</t>
        </r>
      </text>
    </comment>
    <comment ref="AB46" authorId="1" shapeId="0" xr:uid="{00000000-0006-0000-0A00-00006C000000}">
      <text>
        <r>
          <rPr>
            <b/>
            <sz val="8"/>
            <color indexed="81"/>
            <rFont val="Tahoma"/>
            <family val="2"/>
          </rPr>
          <t>Subekti Rahayu:</t>
        </r>
        <r>
          <rPr>
            <sz val="8"/>
            <color indexed="81"/>
            <rFont val="Tahoma"/>
            <family val="2"/>
          </rPr>
          <t xml:space="preserve">
protein: 0.084
PROSEA 16: Stimulants</t>
        </r>
      </text>
    </comment>
    <comment ref="AC46" authorId="1" shapeId="0" xr:uid="{00000000-0006-0000-0A00-00006D000000}">
      <text>
        <r>
          <rPr>
            <b/>
            <sz val="8"/>
            <color indexed="81"/>
            <rFont val="Tahoma"/>
            <family val="2"/>
          </rPr>
          <t>Subekti Rahayu:</t>
        </r>
        <r>
          <rPr>
            <sz val="8"/>
            <color indexed="81"/>
            <rFont val="Tahoma"/>
            <family val="2"/>
          </rPr>
          <t xml:space="preserve">
protein: 0.025
PROSEA 2: Edible fruit and nuts</t>
        </r>
      </text>
    </comment>
    <comment ref="AD46" authorId="1" shapeId="0" xr:uid="{00000000-0006-0000-0A00-00006E000000}">
      <text>
        <r>
          <rPr>
            <b/>
            <sz val="8"/>
            <color indexed="81"/>
            <rFont val="Tahoma"/>
            <family val="2"/>
          </rPr>
          <t>Subekti Rahayu:</t>
        </r>
        <r>
          <rPr>
            <sz val="8"/>
            <color indexed="81"/>
            <rFont val="Tahoma"/>
            <family val="2"/>
          </rPr>
          <t xml:space="preserve">
protein: 0.003 -0.008
PROSEA 2: Edible fruit and nuts</t>
        </r>
      </text>
    </comment>
    <comment ref="AF46" authorId="1" shapeId="0" xr:uid="{00000000-0006-0000-0A00-00006F000000}">
      <text>
        <r>
          <rPr>
            <b/>
            <sz val="8"/>
            <color indexed="81"/>
            <rFont val="Tahoma"/>
            <family val="2"/>
          </rPr>
          <t>Subekti Rahayu:</t>
        </r>
        <r>
          <rPr>
            <sz val="8"/>
            <color indexed="81"/>
            <rFont val="Tahoma"/>
            <family val="2"/>
          </rPr>
          <t xml:space="preserve">
protein: 0.005
Coronel, R.E. 1983. Promising Fruits of the Philippines. College of Agriculture, UPLB. Philippines</t>
        </r>
      </text>
    </comment>
    <comment ref="AI46" authorId="1" shapeId="0" xr:uid="{00000000-0006-0000-0A00-000070000000}">
      <text>
        <r>
          <rPr>
            <b/>
            <sz val="8"/>
            <color indexed="81"/>
            <rFont val="Tahoma"/>
            <family val="2"/>
          </rPr>
          <t>Subekti Rahayu:</t>
        </r>
        <r>
          <rPr>
            <sz val="8"/>
            <color indexed="81"/>
            <rFont val="Tahoma"/>
            <family val="2"/>
          </rPr>
          <t xml:space="preserve">
protein: 0.07-0.09
PROSEA 14: Vegetables oils and fats</t>
        </r>
      </text>
    </comment>
    <comment ref="D47" authorId="0" shapeId="0" xr:uid="{00000000-0006-0000-0A00-000071000000}">
      <text>
        <r>
          <rPr>
            <b/>
            <sz val="11"/>
            <color indexed="81"/>
            <rFont val="Tahoma"/>
            <family val="2"/>
          </rPr>
          <t>In Stella : T_ConcRt[N]</t>
        </r>
        <r>
          <rPr>
            <sz val="8"/>
            <color indexed="81"/>
            <rFont val="Tahoma"/>
            <family val="2"/>
          </rPr>
          <t xml:space="preserve">
</t>
        </r>
      </text>
    </comment>
    <comment ref="D48" authorId="0" shapeId="0" xr:uid="{00000000-0006-0000-0A00-000072000000}">
      <text>
        <r>
          <rPr>
            <b/>
            <sz val="11"/>
            <color indexed="81"/>
            <rFont val="Tahoma"/>
            <family val="2"/>
          </rPr>
          <t>In Stella : T_ConcGroRes[P]</t>
        </r>
        <r>
          <rPr>
            <sz val="8"/>
            <color indexed="81"/>
            <rFont val="Tahoma"/>
            <family val="2"/>
          </rPr>
          <t xml:space="preserve">
</t>
        </r>
      </text>
    </comment>
    <comment ref="D49" authorId="0" shapeId="0" xr:uid="{00000000-0006-0000-0A00-000073000000}">
      <text>
        <r>
          <rPr>
            <b/>
            <sz val="11"/>
            <color indexed="81"/>
            <rFont val="Tahoma"/>
            <family val="2"/>
          </rPr>
          <t>In Stella : T_ConcLf[P]</t>
        </r>
        <r>
          <rPr>
            <sz val="8"/>
            <color indexed="81"/>
            <rFont val="Tahoma"/>
            <family val="2"/>
          </rPr>
          <t xml:space="preserve">
</t>
        </r>
      </text>
    </comment>
    <comment ref="Q49" authorId="1" shapeId="0" xr:uid="{00000000-0006-0000-0A00-000074000000}">
      <text>
        <r>
          <rPr>
            <b/>
            <sz val="8"/>
            <color indexed="81"/>
            <rFont val="Tahoma"/>
            <family val="2"/>
          </rPr>
          <t>Subekti Rahayu:</t>
        </r>
        <r>
          <rPr>
            <sz val="8"/>
            <color indexed="81"/>
            <rFont val="Tahoma"/>
            <family val="2"/>
          </rPr>
          <t xml:space="preserve">
ORD Database</t>
        </r>
      </text>
    </comment>
    <comment ref="V49" authorId="1" shapeId="0" xr:uid="{00000000-0006-0000-0A00-000075000000}">
      <text>
        <r>
          <rPr>
            <b/>
            <sz val="8"/>
            <color indexed="81"/>
            <rFont val="Tahoma"/>
            <family val="2"/>
          </rPr>
          <t>Subekti Rahayu:</t>
        </r>
        <r>
          <rPr>
            <sz val="8"/>
            <color indexed="81"/>
            <rFont val="Tahoma"/>
            <family val="2"/>
          </rPr>
          <t xml:space="preserve">
in Nigeria (average)
PROSEA 11: Auxiliary plants</t>
        </r>
      </text>
    </comment>
    <comment ref="AA49" authorId="1" shapeId="0" xr:uid="{00000000-0006-0000-0A00-000076000000}">
      <text>
        <r>
          <rPr>
            <b/>
            <sz val="8"/>
            <color indexed="81"/>
            <rFont val="Tahoma"/>
            <family val="2"/>
          </rPr>
          <t>Subekti Rahayu:</t>
        </r>
        <r>
          <rPr>
            <sz val="8"/>
            <color indexed="81"/>
            <rFont val="Tahoma"/>
            <family val="2"/>
          </rPr>
          <t xml:space="preserve">
P: 0.00015 - 0.00024
Coronel, R.E. 1983. Promising Fruits of the Philippines. College of Agriculture, UPLB. Philippines
P: 0.000224
PROSEA 2: Edible fruit and nut</t>
        </r>
      </text>
    </comment>
    <comment ref="D50" authorId="0" shapeId="0" xr:uid="{00000000-0006-0000-0A00-000077000000}">
      <text>
        <r>
          <rPr>
            <b/>
            <sz val="11"/>
            <color indexed="81"/>
            <rFont val="Tahoma"/>
            <family val="2"/>
          </rPr>
          <t>In Stella : T_ConcTwig[P]</t>
        </r>
        <r>
          <rPr>
            <sz val="8"/>
            <color indexed="81"/>
            <rFont val="Tahoma"/>
            <family val="2"/>
          </rPr>
          <t xml:space="preserve">
</t>
        </r>
      </text>
    </comment>
    <comment ref="D51" authorId="0" shapeId="0" xr:uid="{00000000-0006-0000-0A00-000078000000}">
      <text>
        <r>
          <rPr>
            <b/>
            <sz val="11"/>
            <color indexed="81"/>
            <rFont val="Tahoma"/>
            <family val="2"/>
          </rPr>
          <t>In Stella : T_ConcWood[P]</t>
        </r>
        <r>
          <rPr>
            <sz val="8"/>
            <color indexed="81"/>
            <rFont val="Tahoma"/>
            <family val="2"/>
          </rPr>
          <t xml:space="preserve">
</t>
        </r>
      </text>
    </comment>
    <comment ref="D52" authorId="0" shapeId="0" xr:uid="{00000000-0006-0000-0A00-000079000000}">
      <text>
        <r>
          <rPr>
            <b/>
            <sz val="11"/>
            <color indexed="81"/>
            <rFont val="Tahoma"/>
            <family val="2"/>
          </rPr>
          <t>In Stella : T_ConcFruit[P]</t>
        </r>
        <r>
          <rPr>
            <sz val="8"/>
            <color indexed="81"/>
            <rFont val="Tahoma"/>
            <family val="2"/>
          </rPr>
          <t xml:space="preserve">
</t>
        </r>
      </text>
    </comment>
    <comment ref="O52" authorId="1" shapeId="0" xr:uid="{00000000-0006-0000-0A00-00007A000000}">
      <text>
        <r>
          <rPr>
            <b/>
            <sz val="8"/>
            <color indexed="81"/>
            <rFont val="Tahoma"/>
            <family val="2"/>
          </rPr>
          <t>Subekti Rahayu:</t>
        </r>
        <r>
          <rPr>
            <sz val="8"/>
            <color indexed="81"/>
            <rFont val="Tahoma"/>
            <family val="2"/>
          </rPr>
          <t xml:space="preserve">
http://www.hort.purdue.edu/newcrop/morton/rambutan.html</t>
        </r>
      </text>
    </comment>
    <comment ref="Q52" authorId="1" shapeId="0" xr:uid="{00000000-0006-0000-0A00-00007B000000}">
      <text>
        <r>
          <rPr>
            <b/>
            <sz val="8"/>
            <color indexed="81"/>
            <rFont val="Tahoma"/>
            <family val="2"/>
          </rPr>
          <t>Subekti Rahayu:</t>
        </r>
        <r>
          <rPr>
            <sz val="8"/>
            <color indexed="81"/>
            <rFont val="Tahoma"/>
            <family val="2"/>
          </rPr>
          <t xml:space="preserve">
Coronel, R.E. 1983. Promising Fruits of the Philippines. College of Agriculture, UPLB. Philippines</t>
        </r>
      </text>
    </comment>
    <comment ref="S52" authorId="1" shapeId="0" xr:uid="{00000000-0006-0000-0A00-00007C000000}">
      <text>
        <r>
          <rPr>
            <b/>
            <sz val="8"/>
            <color indexed="81"/>
            <rFont val="Tahoma"/>
            <family val="2"/>
          </rPr>
          <t>Subekti Rahayu:</t>
        </r>
        <r>
          <rPr>
            <sz val="8"/>
            <color indexed="81"/>
            <rFont val="Tahoma"/>
            <family val="2"/>
          </rPr>
          <t xml:space="preserve">
in young seed 
PROSEA 8: Vegetables</t>
        </r>
      </text>
    </comment>
    <comment ref="W52" authorId="1" shapeId="0" xr:uid="{00000000-0006-0000-0A00-00007D000000}">
      <text>
        <r>
          <rPr>
            <b/>
            <sz val="8"/>
            <color indexed="81"/>
            <rFont val="Tahoma"/>
            <family val="2"/>
          </rPr>
          <t>Subekti Rahayu:</t>
        </r>
        <r>
          <rPr>
            <sz val="8"/>
            <color indexed="81"/>
            <rFont val="Tahoma"/>
            <family val="2"/>
          </rPr>
          <t xml:space="preserve">
ripe = 0.00018
immature = 0.0002
Coronel, R.E. 1983. Promising Fruits of the Philippines. College of Agriculture, UPLB. Philippines</t>
        </r>
      </text>
    </comment>
    <comment ref="X52" authorId="1" shapeId="0" xr:uid="{00000000-0006-0000-0A00-00007E000000}">
      <text>
        <r>
          <rPr>
            <b/>
            <sz val="8"/>
            <color indexed="81"/>
            <rFont val="Tahoma"/>
            <family val="2"/>
          </rPr>
          <t>Subekti Rahayu:</t>
        </r>
        <r>
          <rPr>
            <sz val="8"/>
            <color indexed="81"/>
            <rFont val="Tahoma"/>
            <family val="2"/>
          </rPr>
          <t xml:space="preserve">
PROSEA 8: Vegetables</t>
        </r>
      </text>
    </comment>
    <comment ref="AC52" authorId="1" shapeId="0" xr:uid="{00000000-0006-0000-0A00-00007F000000}">
      <text>
        <r>
          <rPr>
            <b/>
            <sz val="8"/>
            <color indexed="81"/>
            <rFont val="Tahoma"/>
            <family val="2"/>
          </rPr>
          <t>Subekti Rahayu:</t>
        </r>
        <r>
          <rPr>
            <sz val="8"/>
            <color indexed="81"/>
            <rFont val="Tahoma"/>
            <family val="2"/>
          </rPr>
          <t xml:space="preserve">
Coronel, R.E. 1983. Promising Fruits of the Philippines. College of Agriculture, UPLB. Philippines
P: 0.00063
PROSEA 2: Edible fruit and nuts</t>
        </r>
      </text>
    </comment>
    <comment ref="AD52" authorId="1" shapeId="0" xr:uid="{00000000-0006-0000-0A00-000080000000}">
      <text>
        <r>
          <rPr>
            <b/>
            <sz val="8"/>
            <color indexed="81"/>
            <rFont val="Tahoma"/>
            <family val="2"/>
          </rPr>
          <t>Subekti Rahayu:</t>
        </r>
        <r>
          <rPr>
            <sz val="8"/>
            <color indexed="81"/>
            <rFont val="Tahoma"/>
            <family val="2"/>
          </rPr>
          <t xml:space="preserve">
P: 0.00010-0.00015
PROSEA 2: Edible fruit and nuts</t>
        </r>
      </text>
    </comment>
    <comment ref="AF52" authorId="1" shapeId="0" xr:uid="{00000000-0006-0000-0A00-000081000000}">
      <text>
        <r>
          <rPr>
            <b/>
            <sz val="8"/>
            <color indexed="81"/>
            <rFont val="Tahoma"/>
            <family val="2"/>
          </rPr>
          <t>Subekti Rahayu:</t>
        </r>
        <r>
          <rPr>
            <sz val="8"/>
            <color indexed="81"/>
            <rFont val="Tahoma"/>
            <family val="2"/>
          </rPr>
          <t xml:space="preserve">
PROSEA 2: Edible fruit and nuts</t>
        </r>
      </text>
    </comment>
    <comment ref="D53" authorId="0" shapeId="0" xr:uid="{00000000-0006-0000-0A00-000082000000}">
      <text>
        <r>
          <rPr>
            <b/>
            <sz val="11"/>
            <color indexed="81"/>
            <rFont val="Tahoma"/>
            <family val="2"/>
          </rPr>
          <t>In Stella : T_ConcRt[P]</t>
        </r>
        <r>
          <rPr>
            <sz val="8"/>
            <color indexed="81"/>
            <rFont val="Tahoma"/>
            <family val="2"/>
          </rPr>
          <t xml:space="preserve">
</t>
        </r>
      </text>
    </comment>
    <comment ref="D54" authorId="0" shapeId="0" xr:uid="{00000000-0006-0000-0A00-000083000000}">
      <text>
        <r>
          <rPr>
            <b/>
            <sz val="11"/>
            <color indexed="81"/>
            <rFont val="Tahoma"/>
            <family val="2"/>
          </rPr>
          <t xml:space="preserve">Fraction of tree biomass becomes litterfall due to drought
In Stella : T_LifallDroughtFrac
</t>
        </r>
        <r>
          <rPr>
            <sz val="8"/>
            <color indexed="81"/>
            <rFont val="Tahoma"/>
            <family val="2"/>
          </rPr>
          <t xml:space="preserve">
</t>
        </r>
      </text>
    </comment>
    <comment ref="D55" authorId="0" shapeId="0" xr:uid="{00000000-0006-0000-0A00-000084000000}">
      <text>
        <r>
          <rPr>
            <b/>
            <sz val="11"/>
            <color indexed="81"/>
            <rFont val="Tahoma"/>
            <family val="2"/>
          </rPr>
          <t>In Stella : T_LifallThreshWstr</t>
        </r>
      </text>
    </comment>
    <comment ref="D56" authorId="2" shapeId="0" xr:uid="{00000000-0006-0000-0A00-000085000000}">
      <text>
        <r>
          <rPr>
            <b/>
            <sz val="11"/>
            <color indexed="81"/>
            <rFont val="Tahoma"/>
            <family val="2"/>
          </rPr>
          <t>In Stella : T_NLifallRed[N]</t>
        </r>
      </text>
    </comment>
    <comment ref="D57" authorId="2" shapeId="0" xr:uid="{00000000-0006-0000-0A00-000086000000}">
      <text>
        <r>
          <rPr>
            <b/>
            <sz val="11"/>
            <color indexed="81"/>
            <rFont val="Tahoma"/>
            <family val="2"/>
          </rPr>
          <t>In Stella : T_NLifallRed[P]</t>
        </r>
      </text>
    </comment>
    <comment ref="D58" authorId="1" shapeId="0" xr:uid="{00000000-0006-0000-0A00-000087000000}">
      <text>
        <r>
          <rPr>
            <b/>
            <sz val="11"/>
            <color indexed="81"/>
            <rFont val="Tahoma"/>
            <family val="2"/>
          </rPr>
          <t>In Stella : T_LignLifall</t>
        </r>
        <r>
          <rPr>
            <sz val="8"/>
            <color indexed="81"/>
            <rFont val="Tahoma"/>
            <family val="2"/>
          </rPr>
          <t xml:space="preserve">
</t>
        </r>
      </text>
    </comment>
    <comment ref="Q58" authorId="1" shapeId="0" xr:uid="{00000000-0006-0000-0A00-000088000000}">
      <text>
        <r>
          <rPr>
            <b/>
            <sz val="8"/>
            <color indexed="81"/>
            <rFont val="Tahoma"/>
            <family val="2"/>
          </rPr>
          <t>Subekti Rahayu:</t>
        </r>
        <r>
          <rPr>
            <sz val="8"/>
            <color indexed="81"/>
            <rFont val="Tahoma"/>
            <family val="2"/>
          </rPr>
          <t xml:space="preserve">
ORD database</t>
        </r>
      </text>
    </comment>
    <comment ref="D59" authorId="1" shapeId="0" xr:uid="{00000000-0006-0000-0A00-000089000000}">
      <text>
        <r>
          <rPr>
            <b/>
            <sz val="11"/>
            <color indexed="81"/>
            <rFont val="Tahoma"/>
            <family val="2"/>
          </rPr>
          <t>In Stella : T_LignPrun</t>
        </r>
        <r>
          <rPr>
            <sz val="8"/>
            <color indexed="81"/>
            <rFont val="Tahoma"/>
            <family val="2"/>
          </rPr>
          <t xml:space="preserve">
</t>
        </r>
      </text>
    </comment>
    <comment ref="O59" authorId="1" shapeId="0" xr:uid="{00000000-0006-0000-0A00-00008A000000}">
      <text>
        <r>
          <rPr>
            <b/>
            <sz val="8"/>
            <color indexed="81"/>
            <rFont val="Tahoma"/>
            <family val="2"/>
          </rPr>
          <t>Subekti Rahayu:</t>
        </r>
        <r>
          <rPr>
            <sz val="8"/>
            <color indexed="81"/>
            <rFont val="Tahoma"/>
            <family val="2"/>
          </rPr>
          <t xml:space="preserve">
sample analyzed Brawijaya Univ.</t>
        </r>
      </text>
    </comment>
    <comment ref="V59" authorId="1" shapeId="0" xr:uid="{00000000-0006-0000-0A00-00008B000000}">
      <text>
        <r>
          <rPr>
            <b/>
            <sz val="8"/>
            <color indexed="81"/>
            <rFont val="Tahoma"/>
            <family val="2"/>
          </rPr>
          <t>Subekti Rahayu:</t>
        </r>
        <r>
          <rPr>
            <sz val="8"/>
            <color indexed="81"/>
            <rFont val="Tahoma"/>
            <family val="2"/>
          </rPr>
          <t xml:space="preserve">
in Nigeria
PROSEA 11: Auxiliary plants</t>
        </r>
      </text>
    </comment>
    <comment ref="D60" authorId="1" shapeId="0" xr:uid="{00000000-0006-0000-0A00-00008C000000}">
      <text>
        <r>
          <rPr>
            <b/>
            <sz val="11"/>
            <color indexed="81"/>
            <rFont val="Tahoma"/>
            <family val="2"/>
          </rPr>
          <t>In Stella : T_LignRt</t>
        </r>
        <r>
          <rPr>
            <sz val="8"/>
            <color indexed="81"/>
            <rFont val="Tahoma"/>
            <family val="2"/>
          </rPr>
          <t xml:space="preserve">
</t>
        </r>
      </text>
    </comment>
    <comment ref="D61" authorId="1" shapeId="0" xr:uid="{00000000-0006-0000-0A00-00008D000000}">
      <text>
        <r>
          <rPr>
            <b/>
            <sz val="11"/>
            <color indexed="81"/>
            <rFont val="Tahoma"/>
            <family val="2"/>
          </rPr>
          <t>In Stella : T_PolypLifall</t>
        </r>
        <r>
          <rPr>
            <sz val="8"/>
            <color indexed="81"/>
            <rFont val="Tahoma"/>
            <family val="2"/>
          </rPr>
          <t xml:space="preserve">
</t>
        </r>
      </text>
    </comment>
    <comment ref="Q61" authorId="1" shapeId="0" xr:uid="{00000000-0006-0000-0A00-00008E000000}">
      <text>
        <r>
          <rPr>
            <b/>
            <sz val="8"/>
            <color indexed="81"/>
            <rFont val="Tahoma"/>
            <family val="2"/>
          </rPr>
          <t>Subekti Rahayu:</t>
        </r>
        <r>
          <rPr>
            <sz val="8"/>
            <color indexed="81"/>
            <rFont val="Tahoma"/>
            <family val="2"/>
          </rPr>
          <t xml:space="preserve">
ORD database</t>
        </r>
      </text>
    </comment>
    <comment ref="D62" authorId="1" shapeId="0" xr:uid="{00000000-0006-0000-0A00-00008F000000}">
      <text>
        <r>
          <rPr>
            <b/>
            <sz val="11"/>
            <color indexed="81"/>
            <rFont val="Tahoma"/>
            <family val="2"/>
          </rPr>
          <t>In Stella : T_PolypPrun</t>
        </r>
        <r>
          <rPr>
            <sz val="8"/>
            <color indexed="81"/>
            <rFont val="Tahoma"/>
            <family val="2"/>
          </rPr>
          <t xml:space="preserve">
</t>
        </r>
      </text>
    </comment>
    <comment ref="O62" authorId="1" shapeId="0" xr:uid="{00000000-0006-0000-0A00-000090000000}">
      <text>
        <r>
          <rPr>
            <b/>
            <sz val="8"/>
            <color indexed="81"/>
            <rFont val="Tahoma"/>
            <family val="2"/>
          </rPr>
          <t>Subekti Rahayu:</t>
        </r>
        <r>
          <rPr>
            <sz val="8"/>
            <color indexed="81"/>
            <rFont val="Tahoma"/>
            <family val="2"/>
          </rPr>
          <t xml:space="preserve">
sample analyzed Brawijaya Univ.</t>
        </r>
      </text>
    </comment>
    <comment ref="V62" authorId="1" shapeId="0" xr:uid="{00000000-0006-0000-0A00-000091000000}">
      <text>
        <r>
          <rPr>
            <b/>
            <sz val="8"/>
            <color indexed="81"/>
            <rFont val="Tahoma"/>
            <family val="2"/>
          </rPr>
          <t>Subekti Rahayu:</t>
        </r>
        <r>
          <rPr>
            <sz val="8"/>
            <color indexed="81"/>
            <rFont val="Tahoma"/>
            <family val="2"/>
          </rPr>
          <t xml:space="preserve">
in Nigeria
PROSEA 11: Auxiliary plants</t>
        </r>
      </text>
    </comment>
    <comment ref="D63" authorId="1" shapeId="0" xr:uid="{00000000-0006-0000-0A00-000092000000}">
      <text>
        <r>
          <rPr>
            <b/>
            <sz val="11"/>
            <color indexed="81"/>
            <rFont val="Tahoma"/>
            <family val="2"/>
          </rPr>
          <t>In Stella : T_PolypRt</t>
        </r>
        <r>
          <rPr>
            <sz val="8"/>
            <color indexed="81"/>
            <rFont val="Tahoma"/>
            <family val="2"/>
          </rPr>
          <t xml:space="preserve">
</t>
        </r>
      </text>
    </comment>
    <comment ref="D65" authorId="0" shapeId="0" xr:uid="{00000000-0006-0000-0A00-000093000000}">
      <text>
        <r>
          <rPr>
            <b/>
            <sz val="11"/>
            <color indexed="81"/>
            <rFont val="Tahoma"/>
            <family val="2"/>
          </rPr>
          <t>In Stella : T_DiamBiom1</t>
        </r>
        <r>
          <rPr>
            <sz val="8"/>
            <color indexed="81"/>
            <rFont val="Tahoma"/>
            <family val="2"/>
          </rPr>
          <t xml:space="preserve">
</t>
        </r>
      </text>
    </comment>
    <comment ref="D66" authorId="0" shapeId="0" xr:uid="{00000000-0006-0000-0A00-000094000000}">
      <text>
        <r>
          <rPr>
            <b/>
            <sz val="11"/>
            <color indexed="81"/>
            <rFont val="Tahoma"/>
            <family val="2"/>
          </rPr>
          <t>In Stella : T_DiamSlopeBiom</t>
        </r>
        <r>
          <rPr>
            <sz val="8"/>
            <color indexed="81"/>
            <rFont val="Tahoma"/>
            <family val="2"/>
          </rPr>
          <t xml:space="preserve">
</t>
        </r>
      </text>
    </comment>
    <comment ref="D67" authorId="0" shapeId="0" xr:uid="{00000000-0006-0000-0A00-000095000000}">
      <text>
        <r>
          <rPr>
            <b/>
            <sz val="11"/>
            <color indexed="81"/>
            <rFont val="Tahoma"/>
            <family val="2"/>
          </rPr>
          <t>In Stella : T_DiamBranch1</t>
        </r>
        <r>
          <rPr>
            <sz val="8"/>
            <color indexed="81"/>
            <rFont val="Tahoma"/>
            <family val="2"/>
          </rPr>
          <t xml:space="preserve">
</t>
        </r>
      </text>
    </comment>
    <comment ref="D68" authorId="0" shapeId="0" xr:uid="{00000000-0006-0000-0A00-000096000000}">
      <text>
        <r>
          <rPr>
            <b/>
            <sz val="11"/>
            <color indexed="81"/>
            <rFont val="Tahoma"/>
            <family val="2"/>
          </rPr>
          <t>In Stella : T_DiamSlopeBranch</t>
        </r>
        <r>
          <rPr>
            <sz val="8"/>
            <color indexed="81"/>
            <rFont val="Tahoma"/>
            <family val="2"/>
          </rPr>
          <t xml:space="preserve">
</t>
        </r>
      </text>
    </comment>
    <comment ref="D69" authorId="0" shapeId="0" xr:uid="{00000000-0006-0000-0A00-000097000000}">
      <text>
        <r>
          <rPr>
            <b/>
            <sz val="11"/>
            <color indexed="81"/>
            <rFont val="Tahoma"/>
            <family val="2"/>
          </rPr>
          <t>In Stella : T_DiamLfTwig1</t>
        </r>
        <r>
          <rPr>
            <sz val="8"/>
            <color indexed="81"/>
            <rFont val="Tahoma"/>
            <family val="2"/>
          </rPr>
          <t xml:space="preserve">
</t>
        </r>
      </text>
    </comment>
    <comment ref="D70" authorId="0" shapeId="0" xr:uid="{00000000-0006-0000-0A00-000098000000}">
      <text>
        <r>
          <rPr>
            <b/>
            <sz val="11"/>
            <color indexed="81"/>
            <rFont val="Tahoma"/>
            <family val="2"/>
          </rPr>
          <t>In Stella : T_DiamSlopeLfTwig</t>
        </r>
        <r>
          <rPr>
            <sz val="8"/>
            <color indexed="81"/>
            <rFont val="Tahoma"/>
            <family val="2"/>
          </rPr>
          <t xml:space="preserve">
</t>
        </r>
      </text>
    </comment>
    <comment ref="D71" authorId="0" shapeId="0" xr:uid="{00000000-0006-0000-0A00-000099000000}">
      <text>
        <r>
          <rPr>
            <b/>
            <sz val="11"/>
            <color indexed="81"/>
            <rFont val="Tahoma"/>
            <family val="2"/>
          </rPr>
          <t>In Stella : T_DiamCumLit1</t>
        </r>
        <r>
          <rPr>
            <sz val="8"/>
            <color indexed="81"/>
            <rFont val="Tahoma"/>
            <family val="2"/>
          </rPr>
          <t xml:space="preserve">
</t>
        </r>
      </text>
    </comment>
    <comment ref="D72" authorId="0" shapeId="0" xr:uid="{00000000-0006-0000-0A00-00009A000000}">
      <text>
        <r>
          <rPr>
            <b/>
            <sz val="11"/>
            <color indexed="81"/>
            <rFont val="Tahoma"/>
            <family val="2"/>
          </rPr>
          <t>In Stella : T_DiamSlopeCumLit</t>
        </r>
        <r>
          <rPr>
            <sz val="8"/>
            <color indexed="81"/>
            <rFont val="Tahoma"/>
            <family val="2"/>
          </rPr>
          <t xml:space="preserve">
</t>
        </r>
      </text>
    </comment>
    <comment ref="D73" authorId="0" shapeId="0" xr:uid="{00000000-0006-0000-0A00-00009B000000}">
      <text>
        <r>
          <rPr>
            <b/>
            <sz val="11"/>
            <color indexed="81"/>
            <rFont val="Tahoma"/>
            <family val="2"/>
          </rPr>
          <t>In Stella : T_WoodDens</t>
        </r>
        <r>
          <rPr>
            <sz val="8"/>
            <color indexed="81"/>
            <rFont val="Tahoma"/>
            <family val="2"/>
          </rPr>
          <t xml:space="preserve">
</t>
        </r>
      </text>
    </comment>
    <comment ref="D74" authorId="0" shapeId="0" xr:uid="{00000000-0006-0000-0A00-00009C000000}">
      <text>
        <r>
          <rPr>
            <b/>
            <sz val="11"/>
            <color indexed="81"/>
            <rFont val="Tahoma"/>
            <family val="2"/>
          </rPr>
          <t>In stella :
T_RtDiam</t>
        </r>
        <r>
          <rPr>
            <sz val="8"/>
            <color indexed="81"/>
            <rFont val="Tahoma"/>
            <family val="2"/>
          </rPr>
          <t xml:space="preserve">
</t>
        </r>
      </text>
    </comment>
    <comment ref="D75" authorId="5" shapeId="0" xr:uid="{00000000-0006-0000-0A00-00009D000000}">
      <text>
        <r>
          <rPr>
            <b/>
            <sz val="11"/>
            <color indexed="81"/>
            <rFont val="Tahoma"/>
            <family val="2"/>
          </rPr>
          <t>In Stella : 
Rt_TLrvL1[Zn1]</t>
        </r>
        <r>
          <rPr>
            <sz val="9"/>
            <color indexed="81"/>
            <rFont val="Tahoma"/>
            <family val="2"/>
          </rPr>
          <t xml:space="preserve">
</t>
        </r>
      </text>
    </comment>
    <comment ref="D79" authorId="3" shapeId="0" xr:uid="{00000000-0006-0000-0A00-00009E000000}">
      <text>
        <r>
          <rPr>
            <b/>
            <sz val="11"/>
            <color indexed="81"/>
            <rFont val="Tahoma"/>
            <family val="2"/>
          </rPr>
          <t>In Stella : 
Rt_TLrvL2[Zn1]</t>
        </r>
      </text>
    </comment>
    <comment ref="D83" authorId="3" shapeId="0" xr:uid="{00000000-0006-0000-0A00-00009F000000}">
      <text>
        <r>
          <rPr>
            <b/>
            <sz val="11"/>
            <color indexed="81"/>
            <rFont val="Tahoma"/>
            <family val="2"/>
          </rPr>
          <t>In Stella : 
Rt_TLrvL3[Zn1]</t>
        </r>
      </text>
    </comment>
    <comment ref="D87" authorId="3" shapeId="0" xr:uid="{00000000-0006-0000-0A00-0000A0000000}">
      <text>
        <r>
          <rPr>
            <b/>
            <sz val="11"/>
            <color indexed="81"/>
            <rFont val="Tahoma"/>
            <family val="2"/>
          </rPr>
          <t>In Stella : 
Rt_TLrvL4[Zn1]</t>
        </r>
      </text>
    </comment>
    <comment ref="D91" authorId="5" shapeId="0" xr:uid="{00000000-0006-0000-0A00-0000A1000000}">
      <text>
        <r>
          <rPr>
            <b/>
            <sz val="11"/>
            <color indexed="81"/>
            <rFont val="Tahoma"/>
            <family val="2"/>
          </rPr>
          <t>In stella :
Rt_TLraX0</t>
        </r>
      </text>
    </comment>
    <comment ref="D92" authorId="0" shapeId="0" xr:uid="{00000000-0006-0000-0A00-0000A2000000}">
      <text>
        <r>
          <rPr>
            <b/>
            <sz val="11"/>
            <color indexed="81"/>
            <rFont val="Tahoma"/>
            <family val="2"/>
          </rPr>
          <t>In Stella : Rt_TDistShapeC</t>
        </r>
        <r>
          <rPr>
            <sz val="8"/>
            <color indexed="81"/>
            <rFont val="Tahoma"/>
            <family val="2"/>
          </rPr>
          <t xml:space="preserve">
</t>
        </r>
      </text>
    </comment>
    <comment ref="D93" authorId="0" shapeId="0" xr:uid="{00000000-0006-0000-0A00-0000A3000000}">
      <text>
        <r>
          <rPr>
            <b/>
            <sz val="11"/>
            <color indexed="81"/>
            <rFont val="Tahoma"/>
            <family val="2"/>
          </rPr>
          <t>In Stella : Rt_TDecDepthC</t>
        </r>
        <r>
          <rPr>
            <sz val="8"/>
            <color indexed="81"/>
            <rFont val="Tahoma"/>
            <family val="2"/>
          </rPr>
          <t xml:space="preserve">
</t>
        </r>
      </text>
    </comment>
    <comment ref="D94" authorId="0" shapeId="0" xr:uid="{00000000-0006-0000-0A00-0000A4000000}">
      <text>
        <r>
          <rPr>
            <b/>
            <sz val="11"/>
            <color indexed="81"/>
            <rFont val="Tahoma"/>
            <family val="2"/>
          </rPr>
          <t>In Stella : Rt_THalfLife</t>
        </r>
        <r>
          <rPr>
            <sz val="8"/>
            <color indexed="81"/>
            <rFont val="Tahoma"/>
            <family val="2"/>
          </rPr>
          <t xml:space="preserve">
</t>
        </r>
      </text>
    </comment>
    <comment ref="D95" authorId="0" shapeId="0" xr:uid="{00000000-0006-0000-0A00-0000A5000000}">
      <text>
        <r>
          <rPr>
            <b/>
            <sz val="11"/>
            <color indexed="81"/>
            <rFont val="Tahoma"/>
            <family val="2"/>
          </rPr>
          <t>Responsiveness of root dist. to depth at which uptake of currently limiting resource (water,N or P) is most successful
In Stella : Rt_TDistResp</t>
        </r>
        <r>
          <rPr>
            <sz val="8"/>
            <color indexed="81"/>
            <rFont val="Tahoma"/>
            <family val="2"/>
          </rPr>
          <t xml:space="preserve">
</t>
        </r>
      </text>
    </comment>
    <comment ref="D96" authorId="0" shapeId="0" xr:uid="{00000000-0006-0000-0A00-0000A6000000}">
      <text>
        <r>
          <rPr>
            <b/>
            <sz val="11"/>
            <color indexed="81"/>
            <rFont val="Tahoma"/>
            <family val="2"/>
          </rPr>
          <t>Responsiveness of root allocation
In Stella : Rt_TAllocResp</t>
        </r>
        <r>
          <rPr>
            <sz val="8"/>
            <color indexed="81"/>
            <rFont val="Tahoma"/>
            <family val="2"/>
          </rPr>
          <t xml:space="preserve">
</t>
        </r>
      </text>
    </comment>
    <comment ref="D97" authorId="0" shapeId="0" xr:uid="{00000000-0006-0000-0A00-0000A7000000}">
      <text>
        <r>
          <rPr>
            <b/>
            <sz val="11"/>
            <color indexed="81"/>
            <rFont val="Tahoma"/>
            <family val="2"/>
          </rPr>
          <t>Fraction of tree growth reserve allocated to roots in the absence of water or nutrient stress
In stella : Rt_TAlloc</t>
        </r>
        <r>
          <rPr>
            <sz val="8"/>
            <color indexed="81"/>
            <rFont val="Tahoma"/>
            <family val="2"/>
          </rPr>
          <t xml:space="preserve">
</t>
        </r>
      </text>
    </comment>
    <comment ref="D98" authorId="0" shapeId="0" xr:uid="{00000000-0006-0000-0A00-0000A8000000}">
      <text>
        <r>
          <rPr>
            <b/>
            <sz val="11"/>
            <color indexed="81"/>
            <rFont val="Tahoma"/>
            <family val="2"/>
          </rPr>
          <t>In Stella : T_DiamRtLeng1</t>
        </r>
      </text>
    </comment>
    <comment ref="D99" authorId="0" shapeId="0" xr:uid="{00000000-0006-0000-0A00-0000A9000000}">
      <text>
        <r>
          <rPr>
            <b/>
            <sz val="11"/>
            <color indexed="81"/>
            <rFont val="Tahoma"/>
            <family val="2"/>
          </rPr>
          <t>In Stella : T_DiamSlopeRtLeng</t>
        </r>
      </text>
    </comment>
    <comment ref="D100" authorId="0" shapeId="0" xr:uid="{00000000-0006-0000-0A00-0000AA000000}">
      <text>
        <r>
          <rPr>
            <b/>
            <sz val="11"/>
            <color indexed="81"/>
            <rFont val="Tahoma"/>
            <family val="2"/>
          </rPr>
          <t>In Stella : T_DiamRtWght1</t>
        </r>
        <r>
          <rPr>
            <sz val="8"/>
            <color indexed="81"/>
            <rFont val="Tahoma"/>
            <family val="2"/>
          </rPr>
          <t xml:space="preserve">
</t>
        </r>
      </text>
    </comment>
    <comment ref="D101" authorId="0" shapeId="0" xr:uid="{00000000-0006-0000-0A00-0000AB000000}">
      <text>
        <r>
          <rPr>
            <b/>
            <sz val="11"/>
            <color indexed="81"/>
            <rFont val="Tahoma"/>
            <family val="2"/>
          </rPr>
          <t>In Stella : T_DiamSlopeRtWght</t>
        </r>
      </text>
    </comment>
    <comment ref="D102" authorId="0" shapeId="0" xr:uid="{00000000-0006-0000-0A00-0000AC000000}">
      <text>
        <r>
          <rPr>
            <b/>
            <sz val="11"/>
            <color indexed="81"/>
            <rFont val="Tahoma"/>
            <family val="2"/>
          </rPr>
          <t>In Stella : Rt_TProxGini</t>
        </r>
        <r>
          <rPr>
            <sz val="8"/>
            <color indexed="81"/>
            <rFont val="Tahoma"/>
            <family val="2"/>
          </rPr>
          <t xml:space="preserve">
</t>
        </r>
      </text>
    </comment>
    <comment ref="D103" authorId="0" shapeId="0" xr:uid="{00000000-0006-0000-0A00-0000AD000000}">
      <text>
        <r>
          <rPr>
            <b/>
            <sz val="11"/>
            <color indexed="81"/>
            <rFont val="Tahoma"/>
            <family val="2"/>
          </rPr>
          <t>In Stella :
T_MycMaxInf</t>
        </r>
        <r>
          <rPr>
            <sz val="8"/>
            <color indexed="81"/>
            <rFont val="Tahoma"/>
            <family val="2"/>
          </rPr>
          <t xml:space="preserve">
</t>
        </r>
      </text>
    </comment>
    <comment ref="D104" authorId="0" shapeId="0" xr:uid="{00000000-0006-0000-0A00-0000AE000000}">
      <text>
        <r>
          <rPr>
            <b/>
            <sz val="11"/>
            <color indexed="81"/>
            <rFont val="Tahoma"/>
            <family val="2"/>
          </rPr>
          <t>Proportional reduction of the apparent adsorption constant for P due to crop root activity
In Stella : N_TRhizKaPMod</t>
        </r>
        <r>
          <rPr>
            <sz val="8"/>
            <color indexed="81"/>
            <rFont val="Tahoma"/>
            <family val="2"/>
          </rPr>
          <t xml:space="preserve">
</t>
        </r>
      </text>
    </comment>
    <comment ref="D105" authorId="0" shapeId="0" xr:uid="{00000000-0006-0000-0A00-0000AF000000}">
      <text>
        <r>
          <rPr>
            <b/>
            <sz val="11"/>
            <color indexed="81"/>
            <rFont val="Tahoma"/>
            <family val="2"/>
          </rPr>
          <t>Per unit root length density, from immobile  to mobile pool
In Stella : T_NutMobT[N]</t>
        </r>
        <r>
          <rPr>
            <sz val="8"/>
            <color indexed="81"/>
            <rFont val="Tahoma"/>
            <family val="2"/>
          </rPr>
          <t xml:space="preserve">
</t>
        </r>
      </text>
    </comment>
    <comment ref="D106" authorId="0" shapeId="0" xr:uid="{00000000-0006-0000-0A00-0000B0000000}">
      <text>
        <r>
          <rPr>
            <b/>
            <sz val="11"/>
            <color indexed="81"/>
            <rFont val="Tahoma"/>
            <family val="2"/>
          </rPr>
          <t>Per unit root length density, from immobile  to mobile pool
In Stella : T_NutMobT[P]</t>
        </r>
        <r>
          <rPr>
            <sz val="8"/>
            <color indexed="81"/>
            <rFont val="Tahoma"/>
            <family val="2"/>
          </rPr>
          <t xml:space="preserve">
</t>
        </r>
      </text>
    </comment>
    <comment ref="D107" authorId="0" shapeId="0" xr:uid="{00000000-0006-0000-0A00-0000B1000000}">
      <text>
        <r>
          <rPr>
            <b/>
            <sz val="11"/>
            <color indexed="81"/>
            <rFont val="Tahoma"/>
            <family val="2"/>
          </rPr>
          <t>In Stella : S&amp;B_TTempTol</t>
        </r>
        <r>
          <rPr>
            <sz val="8"/>
            <color indexed="81"/>
            <rFont val="Tahoma"/>
            <family val="2"/>
          </rPr>
          <t xml:space="preserve">
</t>
        </r>
      </text>
    </comment>
    <comment ref="D108" authorId="0" shapeId="0" xr:uid="{00000000-0006-0000-0A00-0000B2000000}">
      <text>
        <r>
          <rPr>
            <b/>
            <sz val="11"/>
            <color indexed="81"/>
            <rFont val="Tahoma"/>
            <family val="2"/>
          </rPr>
          <t>Per unit tree LAI
In Stella : E_CovEffT</t>
        </r>
        <r>
          <rPr>
            <sz val="8"/>
            <color indexed="81"/>
            <rFont val="Tahoma"/>
            <family val="2"/>
          </rPr>
          <t xml:space="preserve">
</t>
        </r>
      </text>
    </comment>
    <comment ref="D109" authorId="0" shapeId="0" xr:uid="{00000000-0006-0000-0A00-0000B3000000}">
      <text>
        <r>
          <rPr>
            <b/>
            <sz val="11"/>
            <color indexed="81"/>
            <rFont val="Tahoma"/>
            <family val="2"/>
          </rPr>
          <t>In Stella :PD_TEatenBy[pigs]?</t>
        </r>
        <r>
          <rPr>
            <sz val="8"/>
            <color indexed="81"/>
            <rFont val="Tahoma"/>
            <family val="2"/>
          </rPr>
          <t xml:space="preserve">
</t>
        </r>
      </text>
    </comment>
    <comment ref="E123" authorId="6" shapeId="0" xr:uid="{00000000-0006-0000-0A00-0000B4000000}">
      <text>
        <r>
          <rPr>
            <sz val="8"/>
            <color indexed="81"/>
            <rFont val="Tahoma"/>
            <family val="2"/>
          </rPr>
          <t>note:
no longer used</t>
        </r>
      </text>
    </comment>
    <comment ref="D238" authorId="0" shapeId="0" xr:uid="{00000000-0006-0000-0A00-0000B5000000}">
      <text>
        <r>
          <rPr>
            <b/>
            <sz val="11"/>
            <color indexed="81"/>
            <rFont val="Tahoma"/>
            <family val="2"/>
          </rPr>
          <t>In Stella : P_TPlantLab</t>
        </r>
        <r>
          <rPr>
            <sz val="8"/>
            <color indexed="81"/>
            <rFont val="Tahoma"/>
            <family val="2"/>
          </rPr>
          <t xml:space="preserve">
</t>
        </r>
      </text>
    </comment>
    <comment ref="D239" authorId="0" shapeId="0" xr:uid="{00000000-0006-0000-0A00-0000B6000000}">
      <text>
        <r>
          <rPr>
            <b/>
            <sz val="11"/>
            <color indexed="81"/>
            <rFont val="Tahoma"/>
            <family val="2"/>
          </rPr>
          <t>In Stella : P_TPrunLab</t>
        </r>
        <r>
          <rPr>
            <sz val="8"/>
            <color indexed="81"/>
            <rFont val="Tahoma"/>
            <family val="2"/>
          </rPr>
          <t xml:space="preserve">
</t>
        </r>
      </text>
    </comment>
    <comment ref="D240" authorId="0" shapeId="0" xr:uid="{00000000-0006-0000-0A00-0000B7000000}">
      <text>
        <r>
          <rPr>
            <b/>
            <sz val="11"/>
            <color indexed="81"/>
            <rFont val="Tahoma"/>
            <family val="2"/>
          </rPr>
          <t>In Stella : P_TFruitHarvLab</t>
        </r>
        <r>
          <rPr>
            <sz val="8"/>
            <color indexed="81"/>
            <rFont val="Tahoma"/>
            <family val="2"/>
          </rPr>
          <t xml:space="preserve">
</t>
        </r>
      </text>
    </comment>
    <comment ref="D241" authorId="0" shapeId="0" xr:uid="{00000000-0006-0000-0A00-0000B8000000}">
      <text>
        <r>
          <rPr>
            <b/>
            <sz val="11"/>
            <color indexed="81"/>
            <rFont val="Tahoma"/>
            <family val="2"/>
          </rPr>
          <t>In Stella : P_TWoodHarvLab</t>
        </r>
        <r>
          <rPr>
            <sz val="8"/>
            <color indexed="81"/>
            <rFont val="Tahoma"/>
            <family val="2"/>
          </rPr>
          <t xml:space="preserve">
</t>
        </r>
      </text>
    </comment>
    <comment ref="D242" authorId="0" shapeId="0" xr:uid="{00000000-0006-0000-0A00-0000B9000000}">
      <text>
        <r>
          <rPr>
            <b/>
            <sz val="11"/>
            <color indexed="81"/>
            <rFont val="Tahoma"/>
            <family val="2"/>
          </rPr>
          <t>In Stella : P_TLatexHarvLab</t>
        </r>
        <r>
          <rPr>
            <sz val="8"/>
            <color indexed="81"/>
            <rFont val="Tahoma"/>
            <family val="2"/>
          </rPr>
          <t xml:space="preserve">
</t>
        </r>
      </text>
    </comment>
    <comment ref="D245" authorId="0" shapeId="0" xr:uid="{00000000-0006-0000-0A00-0000BA000000}">
      <text>
        <r>
          <rPr>
            <b/>
            <sz val="11"/>
            <color indexed="81"/>
            <rFont val="Tahoma"/>
            <family val="2"/>
          </rPr>
          <t>In Stella : P_TSeedPriceS</t>
        </r>
        <r>
          <rPr>
            <sz val="8"/>
            <color indexed="81"/>
            <rFont val="Tahoma"/>
            <family val="2"/>
          </rPr>
          <t xml:space="preserve">
</t>
        </r>
      </text>
    </comment>
    <comment ref="J245" authorId="7" shapeId="0" xr:uid="{00000000-0006-0000-0A00-0000BB000000}">
      <text>
        <r>
          <rPr>
            <b/>
            <sz val="9"/>
            <color indexed="81"/>
            <rFont val="Tahoma"/>
            <family val="2"/>
          </rPr>
          <t>Dienke:</t>
        </r>
        <r>
          <rPr>
            <sz val="9"/>
            <color indexed="81"/>
            <rFont val="Tahoma"/>
            <family val="2"/>
          </rPr>
          <t xml:space="preserve">
Establishment costs = 29.25 US$ /10,000 trees</t>
        </r>
      </text>
    </comment>
    <comment ref="D246" authorId="0" shapeId="0" xr:uid="{00000000-0006-0000-0A00-0000BC000000}">
      <text>
        <r>
          <rPr>
            <b/>
            <sz val="11"/>
            <color indexed="81"/>
            <rFont val="Tahoma"/>
            <family val="2"/>
          </rPr>
          <t>In Stella : P_TSeedPriceP</t>
        </r>
        <r>
          <rPr>
            <sz val="8"/>
            <color indexed="81"/>
            <rFont val="Tahoma"/>
            <family val="2"/>
          </rPr>
          <t xml:space="preserve">
</t>
        </r>
      </text>
    </comment>
    <comment ref="D248" authorId="0" shapeId="0" xr:uid="{00000000-0006-0000-0A00-0000BD000000}">
      <text>
        <r>
          <rPr>
            <b/>
            <sz val="11"/>
            <color indexed="81"/>
            <rFont val="Tahoma"/>
            <family val="2"/>
          </rPr>
          <t>In Stella :  P_TWoodPriceS</t>
        </r>
      </text>
    </comment>
    <comment ref="D249" authorId="0" shapeId="0" xr:uid="{00000000-0006-0000-0A00-0000BE000000}">
      <text>
        <r>
          <rPr>
            <b/>
            <sz val="11"/>
            <color indexed="81"/>
            <rFont val="Tahoma"/>
            <family val="2"/>
          </rPr>
          <t>In Stella : P_TFruitPriceS</t>
        </r>
        <r>
          <rPr>
            <sz val="8"/>
            <color indexed="81"/>
            <rFont val="Tahoma"/>
            <family val="2"/>
          </rPr>
          <t xml:space="preserve">
</t>
        </r>
      </text>
    </comment>
    <comment ref="D250" authorId="0" shapeId="0" xr:uid="{00000000-0006-0000-0A00-0000BF000000}">
      <text>
        <r>
          <rPr>
            <b/>
            <sz val="11"/>
            <color indexed="81"/>
            <rFont val="Tahoma"/>
            <family val="2"/>
          </rPr>
          <t>In Stella : P_TLatexPriceS</t>
        </r>
        <r>
          <rPr>
            <sz val="8"/>
            <color indexed="81"/>
            <rFont val="Tahoma"/>
            <family val="2"/>
          </rPr>
          <t xml:space="preserve">
</t>
        </r>
      </text>
    </comment>
    <comment ref="D251" authorId="0" shapeId="0" xr:uid="{00000000-0006-0000-0A00-0000C0000000}">
      <text>
        <r>
          <rPr>
            <b/>
            <sz val="11"/>
            <color indexed="81"/>
            <rFont val="Tahoma"/>
            <family val="2"/>
          </rPr>
          <t>In Stella : P_TPrunPriceS</t>
        </r>
        <r>
          <rPr>
            <sz val="8"/>
            <color indexed="81"/>
            <rFont val="Tahoma"/>
            <family val="2"/>
          </rPr>
          <t xml:space="preserve">
</t>
        </r>
      </text>
    </comment>
    <comment ref="D253" authorId="0" shapeId="0" xr:uid="{00000000-0006-0000-0A00-0000C1000000}">
      <text>
        <r>
          <rPr>
            <b/>
            <sz val="11"/>
            <color indexed="81"/>
            <rFont val="Tahoma"/>
            <family val="2"/>
          </rPr>
          <t>In Stella :  P_TWoodPriceP</t>
        </r>
      </text>
    </comment>
    <comment ref="D254" authorId="0" shapeId="0" xr:uid="{00000000-0006-0000-0A00-0000C2000000}">
      <text>
        <r>
          <rPr>
            <b/>
            <sz val="11"/>
            <color indexed="81"/>
            <rFont val="Tahoma"/>
            <family val="2"/>
          </rPr>
          <t>In Stella : P_TFruitPriceP</t>
        </r>
        <r>
          <rPr>
            <sz val="8"/>
            <color indexed="81"/>
            <rFont val="Tahoma"/>
            <family val="2"/>
          </rPr>
          <t xml:space="preserve">
</t>
        </r>
      </text>
    </comment>
    <comment ref="D255" authorId="0" shapeId="0" xr:uid="{00000000-0006-0000-0A00-0000C3000000}">
      <text>
        <r>
          <rPr>
            <b/>
            <sz val="11"/>
            <color indexed="81"/>
            <rFont val="Tahoma"/>
            <family val="2"/>
          </rPr>
          <t>In Stella : P_TLatexPriceP</t>
        </r>
        <r>
          <rPr>
            <sz val="8"/>
            <color indexed="81"/>
            <rFont val="Tahoma"/>
            <family val="2"/>
          </rPr>
          <t xml:space="preserve">
</t>
        </r>
      </text>
    </comment>
    <comment ref="D256" authorId="0" shapeId="0" xr:uid="{00000000-0006-0000-0A00-0000C4000000}">
      <text>
        <r>
          <rPr>
            <b/>
            <sz val="11"/>
            <color indexed="81"/>
            <rFont val="Tahoma"/>
            <family val="2"/>
          </rPr>
          <t>In Stella : P_TPrunPriceP</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NKhasanah</author>
  </authors>
  <commentList>
    <comment ref="AG7" authorId="0" shapeId="0" xr:uid="{00000000-0006-0000-0B00-000001000000}">
      <text>
        <r>
          <rPr>
            <sz val="8"/>
            <color indexed="81"/>
            <rFont val="Tahoma"/>
            <family val="2"/>
          </rPr>
          <t>From Pedotransfer soil database</t>
        </r>
      </text>
    </comment>
    <comment ref="AN7" authorId="0" shapeId="0" xr:uid="{00000000-0006-0000-0B00-000002000000}">
      <text>
        <r>
          <rPr>
            <sz val="8"/>
            <color indexed="81"/>
            <rFont val="Tahoma"/>
            <family val="2"/>
          </rPr>
          <t>Bulk Density Estimated from Silt, clay and carbon content</t>
        </r>
      </text>
    </comment>
    <comment ref="AV7" authorId="0" shapeId="0" xr:uid="{00000000-0006-0000-0B00-000003000000}">
      <text>
        <r>
          <rPr>
            <sz val="8"/>
            <color indexed="81"/>
            <rFont val="Tahoma"/>
            <family val="2"/>
          </rPr>
          <t>Bulk density reference estimated from silt, clay and carbon reference content</t>
        </r>
      </text>
    </comment>
    <comment ref="AY7" authorId="0" shapeId="0" xr:uid="{00000000-0006-0000-0B00-000004000000}">
      <text>
        <r>
          <rPr>
            <b/>
            <sz val="8"/>
            <color indexed="81"/>
            <rFont val="Tahoma"/>
            <family val="2"/>
          </rPr>
          <t>in Stella:
Mc2_CorgpCref</t>
        </r>
      </text>
    </comment>
    <comment ref="AY19" authorId="0" shapeId="0" xr:uid="{00000000-0006-0000-0B00-000005000000}">
      <text>
        <r>
          <rPr>
            <b/>
            <sz val="8"/>
            <color indexed="81"/>
            <rFont val="Tahoma"/>
            <family val="2"/>
          </rPr>
          <t>in Stella:
Mc2_CorgpCref</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RMulia</author>
    <author>nkhasanah</author>
  </authors>
  <commentList>
    <comment ref="C8" authorId="0" shapeId="0" xr:uid="{00000000-0006-0000-0C00-000001000000}">
      <text>
        <r>
          <rPr>
            <b/>
            <sz val="11"/>
            <color indexed="81"/>
            <rFont val="Tahoma"/>
            <family val="2"/>
          </rPr>
          <t>In Stella : P_DiscountRate</t>
        </r>
        <r>
          <rPr>
            <sz val="8"/>
            <color indexed="81"/>
            <rFont val="Tahoma"/>
            <family val="2"/>
          </rPr>
          <t xml:space="preserve">
</t>
        </r>
      </text>
    </comment>
    <comment ref="F8" authorId="1" shapeId="0" xr:uid="{00000000-0006-0000-0C00-000002000000}">
      <text>
        <r>
          <rPr>
            <b/>
            <sz val="8"/>
            <color indexed="81"/>
            <rFont val="Tahoma"/>
            <family val="2"/>
          </rPr>
          <t>inStella:</t>
        </r>
        <r>
          <rPr>
            <sz val="8"/>
            <color indexed="81"/>
            <rFont val="Tahoma"/>
            <family val="2"/>
          </rPr>
          <t xml:space="preserve">
P_ParamAll</t>
        </r>
      </text>
    </comment>
    <comment ref="C9" authorId="0" shapeId="0" xr:uid="{00000000-0006-0000-0C00-000003000000}">
      <text>
        <r>
          <rPr>
            <b/>
            <sz val="11"/>
            <color indexed="81"/>
            <rFont val="Tahoma"/>
            <family val="2"/>
          </rPr>
          <t>In Stella : P_BurnLab</t>
        </r>
        <r>
          <rPr>
            <sz val="8"/>
            <color indexed="81"/>
            <rFont val="Tahoma"/>
            <family val="2"/>
          </rPr>
          <t xml:space="preserve">
</t>
        </r>
      </text>
    </comment>
    <comment ref="C10" authorId="0" shapeId="0" xr:uid="{00000000-0006-0000-0C00-000004000000}">
      <text>
        <r>
          <rPr>
            <b/>
            <sz val="11"/>
            <color indexed="81"/>
            <rFont val="Tahoma"/>
            <family val="2"/>
          </rPr>
          <t>In Stella : P_CFertPrice[N,social]</t>
        </r>
        <r>
          <rPr>
            <sz val="8"/>
            <color indexed="81"/>
            <rFont val="Tahoma"/>
            <family val="2"/>
          </rPr>
          <t xml:space="preserve">
</t>
        </r>
      </text>
    </comment>
    <comment ref="C11" authorId="0" shapeId="0" xr:uid="{00000000-0006-0000-0C00-000005000000}">
      <text>
        <r>
          <rPr>
            <b/>
            <sz val="11"/>
            <color indexed="81"/>
            <rFont val="Tahoma"/>
            <family val="2"/>
          </rPr>
          <t>In Stella : P_CFertPrice[P,social]</t>
        </r>
        <r>
          <rPr>
            <sz val="8"/>
            <color indexed="81"/>
            <rFont val="Tahoma"/>
            <family val="2"/>
          </rPr>
          <t xml:space="preserve">
</t>
        </r>
      </text>
    </comment>
    <comment ref="C12" authorId="0" shapeId="0" xr:uid="{00000000-0006-0000-0C00-000006000000}">
      <text>
        <r>
          <rPr>
            <b/>
            <sz val="11"/>
            <color indexed="81"/>
            <rFont val="Tahoma"/>
            <family val="2"/>
          </rPr>
          <t>In Stella : P_ExtOrg[1,social]</t>
        </r>
        <r>
          <rPr>
            <sz val="8"/>
            <color indexed="81"/>
            <rFont val="Tahoma"/>
            <family val="2"/>
          </rPr>
          <t xml:space="preserve">
</t>
        </r>
      </text>
    </comment>
    <comment ref="C13" authorId="0" shapeId="0" xr:uid="{00000000-0006-0000-0C00-000007000000}">
      <text>
        <r>
          <rPr>
            <b/>
            <sz val="11"/>
            <color indexed="81"/>
            <rFont val="Tahoma"/>
            <family val="2"/>
          </rPr>
          <t>In Stella : P_ExtOrg[2,social]</t>
        </r>
        <r>
          <rPr>
            <sz val="8"/>
            <color indexed="81"/>
            <rFont val="Tahoma"/>
            <family val="2"/>
          </rPr>
          <t xml:space="preserve">
</t>
        </r>
      </text>
    </comment>
    <comment ref="C14" authorId="0" shapeId="0" xr:uid="{00000000-0006-0000-0C00-000008000000}">
      <text>
        <r>
          <rPr>
            <b/>
            <sz val="11"/>
            <color indexed="81"/>
            <rFont val="Tahoma"/>
            <family val="2"/>
          </rPr>
          <t>In Stella : P_CPestContPrice[social]</t>
        </r>
        <r>
          <rPr>
            <sz val="8"/>
            <color indexed="81"/>
            <rFont val="Tahoma"/>
            <family val="2"/>
          </rPr>
          <t xml:space="preserve">
</t>
        </r>
      </text>
    </comment>
    <comment ref="C15" authorId="0" shapeId="0" xr:uid="{00000000-0006-0000-0C00-000009000000}">
      <text>
        <r>
          <rPr>
            <b/>
            <sz val="11"/>
            <color indexed="81"/>
            <rFont val="Tahoma"/>
            <family val="2"/>
          </rPr>
          <t>In Stella : P_FencePrice[social]</t>
        </r>
      </text>
    </comment>
    <comment ref="C16" authorId="0" shapeId="0" xr:uid="{00000000-0006-0000-0C00-00000A000000}">
      <text>
        <r>
          <rPr>
            <b/>
            <sz val="11"/>
            <color indexed="81"/>
            <rFont val="Tahoma"/>
            <family val="2"/>
          </rPr>
          <t>In Stella : P_Unit LabCost[social]</t>
        </r>
        <r>
          <rPr>
            <sz val="8"/>
            <color indexed="81"/>
            <rFont val="Tahoma"/>
            <family val="2"/>
          </rPr>
          <t xml:space="preserve">
</t>
        </r>
      </text>
    </comment>
    <comment ref="C17" authorId="0" shapeId="0" xr:uid="{00000000-0006-0000-0C00-00000B000000}">
      <text>
        <r>
          <rPr>
            <b/>
            <sz val="11"/>
            <color indexed="81"/>
            <rFont val="Tahoma"/>
            <family val="2"/>
          </rPr>
          <t>In Stella : P_CFertPrice[N,private]</t>
        </r>
        <r>
          <rPr>
            <sz val="8"/>
            <color indexed="81"/>
            <rFont val="Tahoma"/>
            <family val="2"/>
          </rPr>
          <t xml:space="preserve">
</t>
        </r>
      </text>
    </comment>
    <comment ref="C18" authorId="0" shapeId="0" xr:uid="{00000000-0006-0000-0C00-00000C000000}">
      <text>
        <r>
          <rPr>
            <b/>
            <sz val="11"/>
            <color indexed="81"/>
            <rFont val="Tahoma"/>
            <family val="2"/>
          </rPr>
          <t>In Stella : P_CFertPrice[P,private]</t>
        </r>
        <r>
          <rPr>
            <sz val="8"/>
            <color indexed="81"/>
            <rFont val="Tahoma"/>
            <family val="2"/>
          </rPr>
          <t xml:space="preserve">
</t>
        </r>
      </text>
    </comment>
    <comment ref="C19" authorId="0" shapeId="0" xr:uid="{00000000-0006-0000-0C00-00000D000000}">
      <text>
        <r>
          <rPr>
            <b/>
            <sz val="11"/>
            <color indexed="81"/>
            <rFont val="Tahoma"/>
            <family val="2"/>
          </rPr>
          <t>In Stella : P_ExtOrg[1,private]</t>
        </r>
        <r>
          <rPr>
            <sz val="8"/>
            <color indexed="81"/>
            <rFont val="Tahoma"/>
            <family val="2"/>
          </rPr>
          <t xml:space="preserve">
</t>
        </r>
      </text>
    </comment>
    <comment ref="C20" authorId="0" shapeId="0" xr:uid="{00000000-0006-0000-0C00-00000E000000}">
      <text>
        <r>
          <rPr>
            <b/>
            <sz val="11"/>
            <color indexed="81"/>
            <rFont val="Tahoma"/>
            <family val="2"/>
          </rPr>
          <t>In Stella : P_ExtOrg[2,private]</t>
        </r>
        <r>
          <rPr>
            <sz val="8"/>
            <color indexed="81"/>
            <rFont val="Tahoma"/>
            <family val="2"/>
          </rPr>
          <t xml:space="preserve">
</t>
        </r>
      </text>
    </comment>
    <comment ref="C21" authorId="0" shapeId="0" xr:uid="{00000000-0006-0000-0C00-00000F000000}">
      <text>
        <r>
          <rPr>
            <b/>
            <sz val="11"/>
            <color indexed="81"/>
            <rFont val="Tahoma"/>
            <family val="2"/>
          </rPr>
          <t>In Stella : P_CPestContPrice[private]</t>
        </r>
        <r>
          <rPr>
            <sz val="8"/>
            <color indexed="81"/>
            <rFont val="Tahoma"/>
            <family val="2"/>
          </rPr>
          <t xml:space="preserve">
</t>
        </r>
      </text>
    </comment>
    <comment ref="C22" authorId="0" shapeId="0" xr:uid="{00000000-0006-0000-0C00-000010000000}">
      <text>
        <r>
          <rPr>
            <b/>
            <sz val="11"/>
            <color indexed="81"/>
            <rFont val="Tahoma"/>
            <family val="2"/>
          </rPr>
          <t>In Stella : P_FencePrice[private]</t>
        </r>
      </text>
    </comment>
    <comment ref="C23" authorId="0" shapeId="0" xr:uid="{00000000-0006-0000-0C00-000011000000}">
      <text>
        <r>
          <rPr>
            <b/>
            <sz val="11"/>
            <color indexed="81"/>
            <rFont val="Tahoma"/>
            <family val="2"/>
          </rPr>
          <t>In Stella : P_Unit LabCost[private]</t>
        </r>
        <r>
          <rPr>
            <sz val="8"/>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NKhasanah</author>
    <author>RMulia</author>
  </authors>
  <commentList>
    <comment ref="C7" authorId="0" shapeId="0" xr:uid="{00000000-0006-0000-0D00-000001000000}">
      <text>
        <r>
          <rPr>
            <b/>
            <sz val="8"/>
            <color indexed="81"/>
            <rFont val="Tahoma"/>
            <family val="2"/>
          </rPr>
          <t>In Stella :
S_KsatInitV1</t>
        </r>
        <r>
          <rPr>
            <sz val="8"/>
            <color indexed="81"/>
            <rFont val="Tahoma"/>
            <family val="2"/>
          </rPr>
          <t xml:space="preserve">
</t>
        </r>
      </text>
    </comment>
    <comment ref="D7" authorId="0" shapeId="0" xr:uid="{00000000-0006-0000-0D00-000002000000}">
      <text>
        <r>
          <rPr>
            <b/>
            <sz val="8"/>
            <color indexed="81"/>
            <rFont val="Tahoma"/>
            <family val="2"/>
          </rPr>
          <t>In Stella :
S_KsatDefV1</t>
        </r>
      </text>
    </comment>
    <comment ref="E7" authorId="0" shapeId="0" xr:uid="{00000000-0006-0000-0D00-000003000000}">
      <text>
        <r>
          <rPr>
            <b/>
            <sz val="8"/>
            <color indexed="81"/>
            <rFont val="Tahoma"/>
            <family val="2"/>
          </rPr>
          <t>In Stella :
W_FieldCapKcrit1</t>
        </r>
      </text>
    </comment>
    <comment ref="F7" authorId="0" shapeId="0" xr:uid="{00000000-0006-0000-0D00-000004000000}">
      <text>
        <r>
          <rPr>
            <b/>
            <sz val="8"/>
            <color indexed="81"/>
            <rFont val="Tahoma"/>
            <family val="2"/>
          </rPr>
          <t>n Stella :
W_ThetaInacc1</t>
        </r>
      </text>
    </comment>
    <comment ref="G7" authorId="0" shapeId="0" xr:uid="{00000000-0006-0000-0D00-000005000000}">
      <text>
        <r>
          <rPr>
            <b/>
            <sz val="8"/>
            <color indexed="81"/>
            <rFont val="Tahoma"/>
            <family val="2"/>
          </rPr>
          <t>In Stella :
E_BulkDens</t>
        </r>
      </text>
    </comment>
    <comment ref="J7" authorId="0" shapeId="0" xr:uid="{00000000-0006-0000-0D00-000006000000}">
      <text>
        <r>
          <rPr>
            <b/>
            <sz val="8"/>
            <color indexed="81"/>
            <rFont val="Tahoma"/>
            <family val="2"/>
          </rPr>
          <t>In Stella :
S_KsatInitV2</t>
        </r>
        <r>
          <rPr>
            <sz val="8"/>
            <color indexed="81"/>
            <rFont val="Tahoma"/>
            <family val="2"/>
          </rPr>
          <t xml:space="preserve">
</t>
        </r>
      </text>
    </comment>
    <comment ref="K7" authorId="0" shapeId="0" xr:uid="{00000000-0006-0000-0D00-000007000000}">
      <text>
        <r>
          <rPr>
            <b/>
            <sz val="8"/>
            <color indexed="81"/>
            <rFont val="Tahoma"/>
            <family val="2"/>
          </rPr>
          <t>In Stella :
S_KsatDefV2</t>
        </r>
        <r>
          <rPr>
            <sz val="8"/>
            <color indexed="81"/>
            <rFont val="Tahoma"/>
            <family val="2"/>
          </rPr>
          <t xml:space="preserve">
</t>
        </r>
      </text>
    </comment>
    <comment ref="L7" authorId="0" shapeId="0" xr:uid="{00000000-0006-0000-0D00-000008000000}">
      <text>
        <r>
          <rPr>
            <b/>
            <sz val="8"/>
            <color indexed="81"/>
            <rFont val="Tahoma"/>
            <family val="2"/>
          </rPr>
          <t>In Stella :
W_FieldCapKcrit2</t>
        </r>
      </text>
    </comment>
    <comment ref="M7" authorId="0" shapeId="0" xr:uid="{00000000-0006-0000-0D00-000009000000}">
      <text>
        <r>
          <rPr>
            <b/>
            <sz val="8"/>
            <color indexed="81"/>
            <rFont val="Tahoma"/>
            <family val="2"/>
          </rPr>
          <t>n Stella :
W_ThetaInacc2</t>
        </r>
      </text>
    </comment>
    <comment ref="N7" authorId="0" shapeId="0" xr:uid="{00000000-0006-0000-0D00-00000A000000}">
      <text>
        <r>
          <rPr>
            <b/>
            <sz val="8"/>
            <color indexed="81"/>
            <rFont val="Tahoma"/>
            <family val="2"/>
          </rPr>
          <t>In Stella :
E_BulkDens</t>
        </r>
      </text>
    </comment>
    <comment ref="Q7" authorId="0" shapeId="0" xr:uid="{00000000-0006-0000-0D00-00000B000000}">
      <text>
        <r>
          <rPr>
            <b/>
            <sz val="8"/>
            <color indexed="81"/>
            <rFont val="Tahoma"/>
            <family val="2"/>
          </rPr>
          <t>In Stella :
S_KsatInitV3</t>
        </r>
      </text>
    </comment>
    <comment ref="R7" authorId="0" shapeId="0" xr:uid="{00000000-0006-0000-0D00-00000C000000}">
      <text>
        <r>
          <rPr>
            <b/>
            <sz val="8"/>
            <color indexed="81"/>
            <rFont val="Tahoma"/>
            <family val="2"/>
          </rPr>
          <t>In Stella :
S_KsatDefV3</t>
        </r>
      </text>
    </comment>
    <comment ref="S7" authorId="0" shapeId="0" xr:uid="{00000000-0006-0000-0D00-00000D000000}">
      <text>
        <r>
          <rPr>
            <b/>
            <sz val="8"/>
            <color indexed="81"/>
            <rFont val="Tahoma"/>
            <family val="2"/>
          </rPr>
          <t>In Stella :
W_FieldCapKcrit3</t>
        </r>
      </text>
    </comment>
    <comment ref="T7" authorId="0" shapeId="0" xr:uid="{00000000-0006-0000-0D00-00000E000000}">
      <text>
        <r>
          <rPr>
            <b/>
            <sz val="8"/>
            <color indexed="81"/>
            <rFont val="Tahoma"/>
            <family val="2"/>
          </rPr>
          <t>n Stella :
W_ThetaInacc3</t>
        </r>
      </text>
    </comment>
    <comment ref="U7" authorId="0" shapeId="0" xr:uid="{00000000-0006-0000-0D00-00000F000000}">
      <text>
        <r>
          <rPr>
            <b/>
            <sz val="8"/>
            <color indexed="81"/>
            <rFont val="Tahoma"/>
            <family val="2"/>
          </rPr>
          <t>In Stella :
E_BulkDens</t>
        </r>
      </text>
    </comment>
    <comment ref="X7" authorId="0" shapeId="0" xr:uid="{00000000-0006-0000-0D00-000010000000}">
      <text>
        <r>
          <rPr>
            <b/>
            <sz val="8"/>
            <color indexed="81"/>
            <rFont val="Tahoma"/>
            <family val="2"/>
          </rPr>
          <t>In Stella :
S_KsatInitV4</t>
        </r>
      </text>
    </comment>
    <comment ref="Y7" authorId="0" shapeId="0" xr:uid="{00000000-0006-0000-0D00-000011000000}">
      <text>
        <r>
          <rPr>
            <b/>
            <sz val="8"/>
            <color indexed="81"/>
            <rFont val="Tahoma"/>
            <family val="2"/>
          </rPr>
          <t>In Stella :
S_KsatDefV4</t>
        </r>
      </text>
    </comment>
    <comment ref="Z7" authorId="0" shapeId="0" xr:uid="{00000000-0006-0000-0D00-000012000000}">
      <text>
        <r>
          <rPr>
            <b/>
            <sz val="8"/>
            <color indexed="81"/>
            <rFont val="Tahoma"/>
            <family val="2"/>
          </rPr>
          <t>In Stella :
W_FieldCapKcrit4</t>
        </r>
      </text>
    </comment>
    <comment ref="AA7" authorId="0" shapeId="0" xr:uid="{00000000-0006-0000-0D00-000013000000}">
      <text>
        <r>
          <rPr>
            <b/>
            <sz val="8"/>
            <color indexed="81"/>
            <rFont val="Tahoma"/>
            <family val="2"/>
          </rPr>
          <t>n Stella :
W_ThetaInacc4</t>
        </r>
      </text>
    </comment>
    <comment ref="AB7" authorId="0" shapeId="0" xr:uid="{00000000-0006-0000-0D00-000014000000}">
      <text>
        <r>
          <rPr>
            <b/>
            <sz val="8"/>
            <color indexed="81"/>
            <rFont val="Tahoma"/>
            <family val="2"/>
          </rPr>
          <t>In Stella :
E_BulkDens</t>
        </r>
      </text>
    </comment>
    <comment ref="B9" authorId="0" shapeId="0" xr:uid="{00000000-0006-0000-0D00-000015000000}">
      <text>
        <r>
          <rPr>
            <b/>
            <sz val="8"/>
            <color indexed="81"/>
            <rFont val="Tahoma"/>
            <family val="2"/>
          </rPr>
          <t xml:space="preserve">In Stella :
</t>
        </r>
        <r>
          <rPr>
            <sz val="8"/>
            <color indexed="81"/>
            <rFont val="Tahoma"/>
            <family val="2"/>
          </rPr>
          <t xml:space="preserve">
</t>
        </r>
      </text>
    </comment>
    <comment ref="D9" authorId="0" shapeId="0" xr:uid="{00000000-0006-0000-0D00-000016000000}">
      <text>
        <r>
          <rPr>
            <b/>
            <sz val="8"/>
            <color indexed="81"/>
            <rFont val="Tahoma"/>
            <family val="2"/>
          </rPr>
          <t>In Stella :</t>
        </r>
        <r>
          <rPr>
            <sz val="8"/>
            <color indexed="81"/>
            <rFont val="Tahoma"/>
            <family val="2"/>
          </rPr>
          <t xml:space="preserve">
</t>
        </r>
      </text>
    </comment>
    <comment ref="I9" authorId="0" shapeId="0" xr:uid="{00000000-0006-0000-0D00-000017000000}">
      <text>
        <r>
          <rPr>
            <b/>
            <sz val="8"/>
            <color indexed="81"/>
            <rFont val="Tahoma"/>
            <family val="2"/>
          </rPr>
          <t>In Stella :</t>
        </r>
        <r>
          <rPr>
            <sz val="8"/>
            <color indexed="81"/>
            <rFont val="Tahoma"/>
            <family val="2"/>
          </rPr>
          <t xml:space="preserve">
</t>
        </r>
      </text>
    </comment>
    <comment ref="K9" authorId="0" shapeId="0" xr:uid="{00000000-0006-0000-0D00-000018000000}">
      <text>
        <r>
          <rPr>
            <b/>
            <sz val="8"/>
            <color indexed="81"/>
            <rFont val="Tahoma"/>
            <family val="2"/>
          </rPr>
          <t>In Stella :</t>
        </r>
        <r>
          <rPr>
            <sz val="8"/>
            <color indexed="81"/>
            <rFont val="Tahoma"/>
            <family val="2"/>
          </rPr>
          <t xml:space="preserve">
</t>
        </r>
      </text>
    </comment>
    <comment ref="P9" authorId="0" shapeId="0" xr:uid="{00000000-0006-0000-0D00-000019000000}">
      <text>
        <r>
          <rPr>
            <b/>
            <sz val="8"/>
            <color indexed="81"/>
            <rFont val="Tahoma"/>
            <family val="2"/>
          </rPr>
          <t>In Stella :</t>
        </r>
        <r>
          <rPr>
            <sz val="8"/>
            <color indexed="81"/>
            <rFont val="Tahoma"/>
            <family val="2"/>
          </rPr>
          <t xml:space="preserve">
</t>
        </r>
      </text>
    </comment>
    <comment ref="R9" authorId="0" shapeId="0" xr:uid="{00000000-0006-0000-0D00-00001A000000}">
      <text>
        <r>
          <rPr>
            <b/>
            <sz val="8"/>
            <color indexed="81"/>
            <rFont val="Tahoma"/>
            <family val="2"/>
          </rPr>
          <t>In Stella :</t>
        </r>
        <r>
          <rPr>
            <sz val="8"/>
            <color indexed="81"/>
            <rFont val="Tahoma"/>
            <family val="2"/>
          </rPr>
          <t xml:space="preserve">
</t>
        </r>
      </text>
    </comment>
    <comment ref="W9" authorId="0" shapeId="0" xr:uid="{00000000-0006-0000-0D00-00001B000000}">
      <text>
        <r>
          <rPr>
            <b/>
            <sz val="8"/>
            <color indexed="81"/>
            <rFont val="Tahoma"/>
            <family val="2"/>
          </rPr>
          <t>In Stella :</t>
        </r>
        <r>
          <rPr>
            <sz val="8"/>
            <color indexed="81"/>
            <rFont val="Tahoma"/>
            <family val="2"/>
          </rPr>
          <t xml:space="preserve">
</t>
        </r>
      </text>
    </comment>
    <comment ref="Y9" authorId="0" shapeId="0" xr:uid="{00000000-0006-0000-0D00-00001C000000}">
      <text>
        <r>
          <rPr>
            <b/>
            <sz val="8"/>
            <color indexed="81"/>
            <rFont val="Tahoma"/>
            <family val="2"/>
          </rPr>
          <t>In Stella :</t>
        </r>
        <r>
          <rPr>
            <sz val="8"/>
            <color indexed="81"/>
            <rFont val="Tahoma"/>
            <family val="2"/>
          </rPr>
          <t xml:space="preserve">
</t>
        </r>
      </text>
    </comment>
    <comment ref="B12" authorId="1" shapeId="0" xr:uid="{00000000-0006-0000-0D00-00001D000000}">
      <text>
        <r>
          <rPr>
            <b/>
            <sz val="11"/>
            <color indexed="81"/>
            <rFont val="Tahoma"/>
            <family val="2"/>
          </rPr>
          <t xml:space="preserve">In Stella : W_PhiTheta1
Matrix flux potential at a given theta/soil water content in layer 1  zone 1 (cm2 day-1) </t>
        </r>
      </text>
    </comment>
    <comment ref="C12" authorId="1" shapeId="0" xr:uid="{00000000-0006-0000-0D00-00001E000000}">
      <text>
        <r>
          <rPr>
            <b/>
            <sz val="11"/>
            <color indexed="81"/>
            <rFont val="Tahoma"/>
            <family val="2"/>
          </rPr>
          <t>In Stella : W_PTheta1</t>
        </r>
        <r>
          <rPr>
            <sz val="8"/>
            <color indexed="81"/>
            <rFont val="Tahoma"/>
            <family val="2"/>
          </rPr>
          <t xml:space="preserve">
</t>
        </r>
      </text>
    </comment>
    <comment ref="E12" authorId="1" shapeId="0" xr:uid="{00000000-0006-0000-0D00-00001F000000}">
      <text>
        <r>
          <rPr>
            <b/>
            <sz val="11"/>
            <color indexed="81"/>
            <rFont val="Tahoma"/>
            <family val="2"/>
          </rPr>
          <t>In Stella (linked into 7 parts) : W_PhiPW1
W_PhiPMW1
W_PhiPMS1
W_PhiPS1
TW_PhiPotT1L1
TW_PhiPotT2L1
TW_PhiPotT3L1</t>
        </r>
      </text>
    </comment>
    <comment ref="G12" authorId="1" shapeId="0" xr:uid="{00000000-0006-0000-0D00-000020000000}">
      <text>
        <r>
          <rPr>
            <b/>
            <sz val="11"/>
            <color indexed="81"/>
            <rFont val="Tahoma"/>
            <family val="2"/>
          </rPr>
          <t>In Stella (linked into 2 parts): W_ThetaPMax
W_ThetaP1</t>
        </r>
      </text>
    </comment>
    <comment ref="I12" authorId="1" shapeId="0" xr:uid="{00000000-0006-0000-0D00-000021000000}">
      <text>
        <r>
          <rPr>
            <b/>
            <sz val="11"/>
            <color indexed="81"/>
            <rFont val="Tahoma"/>
            <family val="2"/>
          </rPr>
          <t xml:space="preserve">In Stella : W_PhiTheta2
Matrix flux potential at a given theta/soil water content in layer 2  zone 1 (cm2 day-1) </t>
        </r>
      </text>
    </comment>
    <comment ref="J12" authorId="1" shapeId="0" xr:uid="{00000000-0006-0000-0D00-000022000000}">
      <text>
        <r>
          <rPr>
            <b/>
            <sz val="11"/>
            <color indexed="81"/>
            <rFont val="Tahoma"/>
            <family val="2"/>
          </rPr>
          <t>In Stella : W_PTheta2</t>
        </r>
        <r>
          <rPr>
            <sz val="8"/>
            <color indexed="81"/>
            <rFont val="Tahoma"/>
            <family val="2"/>
          </rPr>
          <t xml:space="preserve">
</t>
        </r>
      </text>
    </comment>
    <comment ref="L12" authorId="1" shapeId="0" xr:uid="{00000000-0006-0000-0D00-000023000000}">
      <text>
        <r>
          <rPr>
            <b/>
            <sz val="11"/>
            <color indexed="81"/>
            <rFont val="Tahoma"/>
            <family val="2"/>
          </rPr>
          <t>In Stella (linked into 7 parts) : W_PhiPW2
W_PhiPMW2
W_PhiPMS2
W_PhiPS2
TW_PhiPotT1L2
TW_PhiPotT2L2
TW_PhiPotT3L2</t>
        </r>
      </text>
    </comment>
    <comment ref="N12" authorId="1" shapeId="0" xr:uid="{00000000-0006-0000-0D00-000024000000}">
      <text>
        <r>
          <rPr>
            <b/>
            <sz val="11"/>
            <color indexed="81"/>
            <rFont val="Tahoma"/>
            <family val="2"/>
          </rPr>
          <t>In Stella: 
W_ThetaP2</t>
        </r>
      </text>
    </comment>
    <comment ref="P12" authorId="1" shapeId="0" xr:uid="{00000000-0006-0000-0D00-000025000000}">
      <text>
        <r>
          <rPr>
            <b/>
            <sz val="11"/>
            <color indexed="81"/>
            <rFont val="Tahoma"/>
            <family val="2"/>
          </rPr>
          <t xml:space="preserve">In Stella : W_PhiTheta3
Matrix flux potential at a given theta/soil water content in layer 3  zone 1 (cm2 day-1) </t>
        </r>
      </text>
    </comment>
    <comment ref="Q12" authorId="1" shapeId="0" xr:uid="{00000000-0006-0000-0D00-000026000000}">
      <text>
        <r>
          <rPr>
            <b/>
            <sz val="11"/>
            <color indexed="81"/>
            <rFont val="Tahoma"/>
            <family val="2"/>
          </rPr>
          <t xml:space="preserve">In Stella : W_PTheta3  </t>
        </r>
        <r>
          <rPr>
            <sz val="8"/>
            <color indexed="81"/>
            <rFont val="Tahoma"/>
            <family val="2"/>
          </rPr>
          <t xml:space="preserve">
</t>
        </r>
      </text>
    </comment>
    <comment ref="S12" authorId="1" shapeId="0" xr:uid="{00000000-0006-0000-0D00-000027000000}">
      <text>
        <r>
          <rPr>
            <b/>
            <sz val="11"/>
            <color indexed="81"/>
            <rFont val="Tahoma"/>
            <family val="2"/>
          </rPr>
          <t>In Stella (linked into 7 parts) : W_PhiPW3
 W_PhiPMW3
W_PhiPMS3
W_PhiPS3
TW_PhiPotT1L3
TW_PhiPotT2L3
TW_PhiPotT3L3</t>
        </r>
      </text>
    </comment>
    <comment ref="U12" authorId="1" shapeId="0" xr:uid="{00000000-0006-0000-0D00-000028000000}">
      <text>
        <r>
          <rPr>
            <b/>
            <sz val="11"/>
            <color indexed="81"/>
            <rFont val="Tahoma"/>
            <family val="2"/>
          </rPr>
          <t>In Stella: 
W_ThetaP3</t>
        </r>
      </text>
    </comment>
    <comment ref="W12" authorId="1" shapeId="0" xr:uid="{00000000-0006-0000-0D00-000029000000}">
      <text>
        <r>
          <rPr>
            <b/>
            <sz val="11"/>
            <color indexed="81"/>
            <rFont val="Tahoma"/>
            <family val="2"/>
          </rPr>
          <t xml:space="preserve">In Stella : W_PhiTheta4
Matrix flux potential at a given theta/soil water content in layer 4  zone 1 (cm2 day-1) </t>
        </r>
      </text>
    </comment>
    <comment ref="X12" authorId="1" shapeId="0" xr:uid="{00000000-0006-0000-0D00-00002A000000}">
      <text>
        <r>
          <rPr>
            <b/>
            <sz val="11"/>
            <color indexed="81"/>
            <rFont val="Tahoma"/>
            <family val="2"/>
          </rPr>
          <t xml:space="preserve">In Stella : W_PTheta4  </t>
        </r>
        <r>
          <rPr>
            <sz val="8"/>
            <color indexed="81"/>
            <rFont val="Tahoma"/>
            <family val="2"/>
          </rPr>
          <t xml:space="preserve">
</t>
        </r>
      </text>
    </comment>
    <comment ref="Z12" authorId="1" shapeId="0" xr:uid="{00000000-0006-0000-0D00-00002B000000}">
      <text>
        <r>
          <rPr>
            <b/>
            <sz val="11"/>
            <color indexed="81"/>
            <rFont val="Tahoma"/>
            <family val="2"/>
          </rPr>
          <t>In Stella (linked into 7 parts) : W_PhiPW4
 W_PhiPMW4
W_PhiPMS4
W_PhiPS4
TW_PhiPotT1L4
TW_PhiPotT2L4
TW_PhiPotT3L4</t>
        </r>
      </text>
    </comment>
    <comment ref="AB12" authorId="1" shapeId="0" xr:uid="{00000000-0006-0000-0D00-00002C000000}">
      <text>
        <r>
          <rPr>
            <b/>
            <sz val="11"/>
            <color indexed="81"/>
            <rFont val="Tahoma"/>
            <family val="2"/>
          </rPr>
          <t>In Stella: 
W_ThetaP4</t>
        </r>
      </text>
    </comment>
    <comment ref="AD12" authorId="1" shapeId="0" xr:uid="{00000000-0006-0000-0D00-00002D000000}">
      <text>
        <r>
          <rPr>
            <b/>
            <sz val="11"/>
            <color indexed="81"/>
            <rFont val="Tahoma"/>
            <family val="2"/>
          </rPr>
          <t>In Stella : S_SoilProp</t>
        </r>
        <r>
          <rPr>
            <sz val="8"/>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RMulia</author>
  </authors>
  <commentList>
    <comment ref="O8" authorId="0" shapeId="0" xr:uid="{00000000-0006-0000-1100-000001000000}">
      <text>
        <r>
          <rPr>
            <b/>
            <sz val="11"/>
            <color indexed="81"/>
            <rFont val="Tahoma"/>
            <family val="2"/>
          </rPr>
          <t>For complete outputs, please see the WaNuLCAS manual</t>
        </r>
        <r>
          <rPr>
            <sz val="8"/>
            <color indexed="81"/>
            <rFont val="Tahoma"/>
            <family val="2"/>
          </rPr>
          <t xml:space="preserve">
</t>
        </r>
      </text>
    </comment>
  </commentList>
</comments>
</file>

<file path=xl/sharedStrings.xml><?xml version="1.0" encoding="utf-8"?>
<sst xmlns="http://schemas.openxmlformats.org/spreadsheetml/2006/main" count="2039" uniqueCount="993">
  <si>
    <t xml:space="preserve"> Cq_CRelLUE = Relative light use efficiency (dimesionless)</t>
  </si>
  <si>
    <t xml:space="preserve"> Cq_CLWR = Leaf Weight Ratio (dimensionless)</t>
  </si>
  <si>
    <t>CROP TYPE</t>
  </si>
  <si>
    <t>Stage</t>
  </si>
  <si>
    <t>Groundnut</t>
  </si>
  <si>
    <t>Cowpea</t>
  </si>
  <si>
    <t>Parameter</t>
  </si>
  <si>
    <t>Units</t>
  </si>
  <si>
    <t>Weed</t>
  </si>
  <si>
    <t>Water Uptake</t>
  </si>
  <si>
    <t xml:space="preserve">cm/day </t>
  </si>
  <si>
    <t xml:space="preserve">cm </t>
  </si>
  <si>
    <t>Nutrient Uptake</t>
  </si>
  <si>
    <t xml:space="preserve">kg/m2 </t>
  </si>
  <si>
    <t>Soil Erosion</t>
  </si>
  <si>
    <t>Crop Stage</t>
  </si>
  <si>
    <t xml:space="preserve">days </t>
  </si>
  <si>
    <t>Crop Growth</t>
  </si>
  <si>
    <t xml:space="preserve">kg/(m2.day) </t>
  </si>
  <si>
    <t xml:space="preserve">l/kg </t>
  </si>
  <si>
    <t>1/day</t>
  </si>
  <si>
    <t>Light Capture</t>
  </si>
  <si>
    <t>Litter Quality</t>
  </si>
  <si>
    <t>N Fixation</t>
  </si>
  <si>
    <t>kg(DW)/g(N)</t>
  </si>
  <si>
    <t xml:space="preserve">Cq_CHarvAlloc = Harvest Allocation (dimensionless) </t>
  </si>
  <si>
    <t xml:space="preserve"> Cq_CSLA = Specific Leaf Area (m2/kg)</t>
  </si>
  <si>
    <t>Root</t>
  </si>
  <si>
    <t xml:space="preserve">1/m </t>
  </si>
  <si>
    <t xml:space="preserve">cm/cm2 </t>
  </si>
  <si>
    <t xml:space="preserve">cm/cm3 </t>
  </si>
  <si>
    <t>m/g</t>
  </si>
  <si>
    <t>cm</t>
  </si>
  <si>
    <t>Annual or Perennial?</t>
  </si>
  <si>
    <t>Julian day</t>
  </si>
  <si>
    <t xml:space="preserve"> Cq_CRrAlloc = Root allocation (fraction)</t>
  </si>
  <si>
    <t>Burning Impacts</t>
  </si>
  <si>
    <t>Layer</t>
  </si>
  <si>
    <t xml:space="preserve">Ksat_deflt </t>
  </si>
  <si>
    <t>Field Capacity</t>
  </si>
  <si>
    <t>INPUT</t>
  </si>
  <si>
    <t>Median particle size of sand</t>
  </si>
  <si>
    <t>Bulk Density</t>
  </si>
  <si>
    <t>K used for defining field capacity</t>
  </si>
  <si>
    <t>cm d-1</t>
  </si>
  <si>
    <t>Your own estimate of Ksat</t>
  </si>
  <si>
    <t>Theta sat (Total saturated porosity)</t>
  </si>
  <si>
    <t>m3 water m-3 soil</t>
  </si>
  <si>
    <t>Ksat (saturated conductivity)</t>
  </si>
  <si>
    <t>Alpha</t>
  </si>
  <si>
    <t>cm-1</t>
  </si>
  <si>
    <t>lambda</t>
  </si>
  <si>
    <t>n</t>
  </si>
  <si>
    <t>Field capacity based on critical K value</t>
  </si>
  <si>
    <t xml:space="preserve">Theta sat </t>
  </si>
  <si>
    <t>FieldCap</t>
  </si>
  <si>
    <t xml:space="preserve">k sat </t>
  </si>
  <si>
    <t>based on</t>
  </si>
  <si>
    <t>pF</t>
  </si>
  <si>
    <t>K crit</t>
  </si>
  <si>
    <t>Generated  value</t>
  </si>
  <si>
    <t>P</t>
  </si>
  <si>
    <t>Theta</t>
  </si>
  <si>
    <t>Conductivity</t>
  </si>
  <si>
    <t>Phi</t>
  </si>
  <si>
    <t>AvgK</t>
  </si>
  <si>
    <t>DeltaPhi</t>
  </si>
  <si>
    <t>DeltaTheta</t>
  </si>
  <si>
    <t>ThetaUp</t>
  </si>
  <si>
    <t>ThetaDown</t>
  </si>
  <si>
    <t>PhiUp</t>
  </si>
  <si>
    <t>PhiDown</t>
  </si>
  <si>
    <t>ThetaDesc</t>
  </si>
  <si>
    <t>PhiThetaDesc</t>
  </si>
  <si>
    <t>Theta Asc</t>
  </si>
  <si>
    <t>PhiThetaAsc</t>
  </si>
  <si>
    <t>RowUp</t>
  </si>
  <si>
    <t>RowDown</t>
  </si>
  <si>
    <t>MaxNeg</t>
  </si>
  <si>
    <t>ThetaMaxNeg</t>
  </si>
  <si>
    <t>MinPos</t>
  </si>
  <si>
    <t>ThetaMinP</t>
  </si>
  <si>
    <t xml:space="preserve">pF at </t>
  </si>
  <si>
    <t>at Field</t>
  </si>
  <si>
    <t>pFDif</t>
  </si>
  <si>
    <t>logKdif</t>
  </si>
  <si>
    <t>For graphs:</t>
  </si>
  <si>
    <t>Field Cap</t>
  </si>
  <si>
    <t>Capacity</t>
  </si>
  <si>
    <t>log K</t>
  </si>
  <si>
    <t>Ksat</t>
  </si>
  <si>
    <t>Ksat_deflt</t>
  </si>
  <si>
    <t>PHI</t>
  </si>
  <si>
    <t>P-Mobile</t>
  </si>
  <si>
    <t>mg P kg-1</t>
  </si>
  <si>
    <t>Layer1</t>
  </si>
  <si>
    <t>Layer2</t>
  </si>
  <si>
    <t>Layer3</t>
  </si>
  <si>
    <t>Layer4</t>
  </si>
  <si>
    <t>Type of Soil</t>
  </si>
  <si>
    <t>Coefficient of parameter used</t>
  </si>
  <si>
    <t>Parameters</t>
  </si>
  <si>
    <t>Soil fertility index</t>
  </si>
  <si>
    <t>P-Bray</t>
  </si>
  <si>
    <t>P-water</t>
  </si>
  <si>
    <t>SorbMax1</t>
  </si>
  <si>
    <t>SorbMax2</t>
  </si>
  <si>
    <t>SorbAff1</t>
  </si>
  <si>
    <t>SorbAff2</t>
  </si>
  <si>
    <t>ThetaSat</t>
  </si>
  <si>
    <t>Zone 1</t>
  </si>
  <si>
    <t>Zone 2</t>
  </si>
  <si>
    <t>Zone 3</t>
  </si>
  <si>
    <t>Zone 4</t>
  </si>
  <si>
    <t>Soil type</t>
  </si>
  <si>
    <t>v:v solution:soil</t>
  </si>
  <si>
    <t>Layer 1</t>
  </si>
  <si>
    <t>Your 1st</t>
  </si>
  <si>
    <t>relative Sorbaff in extraction medium</t>
  </si>
  <si>
    <t>Layer 2</t>
  </si>
  <si>
    <t>Your 2nd</t>
  </si>
  <si>
    <t>Layer 3</t>
  </si>
  <si>
    <t>Your 3rd</t>
  </si>
  <si>
    <t>Layer 4</t>
  </si>
  <si>
    <t>Your 4th</t>
  </si>
  <si>
    <t>mg P cm-3</t>
  </si>
  <si>
    <t>ml  mg -1</t>
  </si>
  <si>
    <t>cm3 cm-3</t>
  </si>
  <si>
    <t>g cm-3</t>
  </si>
  <si>
    <t>Light Clay</t>
  </si>
  <si>
    <t>Basin Clay</t>
  </si>
  <si>
    <t>P-mobile</t>
  </si>
  <si>
    <t>Light Sand</t>
  </si>
  <si>
    <t>Sitiung1</t>
  </si>
  <si>
    <t>R.Bujang U</t>
  </si>
  <si>
    <t>Baganding</t>
  </si>
  <si>
    <t>LampungBMSF</t>
  </si>
  <si>
    <t>Gajrug</t>
  </si>
  <si>
    <t>Sepungur</t>
  </si>
  <si>
    <t>Extra L1</t>
  </si>
  <si>
    <t>Extra L2</t>
  </si>
  <si>
    <t>Extra L3</t>
  </si>
  <si>
    <t>Extra L4</t>
  </si>
  <si>
    <t>P-Conc Soil Sol</t>
  </si>
  <si>
    <t>Ka</t>
  </si>
  <si>
    <t>Pstock</t>
  </si>
  <si>
    <t>Row Down</t>
  </si>
  <si>
    <t>Row Up</t>
  </si>
  <si>
    <t>PStockDesc</t>
  </si>
  <si>
    <t>KaDesc</t>
  </si>
  <si>
    <t>KaDown</t>
  </si>
  <si>
    <t>KaUp</t>
  </si>
  <si>
    <t>PstockUp</t>
  </si>
  <si>
    <t>PstockDown</t>
  </si>
  <si>
    <t>Date</t>
  </si>
  <si>
    <t>Type 1</t>
  </si>
  <si>
    <t>Type 2</t>
  </si>
  <si>
    <t xml:space="preserve">Crop Type </t>
  </si>
  <si>
    <t>Constant</t>
  </si>
  <si>
    <t>Responsive to N stress</t>
  </si>
  <si>
    <t>Root type 0</t>
  </si>
  <si>
    <t>All root type</t>
  </si>
  <si>
    <t>Root type 1</t>
  </si>
  <si>
    <t>Root type 1 &amp; 2</t>
  </si>
  <si>
    <t>Root type 2</t>
  </si>
  <si>
    <t>A</t>
  </si>
  <si>
    <t>B</t>
  </si>
  <si>
    <t>C</t>
  </si>
  <si>
    <t>D</t>
  </si>
  <si>
    <t>E</t>
  </si>
  <si>
    <t>Sp1</t>
  </si>
  <si>
    <t>Sp2</t>
  </si>
  <si>
    <t>Sp3</t>
  </si>
  <si>
    <t>TreeType</t>
  </si>
  <si>
    <t>Canopy</t>
  </si>
  <si>
    <t>m</t>
  </si>
  <si>
    <t>Growth Stage</t>
  </si>
  <si>
    <t xml:space="preserve"> </t>
  </si>
  <si>
    <t>Growth</t>
  </si>
  <si>
    <t>kg m-2</t>
  </si>
  <si>
    <t>m2/kg</t>
  </si>
  <si>
    <t>Litterfall</t>
  </si>
  <si>
    <t>day-1</t>
  </si>
  <si>
    <t>Litter quality</t>
  </si>
  <si>
    <t>Light capture</t>
  </si>
  <si>
    <t>N Concentration</t>
  </si>
  <si>
    <t>P Concentration</t>
  </si>
  <si>
    <t>Allometric Branching</t>
  </si>
  <si>
    <t>Tree Water</t>
  </si>
  <si>
    <t>All Type</t>
  </si>
  <si>
    <t>Roots</t>
  </si>
  <si>
    <t>Type 0</t>
  </si>
  <si>
    <t>Type1 &amp; 2</t>
  </si>
  <si>
    <t>Slash and Burn</t>
  </si>
  <si>
    <t>Rain Interception</t>
  </si>
  <si>
    <t>Rain interception</t>
  </si>
  <si>
    <t xml:space="preserve">Type of N fixation? </t>
  </si>
  <si>
    <t>Currency unit</t>
  </si>
  <si>
    <t>Interest rate</t>
  </si>
  <si>
    <t>person days ha-1</t>
  </si>
  <si>
    <t>kg-1</t>
  </si>
  <si>
    <t>input price (in social price)</t>
  </si>
  <si>
    <t>per person days</t>
  </si>
  <si>
    <t>Labour cost</t>
  </si>
  <si>
    <t>input price (in private price)</t>
  </si>
  <si>
    <t>Input costs</t>
  </si>
  <si>
    <t>Crop products</t>
  </si>
  <si>
    <t>ha-1</t>
  </si>
  <si>
    <t>person days Mg-1</t>
  </si>
  <si>
    <t>days</t>
  </si>
  <si>
    <t>l kg-1</t>
  </si>
  <si>
    <t>mm</t>
  </si>
  <si>
    <t>g/g</t>
  </si>
  <si>
    <t>ZONE 1</t>
  </si>
  <si>
    <t>ZONE 2</t>
  </si>
  <si>
    <t>ZONE 3</t>
  </si>
  <si>
    <t>ZONE 4</t>
  </si>
  <si>
    <t>N</t>
  </si>
  <si>
    <t>Pruning Management</t>
  </si>
  <si>
    <t>Timber Harvesting</t>
  </si>
  <si>
    <t>P_Olsen</t>
  </si>
  <si>
    <t>Mycorrhizal fraction</t>
  </si>
  <si>
    <t>Crop effects on nutrient mobility</t>
  </si>
  <si>
    <t>cm2/day</t>
  </si>
  <si>
    <t>mg /cm</t>
  </si>
  <si>
    <t>Sensitivity to pest damage</t>
  </si>
  <si>
    <t>Root impacts on nutrient mobility</t>
  </si>
  <si>
    <t>Erosion protection</t>
  </si>
  <si>
    <t>Erosion Protection</t>
  </si>
  <si>
    <t>Pest impacts</t>
  </si>
  <si>
    <t xml:space="preserve">kg    </t>
  </si>
  <si>
    <t>cm cm-3</t>
  </si>
  <si>
    <t>m-1</t>
  </si>
  <si>
    <t>kg</t>
  </si>
  <si>
    <t>oC</t>
  </si>
  <si>
    <t>Mycorrhiza</t>
  </si>
  <si>
    <t>Linked string:</t>
  </si>
  <si>
    <t>Remarks: Yield are on DW basis</t>
  </si>
  <si>
    <t xml:space="preserve"> Cq_RelLUE = Relative light use efficiency (dimesionless)</t>
  </si>
  <si>
    <t xml:space="preserve"> Cq_LWR = Leaf Weight Ratio (dimensionless)</t>
  </si>
  <si>
    <t xml:space="preserve">Cq_HarvAlloc = Harvest Allocation (dimensionless) </t>
  </si>
  <si>
    <t xml:space="preserve"> Cq_SLA = Specific Leaf Area (m2/kg)</t>
  </si>
  <si>
    <t xml:space="preserve"> Cq_RtAlloc = Root allocation (fraction)</t>
  </si>
  <si>
    <t>Tree Type</t>
  </si>
  <si>
    <t>PstSMin1</t>
  </si>
  <si>
    <t>PStSMin2</t>
  </si>
  <si>
    <t>PStSMin3</t>
  </si>
  <si>
    <t>PStSMin4</t>
  </si>
  <si>
    <t>PStSMax1</t>
  </si>
  <si>
    <t>PStSMax2</t>
  </si>
  <si>
    <t>PStSMax3</t>
  </si>
  <si>
    <t>PStSMax4</t>
  </si>
  <si>
    <t>RelPStock</t>
  </si>
  <si>
    <t>Check on parameters that are actually linked to WaNuLCAS.STM</t>
  </si>
  <si>
    <t>Ka_0</t>
  </si>
  <si>
    <t>Ka_0.02</t>
  </si>
  <si>
    <t>Ka_0.04</t>
  </si>
  <si>
    <t>Ka_0.06</t>
  </si>
  <si>
    <t>Ka_0.08</t>
  </si>
  <si>
    <t>Ka_0.10</t>
  </si>
  <si>
    <t>Ka_0.12</t>
  </si>
  <si>
    <t>Ka_0.14</t>
  </si>
  <si>
    <t>Ka_0.16</t>
  </si>
  <si>
    <t>Ka_0.18</t>
  </si>
  <si>
    <t>Ka_0.20</t>
  </si>
  <si>
    <t>Ka_0.22</t>
  </si>
  <si>
    <t>Ka_0.24</t>
  </si>
  <si>
    <t>Ka_0.26</t>
  </si>
  <si>
    <t>Ka_0.28</t>
  </si>
  <si>
    <t>Ka_0.30</t>
  </si>
  <si>
    <t>Ka_0.32</t>
  </si>
  <si>
    <t>Ka_0.34</t>
  </si>
  <si>
    <t>Ka_0.36</t>
  </si>
  <si>
    <t>Ka_0.38</t>
  </si>
  <si>
    <t>Ka_0.40</t>
  </si>
  <si>
    <t>Ka_0.42</t>
  </si>
  <si>
    <t>Ka_0.44</t>
  </si>
  <si>
    <t>Ka_0.46</t>
  </si>
  <si>
    <t>Ka_0.48</t>
  </si>
  <si>
    <t>Ka_0.50</t>
  </si>
  <si>
    <t>Ka_0.52</t>
  </si>
  <si>
    <t>Ka_0.54</t>
  </si>
  <si>
    <t>Ka_0.56</t>
  </si>
  <si>
    <t>Ka_0.58</t>
  </si>
  <si>
    <t>Ka_0.60</t>
  </si>
  <si>
    <t>Ka_0.62</t>
  </si>
  <si>
    <t>Ka_0.64</t>
  </si>
  <si>
    <t>Ka_0.66</t>
  </si>
  <si>
    <t>Ka_0.68</t>
  </si>
  <si>
    <t>Ka_0.70</t>
  </si>
  <si>
    <t>Ka_0.72</t>
  </si>
  <si>
    <t>Ka_0.74</t>
  </si>
  <si>
    <t>Ka_0.76</t>
  </si>
  <si>
    <t>Ka_0.78</t>
  </si>
  <si>
    <t>Ka_0.80</t>
  </si>
  <si>
    <t>Ka_0.82</t>
  </si>
  <si>
    <t>Ka_0.84</t>
  </si>
  <si>
    <t>Ka_0.86</t>
  </si>
  <si>
    <t>Ka_0.88</t>
  </si>
  <si>
    <t>Ka_0.90</t>
  </si>
  <si>
    <t>Ka_0.92</t>
  </si>
  <si>
    <t>Ka_0.94</t>
  </si>
  <si>
    <t>Ka_0.96</t>
  </si>
  <si>
    <t>Ka_0.98</t>
  </si>
  <si>
    <t>Ka_1.00</t>
  </si>
  <si>
    <t>N_PStInit11</t>
  </si>
  <si>
    <t>N_PStInit12</t>
  </si>
  <si>
    <t>N_PStInit13</t>
  </si>
  <si>
    <t>N_PStInit14</t>
  </si>
  <si>
    <t>N_PStInit21</t>
  </si>
  <si>
    <t>N_PStInit22</t>
  </si>
  <si>
    <t>N_PStInit23</t>
  </si>
  <si>
    <t>N_PStInit24</t>
  </si>
  <si>
    <t>N_PStInit31</t>
  </si>
  <si>
    <t>N_PStInit32</t>
  </si>
  <si>
    <t>N_PStInit33</t>
  </si>
  <si>
    <t>N_PStInit34</t>
  </si>
  <si>
    <t>N_PStInit41</t>
  </si>
  <si>
    <t>N_PStInit42</t>
  </si>
  <si>
    <t>N_PStInit43</t>
  </si>
  <si>
    <t>N_PStInit44</t>
  </si>
  <si>
    <t>ExtOrg2</t>
  </si>
  <si>
    <t>ExtOrg1</t>
  </si>
  <si>
    <t>MORE TREE DATA</t>
  </si>
  <si>
    <t>To simulate these trees copy the whole parameter values to column E, F or G (Tree A, B or C)</t>
  </si>
  <si>
    <t>Nephelium sp</t>
  </si>
  <si>
    <t>Artocarpus integer</t>
  </si>
  <si>
    <t>Psidium guajava L.</t>
  </si>
  <si>
    <t>Eugenia aquea</t>
  </si>
  <si>
    <t>Phitecellobium jaringa</t>
  </si>
  <si>
    <t>Paraserianthes falcataria</t>
  </si>
  <si>
    <t>Anacardium occidentale</t>
  </si>
  <si>
    <t>Leucaena leucocephala</t>
  </si>
  <si>
    <t>Artocarpus heterophyllus</t>
  </si>
  <si>
    <t>Parkia sp.</t>
  </si>
  <si>
    <t>Julian Days</t>
  </si>
  <si>
    <t>Elais guneensis</t>
  </si>
  <si>
    <t>Alstonia sp</t>
  </si>
  <si>
    <t>Peronema canescens</t>
  </si>
  <si>
    <t/>
  </si>
  <si>
    <t>No</t>
  </si>
  <si>
    <t>Year of Planting</t>
  </si>
  <si>
    <t>Day of Planting</t>
  </si>
  <si>
    <t>Year of Fertilization</t>
  </si>
  <si>
    <t>Day of Fertlization</t>
  </si>
  <si>
    <t>Apply N ?</t>
  </si>
  <si>
    <t>Apply P ?</t>
  </si>
  <si>
    <t>Apply ExtOrg1?</t>
  </si>
  <si>
    <t>Apply ExtOrg2?</t>
  </si>
  <si>
    <t>Zone1</t>
  </si>
  <si>
    <t>Zone2</t>
  </si>
  <si>
    <t>Zone3</t>
  </si>
  <si>
    <t>Zone4</t>
  </si>
  <si>
    <t xml:space="preserve">     SOIL DATABASE</t>
  </si>
  <si>
    <t>[]</t>
  </si>
  <si>
    <t>Length of vegetative stage</t>
  </si>
  <si>
    <t>Length of generative stage</t>
  </si>
  <si>
    <t xml:space="preserve">Earliest day to flower in a year </t>
  </si>
  <si>
    <t xml:space="preserve">Latest day to flower in a year </t>
  </si>
  <si>
    <t>Production of dry matter per day</t>
  </si>
  <si>
    <t>Seed weight</t>
  </si>
  <si>
    <t>Extinction light coefficient</t>
  </si>
  <si>
    <t>Rainfall water stored at leaf surface</t>
  </si>
  <si>
    <t>Hydraulic conductivity of roots</t>
  </si>
  <si>
    <t>Plant potential for max. transpiration</t>
  </si>
  <si>
    <t>Plant potential for min. transpiration</t>
  </si>
  <si>
    <t xml:space="preserve">Canopy biomass for closed canopy </t>
  </si>
  <si>
    <t>N concentration in crop tissue</t>
  </si>
  <si>
    <t>P concentration in crop tissue</t>
  </si>
  <si>
    <t>N concentration in young crop biomass</t>
  </si>
  <si>
    <t>P concentration in young crop biomass</t>
  </si>
  <si>
    <t>Proportion of N from atmosphere</t>
  </si>
  <si>
    <t>Responsiveness of N2 fix. to N stress</t>
  </si>
  <si>
    <t>Type of N2 fixation</t>
  </si>
  <si>
    <t xml:space="preserve"> N fixation </t>
  </si>
  <si>
    <t xml:space="preserve">Fraction of reserve pool for N2 fix. </t>
  </si>
  <si>
    <t>Dry weight cost for N2 fixation</t>
  </si>
  <si>
    <t>Root tip diameter</t>
  </si>
  <si>
    <t>Max. root length density in layer1</t>
  </si>
  <si>
    <t>Max. root length density in layer2</t>
  </si>
  <si>
    <t>Max. root length density in layer3</t>
  </si>
  <si>
    <t>Max. root length density in layer4</t>
  </si>
  <si>
    <t>Total root length per unit area</t>
  </si>
  <si>
    <t>Decrease of root with depth</t>
  </si>
  <si>
    <t>Length per unit root dry weight</t>
  </si>
  <si>
    <t>Root half life</t>
  </si>
  <si>
    <t>Root affected by water or nutrient stress</t>
  </si>
  <si>
    <t>Root distribution by depth in good uptake</t>
  </si>
  <si>
    <t>Fraction of roots infected by mychorrhiza</t>
  </si>
  <si>
    <t>Reduction of constant P by root activity</t>
  </si>
  <si>
    <t>Relative transfer rate for N pool</t>
  </si>
  <si>
    <t>Relative transfer rate for P pool</t>
  </si>
  <si>
    <t>Crop cover efficiency factor</t>
  </si>
  <si>
    <t>Fraction of crop eaten by pigs</t>
  </si>
  <si>
    <t>Fraction of crop eaten by monkeys</t>
  </si>
  <si>
    <t>Fraction of crop eaten by locust</t>
  </si>
  <si>
    <t>Fraction of crop eaten by nematode</t>
  </si>
  <si>
    <t>Fraction of crop eaten by goat</t>
  </si>
  <si>
    <t>Fraction of crop eaten by buffalo</t>
  </si>
  <si>
    <t>Fraction of crop eaten by birds</t>
  </si>
  <si>
    <t>Agronomic Yield</t>
  </si>
  <si>
    <t>Standard moisture content</t>
  </si>
  <si>
    <t>N concentration in roots</t>
  </si>
  <si>
    <t>Labour for planting per cropping season</t>
  </si>
  <si>
    <t>Labour for weeding per cropping season</t>
  </si>
  <si>
    <t>Labour for pest control per cropping season</t>
  </si>
  <si>
    <t>Labour</t>
  </si>
  <si>
    <t>Labour for harvesting per cropping season</t>
  </si>
  <si>
    <t>Option for crop type</t>
  </si>
  <si>
    <t>here =&gt;</t>
  </si>
  <si>
    <t>Options for tree type</t>
  </si>
  <si>
    <t>Year of planting</t>
  </si>
  <si>
    <t>Day of planting</t>
  </si>
  <si>
    <t>Year of pruning</t>
  </si>
  <si>
    <t>Day of pruning</t>
  </si>
  <si>
    <t>Tree planting schedule</t>
  </si>
  <si>
    <t>Frac. of canopy pruned</t>
  </si>
  <si>
    <t>Year of harvesting</t>
  </si>
  <si>
    <t>Day of harvesting</t>
  </si>
  <si>
    <t>We have provided 5 default crops :</t>
  </si>
  <si>
    <t>Cassava, Maize, Rice, Groundnut, and Cowpea</t>
  </si>
  <si>
    <t>Scroll down for 5 crop parameters which have values as a function of crop stage</t>
  </si>
  <si>
    <t>cm cm-2</t>
  </si>
  <si>
    <t>Length of vegetative cycle</t>
  </si>
  <si>
    <t>Length of generative cycle</t>
  </si>
  <si>
    <t>Earliest day to flower in a year</t>
  </si>
  <si>
    <t>Latest day to flower in a year</t>
  </si>
  <si>
    <t>Initial stage</t>
  </si>
  <si>
    <t>Stage after pruning</t>
  </si>
  <si>
    <t>Fraction of growth reserve</t>
  </si>
  <si>
    <t>Leaf weight ratio</t>
  </si>
  <si>
    <t>Specific leaf area</t>
  </si>
  <si>
    <t>Max. canopy height above bare stem</t>
  </si>
  <si>
    <t>Ratio between canopy width and height</t>
  </si>
  <si>
    <t>Maximum leaf area index</t>
  </si>
  <si>
    <t>Ratio leaf area index min. and max.</t>
  </si>
  <si>
    <t>N concentration in carbohydrate reserves</t>
  </si>
  <si>
    <t>N concentration in leaf component</t>
  </si>
  <si>
    <t>N concentration in twig component</t>
  </si>
  <si>
    <t>N concentration in wood component</t>
  </si>
  <si>
    <t>N concentration in fruit component</t>
  </si>
  <si>
    <t>N concentration in root component</t>
  </si>
  <si>
    <t>P concentration in carbohydrate reserves</t>
  </si>
  <si>
    <t>P concentration in leaf component</t>
  </si>
  <si>
    <t>P concentration in twig component</t>
  </si>
  <si>
    <t>P concentration in wood component</t>
  </si>
  <si>
    <t>P concentration in fruit component</t>
  </si>
  <si>
    <t>P concentration in root component</t>
  </si>
  <si>
    <t>Litterfall caused by drought</t>
  </si>
  <si>
    <t>Treeshold value for litterfall due to drought</t>
  </si>
  <si>
    <t>Reducing factor for N of litterfall</t>
  </si>
  <si>
    <t>Reducing factor for P of litterfall</t>
  </si>
  <si>
    <t>Power for total biomass equation</t>
  </si>
  <si>
    <t>Intercept for total biomass equation</t>
  </si>
  <si>
    <t>Intercept for branch biomass equation</t>
  </si>
  <si>
    <t>Power for branch biomass equation</t>
  </si>
  <si>
    <t>Intercept for Leaf&amp;twig biomass equation</t>
  </si>
  <si>
    <t>Power for Leaf&amp;twig biomass equation</t>
  </si>
  <si>
    <t>Intercept for litterfall equation</t>
  </si>
  <si>
    <t>Power for litterfall equation</t>
  </si>
  <si>
    <t>Wood density</t>
  </si>
  <si>
    <t>Max. root length density in layer1-zone1</t>
  </si>
  <si>
    <t>Max. root length density in layer1-zone2</t>
  </si>
  <si>
    <t>Max. root length density in layer1-zone3</t>
  </si>
  <si>
    <t>Max. root length density in layer1-zone4</t>
  </si>
  <si>
    <t>Max. root length density in layer2-zone1</t>
  </si>
  <si>
    <t>Max. root length density in layer2-zone2</t>
  </si>
  <si>
    <t>Max. root length density in layer2-zone3</t>
  </si>
  <si>
    <t>Max. root length density in layer2-zone4</t>
  </si>
  <si>
    <t>Max. root length density in layer3-zone4</t>
  </si>
  <si>
    <t>Max. root length density in layer3-zone1</t>
  </si>
  <si>
    <t>Max. root length density in layer3-zone2</t>
  </si>
  <si>
    <t>Max. root length density in layer3-zone3</t>
  </si>
  <si>
    <t>Max. root length density in layer4-zone1</t>
  </si>
  <si>
    <t>Max. root length density in layer4-zone2</t>
  </si>
  <si>
    <t>Max. root length density in layer4-zone3</t>
  </si>
  <si>
    <t>Max. root length density in layer4-zone4</t>
  </si>
  <si>
    <t>Total root length per unit area (x=0)</t>
  </si>
  <si>
    <t xml:space="preserve">Tree root distribution shape </t>
  </si>
  <si>
    <t>Rensponsiveness of root to stress factor</t>
  </si>
  <si>
    <t>Gini coefficient</t>
  </si>
  <si>
    <t>Intercept of total root length equation</t>
  </si>
  <si>
    <t>Power of total root length equation</t>
  </si>
  <si>
    <t>Intercept of total root weight equation</t>
  </si>
  <si>
    <t>Power of total root weight equation</t>
  </si>
  <si>
    <t>Also find LABOUR and PRICE parameters for crop below</t>
  </si>
  <si>
    <t>Max. fire temperature tree can tolerate</t>
  </si>
  <si>
    <t>Tree cover efficiency factor</t>
  </si>
  <si>
    <t>Fraction of tree eaten by pigs</t>
  </si>
  <si>
    <t>Fraction of tree eaten by monkeys</t>
  </si>
  <si>
    <t>Fraction of tree eaten by locust</t>
  </si>
  <si>
    <t>Fraction of tree eaten by nematode</t>
  </si>
  <si>
    <t>Fraction of tree eaten by goat</t>
  </si>
  <si>
    <t>Fraction of tree eaten by buffalo</t>
  </si>
  <si>
    <t>Fraction of tree eaten by birds</t>
  </si>
  <si>
    <t>Reserve allocated to root without stress</t>
  </si>
  <si>
    <t>person days kg-1</t>
  </si>
  <si>
    <t>Labour for prunning trees per unit dry weight</t>
  </si>
  <si>
    <t>Labour for fruit harvesting per unit dry weight</t>
  </si>
  <si>
    <t>Labour for wood harvesting per unit dry weight</t>
  </si>
  <si>
    <t>Labour for latex harvesting per unit dry weight</t>
  </si>
  <si>
    <t xml:space="preserve">Labour </t>
  </si>
  <si>
    <t>Social seed price per tree</t>
  </si>
  <si>
    <t>Private seed price per tree</t>
  </si>
  <si>
    <t>Tree Products (social cost)</t>
  </si>
  <si>
    <t>Wood price per kg</t>
  </si>
  <si>
    <t>Fruit price per kg</t>
  </si>
  <si>
    <t>Latex price per kg</t>
  </si>
  <si>
    <t>Pruning (harvested) price per kg</t>
  </si>
  <si>
    <t>Tree Products (private cost)</t>
  </si>
  <si>
    <t>Seed Price (Social cost) per kg</t>
  </si>
  <si>
    <t>Seed Price (Private cost) per kg</t>
  </si>
  <si>
    <t>Yield Price (Social cost) per kg</t>
  </si>
  <si>
    <t>Yield Price (Private cost) per kg</t>
  </si>
  <si>
    <t>percent yr-1</t>
  </si>
  <si>
    <t>Overall</t>
  </si>
  <si>
    <t>Labour for burning the field</t>
  </si>
  <si>
    <t xml:space="preserve">Price for N fertilizer </t>
  </si>
  <si>
    <t>Price for P fertilizer</t>
  </si>
  <si>
    <t>Price for ExtOrg1</t>
  </si>
  <si>
    <t>Price for ExtOrg2</t>
  </si>
  <si>
    <t>Price of herbicide (per crop)</t>
  </si>
  <si>
    <t>Price of fence building material</t>
  </si>
  <si>
    <t>Social price</t>
  </si>
  <si>
    <t>Private price</t>
  </si>
  <si>
    <t xml:space="preserve"> N Fixation</t>
  </si>
  <si>
    <t xml:space="preserve"> Method used</t>
  </si>
  <si>
    <t xml:space="preserve"> SoilExtrRatio</t>
  </si>
  <si>
    <t xml:space="preserve"> Relative_SorbAff</t>
  </si>
  <si>
    <t xml:space="preserve">       Option for methods :</t>
  </si>
  <si>
    <t xml:space="preserve">            Type of Soil</t>
  </si>
  <si>
    <t>mg cm-3</t>
  </si>
  <si>
    <t>Lignin fraction of crop residue</t>
  </si>
  <si>
    <t>Lignin fraction of crop root residue</t>
  </si>
  <si>
    <t>Polyphenol fraction of crop residue</t>
  </si>
  <si>
    <t>Polyphenol fraction of crop root residue</t>
  </si>
  <si>
    <t>Lignin fraction of litterfall</t>
  </si>
  <si>
    <t>Lignin fraction of pruned biomass</t>
  </si>
  <si>
    <t>Lignin fraction of root</t>
  </si>
  <si>
    <t>Polyphenol fraction of litterfall</t>
  </si>
  <si>
    <t>Polyphenol fraction of pruned biomass</t>
  </si>
  <si>
    <t>Polyphenol fraction of root</t>
  </si>
  <si>
    <t xml:space="preserve"> Parameters</t>
  </si>
  <si>
    <t xml:space="preserve"> &amp; field cap</t>
  </si>
  <si>
    <t>String with all Ksat</t>
  </si>
  <si>
    <t>Values crop type &gt; 7</t>
  </si>
  <si>
    <t>c1</t>
  </si>
  <si>
    <t>c2</t>
  </si>
  <si>
    <t>c3</t>
  </si>
  <si>
    <t>c4</t>
  </si>
  <si>
    <t>c5</t>
  </si>
  <si>
    <t>c6</t>
  </si>
  <si>
    <t>c7</t>
  </si>
  <si>
    <t>c8</t>
  </si>
  <si>
    <t>c9</t>
  </si>
  <si>
    <t>c10</t>
  </si>
  <si>
    <t>c11</t>
  </si>
  <si>
    <t>c12</t>
  </si>
  <si>
    <t>c13</t>
  </si>
  <si>
    <t>c14</t>
  </si>
  <si>
    <t>c15</t>
  </si>
  <si>
    <t>c16</t>
  </si>
  <si>
    <t>c17</t>
  </si>
  <si>
    <t>c18</t>
  </si>
  <si>
    <t>Surface Litter</t>
  </si>
  <si>
    <t>Surface necromas</t>
  </si>
  <si>
    <t xml:space="preserve">             In Soil Surface</t>
  </si>
  <si>
    <t>Temperature in  wood</t>
  </si>
  <si>
    <t>Aerosol fraction</t>
  </si>
  <si>
    <t>Volatilization of Nitrogen</t>
  </si>
  <si>
    <t>Volatilization of Phosphor</t>
  </si>
  <si>
    <t>Top soil fire temperature inc.</t>
  </si>
  <si>
    <t>Fraction of SOM pool</t>
  </si>
  <si>
    <t>Fire surface temp. inc.</t>
  </si>
  <si>
    <t>Mortality in seed bank</t>
  </si>
  <si>
    <t>In top soil</t>
  </si>
  <si>
    <t>Fire impact on mobilization of P</t>
  </si>
  <si>
    <t>Fire impact on P sorption</t>
  </si>
  <si>
    <t xml:space="preserve">   Layer (1-4)</t>
  </si>
  <si>
    <t xml:space="preserve">        KSat </t>
  </si>
  <si>
    <t xml:space="preserve">Pruned biomass harvested </t>
  </si>
  <si>
    <t>F</t>
  </si>
  <si>
    <t>G</t>
  </si>
  <si>
    <t>H</t>
  </si>
  <si>
    <t>I</t>
  </si>
  <si>
    <t>J</t>
  </si>
  <si>
    <t>Crop Number</t>
  </si>
  <si>
    <t xml:space="preserve">     No changes are allowed in this worksheet !</t>
  </si>
  <si>
    <t>No changes are allowed in this table !</t>
  </si>
  <si>
    <t>Max. growth rate</t>
  </si>
  <si>
    <t>Crop1</t>
  </si>
  <si>
    <t>Crop2</t>
  </si>
  <si>
    <t>Crop3</t>
  </si>
  <si>
    <t>Crop4</t>
  </si>
  <si>
    <t>Crop5</t>
  </si>
  <si>
    <t xml:space="preserve">        Select at most 3 types of tree you want to simulate </t>
  </si>
  <si>
    <t xml:space="preserve">Select at most 5 types of crop you want to simulate (in capital) </t>
  </si>
  <si>
    <t>(in capital) here =&gt;</t>
  </si>
  <si>
    <t>Biomass</t>
  </si>
  <si>
    <t xml:space="preserve">Term in Stella </t>
  </si>
  <si>
    <t>T_BiomAG</t>
  </si>
  <si>
    <t>Above ground tree biomass</t>
  </si>
  <si>
    <t>T_Biom</t>
  </si>
  <si>
    <t>C_Biom</t>
  </si>
  <si>
    <t>Tree property</t>
  </si>
  <si>
    <t>Tree height</t>
  </si>
  <si>
    <t>T_Height</t>
  </si>
  <si>
    <t>Canopy width</t>
  </si>
  <si>
    <t>T_CanWidth</t>
  </si>
  <si>
    <t>Canopy height</t>
  </si>
  <si>
    <t>T_CanH</t>
  </si>
  <si>
    <t>Stem diameter</t>
  </si>
  <si>
    <t>T_StemDiam</t>
  </si>
  <si>
    <t>Leaf area index</t>
  </si>
  <si>
    <t>T_LAI</t>
  </si>
  <si>
    <t>T_CumLitfall</t>
  </si>
  <si>
    <t>Unit</t>
  </si>
  <si>
    <t>meter</t>
  </si>
  <si>
    <t>dim.less</t>
  </si>
  <si>
    <t>Water</t>
  </si>
  <si>
    <t>Cumulative water uptake by tree</t>
  </si>
  <si>
    <t>liter m-2</t>
  </si>
  <si>
    <t>BW_UptTCum</t>
  </si>
  <si>
    <t>Cumulative water uptake by crop</t>
  </si>
  <si>
    <t>BW_UptCCum</t>
  </si>
  <si>
    <t>Amount of surface run off water</t>
  </si>
  <si>
    <t>Amount of surface run on water</t>
  </si>
  <si>
    <t>BW_RunOffCum</t>
  </si>
  <si>
    <t>BW_RunOnCum</t>
  </si>
  <si>
    <t xml:space="preserve">Current total amount of water in soil </t>
  </si>
  <si>
    <t>BW_StockTot</t>
  </si>
  <si>
    <t>Carbon</t>
  </si>
  <si>
    <t>Current amount of C in crop biomass</t>
  </si>
  <si>
    <t>gram m-2</t>
  </si>
  <si>
    <t>BC_Crop&amp;Weed</t>
  </si>
  <si>
    <t>Current amount of C in tree biomass</t>
  </si>
  <si>
    <t>BC_Tree</t>
  </si>
  <si>
    <t>Amount of C as necromass</t>
  </si>
  <si>
    <t>BC_Necromass</t>
  </si>
  <si>
    <t>Nutrient</t>
  </si>
  <si>
    <t>g m-2 day-1</t>
  </si>
  <si>
    <t>T_NUptTotAll</t>
  </si>
  <si>
    <t>Nutrient uptake by tree per day</t>
  </si>
  <si>
    <t>Nutrient uptake by crop per day</t>
  </si>
  <si>
    <t>C_NUptTot</t>
  </si>
  <si>
    <t xml:space="preserve">Nutrient stock </t>
  </si>
  <si>
    <t>N_Stock</t>
  </si>
  <si>
    <t>Light</t>
  </si>
  <si>
    <t>Fraction of light received by tree</t>
  </si>
  <si>
    <t>T_Light</t>
  </si>
  <si>
    <t>Relative light capture by crop</t>
  </si>
  <si>
    <t>Light_CRelCap</t>
  </si>
  <si>
    <t>Harvest</t>
  </si>
  <si>
    <t>Total latex harvested</t>
  </si>
  <si>
    <t>Total fruit harvested</t>
  </si>
  <si>
    <t>Total timber/wood harvested</t>
  </si>
  <si>
    <t>T_CumLatexHarv</t>
  </si>
  <si>
    <t>T_FruitHarvCum</t>
  </si>
  <si>
    <t>T_WoodHarvCum</t>
  </si>
  <si>
    <t>Total pruned tree biomass harvested</t>
  </si>
  <si>
    <t>T_HarvPrunCum</t>
  </si>
  <si>
    <t xml:space="preserve">EXAMPLES OF OUTPUTS FROM WANULCAS </t>
  </si>
  <si>
    <t>Total tree biomass (above + below ground)</t>
  </si>
  <si>
    <t>Crop biomass (above + below ground)</t>
  </si>
  <si>
    <t>kg m-3</t>
  </si>
  <si>
    <t>Theta Inaccessible</t>
  </si>
  <si>
    <t>ThetaInacc</t>
  </si>
  <si>
    <t>Amount of Input (gram/m2)</t>
  </si>
  <si>
    <t>Is it annual crop? 1=yes, 0 = no</t>
  </si>
  <si>
    <t>Water requirement for dry matter production</t>
  </si>
  <si>
    <t xml:space="preserve">m/kg2 </t>
  </si>
  <si>
    <t>Ratio of height increment to biomass incr.</t>
  </si>
  <si>
    <t xml:space="preserve">Maximum proportion of crop biomass remobilized as storage component </t>
  </si>
  <si>
    <t>Relative light intensity at which shading starts to affect crop growth</t>
  </si>
  <si>
    <t xml:space="preserve">Maximum plant potential </t>
  </si>
  <si>
    <t xml:space="preserve">Minimum plant potential </t>
  </si>
  <si>
    <t>Fruit</t>
  </si>
  <si>
    <t xml:space="preserve">Fruit growth follows Oil Palm rules? </t>
  </si>
  <si>
    <t>Imperata</t>
  </si>
  <si>
    <t>Clay</t>
  </si>
  <si>
    <t>Silt</t>
  </si>
  <si>
    <t>Colour coding in this worksheet</t>
  </si>
  <si>
    <t>Input fields</t>
  </si>
  <si>
    <t>BD Measured</t>
  </si>
  <si>
    <t>Clay %</t>
  </si>
  <si>
    <t>Silt %</t>
  </si>
  <si>
    <t>Corg</t>
  </si>
  <si>
    <t>OM (1.7*C-Org)</t>
  </si>
  <si>
    <t>Top Soil? (Type 1 for top soil, 0 for sub soil)</t>
  </si>
  <si>
    <t>BDref1</t>
  </si>
  <si>
    <t>pH (KCl)</t>
  </si>
  <si>
    <t>elevation, m</t>
  </si>
  <si>
    <t>midpoint depth, cm</t>
  </si>
  <si>
    <t>andisol?</t>
  </si>
  <si>
    <t>wetland?</t>
  </si>
  <si>
    <t>Cref</t>
  </si>
  <si>
    <t>OMref</t>
  </si>
  <si>
    <t>BDref2</t>
  </si>
  <si>
    <t>BD/BDref1</t>
  </si>
  <si>
    <t>BD/BDref2</t>
  </si>
  <si>
    <t>Corg/Cref</t>
  </si>
  <si>
    <t>Intermediate result of calculations</t>
  </si>
  <si>
    <t>Reference values</t>
  </si>
  <si>
    <t>Final result</t>
  </si>
  <si>
    <t>Max. canopy radius</t>
  </si>
  <si>
    <t>Relative light intensity at which shading starts to affect tree growth</t>
  </si>
  <si>
    <t>person day ha-1</t>
  </si>
  <si>
    <t>Labour for fertilizer application</t>
  </si>
  <si>
    <t>Sample (do not removed)</t>
  </si>
  <si>
    <t>Alfisols</t>
  </si>
  <si>
    <t>Andisols</t>
  </si>
  <si>
    <t>Aridisols</t>
  </si>
  <si>
    <t>Entisols</t>
  </si>
  <si>
    <t>Inceptisols</t>
  </si>
  <si>
    <t>Mollisols</t>
  </si>
  <si>
    <t>Oxisols</t>
  </si>
  <si>
    <t>Spodosols</t>
  </si>
  <si>
    <t>Ultisols</t>
  </si>
  <si>
    <t>Vertisols</t>
  </si>
  <si>
    <t>Yours</t>
  </si>
  <si>
    <t>Sugarcane</t>
  </si>
  <si>
    <t>Mucuna</t>
  </si>
  <si>
    <t>Coffee sp</t>
  </si>
  <si>
    <t>Maximum Leaf Area Index</t>
  </si>
  <si>
    <t>Swietenia mahogany</t>
  </si>
  <si>
    <t>Gmelina arborea</t>
  </si>
  <si>
    <t>Lansium domesticum</t>
  </si>
  <si>
    <t>Acasia mangium</t>
  </si>
  <si>
    <t>Achras zapota</t>
  </si>
  <si>
    <t>Ceiba pentandra</t>
  </si>
  <si>
    <t>Mangifera indica</t>
  </si>
  <si>
    <t>Durio zibenthinus Murr.</t>
  </si>
  <si>
    <t>Theobroma cacao</t>
  </si>
  <si>
    <t>Gnetum gnemon</t>
  </si>
  <si>
    <t>Annona muricata L.</t>
  </si>
  <si>
    <t>Swietenia macrophilla</t>
  </si>
  <si>
    <t>Labour for planting trees</t>
  </si>
  <si>
    <t>person days per tree</t>
  </si>
  <si>
    <t>Labour for fertilizer application per application</t>
  </si>
  <si>
    <t>Bamboo</t>
  </si>
  <si>
    <t>Tree growth follows Rubber tree rules?</t>
  </si>
  <si>
    <t>Coefficient related to tree root conductivity</t>
  </si>
  <si>
    <t>cm day-1</t>
  </si>
  <si>
    <t>Cassava</t>
  </si>
  <si>
    <t>Maize</t>
  </si>
  <si>
    <t>Rice</t>
  </si>
  <si>
    <t>Rp</t>
  </si>
  <si>
    <t>Theta resid (residual water content)</t>
  </si>
  <si>
    <t>Theta pF 4.2</t>
  </si>
  <si>
    <t>RESULTS</t>
  </si>
  <si>
    <t>pH (required when using Tomasella-Hodnett)</t>
  </si>
  <si>
    <t>cmol kg-1</t>
  </si>
  <si>
    <t>CEC (required when using Tomasella-Hodnett)</t>
  </si>
  <si>
    <t>Median particle size of sand (for Woesten PTF)</t>
  </si>
  <si>
    <t>Bulk Density g/cm3</t>
  </si>
  <si>
    <t>Percentage Organic C</t>
  </si>
  <si>
    <t>Percentage Sand</t>
  </si>
  <si>
    <t>Percentage Silt</t>
  </si>
  <si>
    <t>% org. matter (1.7*C-Org)</t>
  </si>
  <si>
    <t>Percentage Clay</t>
  </si>
  <si>
    <t>Choose method for pedotransfer function</t>
  </si>
  <si>
    <t>1 = Temperate Soil_Wosten</t>
  </si>
  <si>
    <t>2 = Tropical Soils_Tomasella_Hodnett</t>
  </si>
  <si>
    <t>BDref</t>
  </si>
  <si>
    <t>BD/BDref</t>
  </si>
  <si>
    <t>Top Soil ? (Type 1 for top soil, 0 for sub soil)</t>
  </si>
  <si>
    <t>Gliricidia</t>
  </si>
  <si>
    <t>Spesific input parameter for oilpalm</t>
  </si>
  <si>
    <t>Vegetative stage</t>
  </si>
  <si>
    <t>Apply allometric equation?</t>
  </si>
  <si>
    <t>TF_PalmTrunkInternode</t>
  </si>
  <si>
    <t>Allometric Branching (Above Ground)</t>
  </si>
  <si>
    <t>Trunk height increment</t>
  </si>
  <si>
    <t>TF_PalmTrunkIntercept</t>
  </si>
  <si>
    <t>TF_TrunkHIncStressFac</t>
  </si>
  <si>
    <t>Trunk diameter</t>
  </si>
  <si>
    <t>TF_FrondHistFrac</t>
  </si>
  <si>
    <t>TF_RadiometricFraction</t>
  </si>
  <si>
    <t>TF_LeafCumInit</t>
  </si>
  <si>
    <t>TF_AbRelSizePow[Sp]</t>
  </si>
  <si>
    <t>TF_TargetOilperBunch</t>
  </si>
  <si>
    <t>TF_WatStressAbortFrac[Sp]</t>
  </si>
  <si>
    <t>Anthesis</t>
  </si>
  <si>
    <t>Ripe</t>
  </si>
  <si>
    <t>Ripe1</t>
  </si>
  <si>
    <t>Ripe2</t>
  </si>
  <si>
    <t>Ripe3</t>
  </si>
  <si>
    <t>Ripe4</t>
  </si>
  <si>
    <t>Ripe5</t>
  </si>
  <si>
    <t>Ripe6</t>
  </si>
  <si>
    <t>Ripe7</t>
  </si>
  <si>
    <t>Ripe8</t>
  </si>
  <si>
    <t>Ripe9</t>
  </si>
  <si>
    <t>Ripe10</t>
  </si>
  <si>
    <t>Ripe11</t>
  </si>
  <si>
    <t>Ripe12</t>
  </si>
  <si>
    <t>EarlyFruit</t>
  </si>
  <si>
    <t>Pollinated</t>
  </si>
  <si>
    <t>Anthesis1</t>
  </si>
  <si>
    <t>Anthesis2</t>
  </si>
  <si>
    <t>Anthesis3</t>
  </si>
  <si>
    <t>Anthesis4</t>
  </si>
  <si>
    <t>Anthesis5</t>
  </si>
  <si>
    <t>Anthesis6</t>
  </si>
  <si>
    <t>TF_MaleSinkperBunch</t>
  </si>
  <si>
    <t>TF_FemaleSinkperFruit</t>
  </si>
  <si>
    <t>Frond length</t>
  </si>
  <si>
    <t>Frond biomassa</t>
  </si>
  <si>
    <t>Crown Radius</t>
  </si>
  <si>
    <t>Time emergence of leaf</t>
  </si>
  <si>
    <t>TF_StemDStressFactor</t>
  </si>
  <si>
    <t>TF_FrondWDperInterc</t>
  </si>
  <si>
    <t>TF_FrondWDperPower</t>
  </si>
  <si>
    <t>TF_FrondLDperInterc</t>
  </si>
  <si>
    <t>TF_FrondLDperPower</t>
  </si>
  <si>
    <t>TF_ForgetStress</t>
  </si>
  <si>
    <t>TF_PhyllochronStressFactor</t>
  </si>
  <si>
    <t>TF_MaleThresh</t>
  </si>
  <si>
    <t>TF_MTreshtoWStress</t>
  </si>
  <si>
    <t>TF_FirstBudtoFlowerInit</t>
  </si>
  <si>
    <t>Generative stage</t>
  </si>
  <si>
    <t>Sex determination</t>
  </si>
  <si>
    <t>Dry weight bunch increment</t>
  </si>
  <si>
    <t>Number of fruit per bunch</t>
  </si>
  <si>
    <t>Oil Production</t>
  </si>
  <si>
    <t>TF_DWCostUOil</t>
  </si>
  <si>
    <t>TF_FruitWaterPot</t>
  </si>
  <si>
    <t>TF_CritFruitWaterPot</t>
  </si>
  <si>
    <t>TF_StageAbortSens</t>
  </si>
  <si>
    <t>Spesific input parameters for oilpalm</t>
  </si>
  <si>
    <t>Find LABOUR and PRICE input parameter and SPECIFIC INPUT PARAMETER for PALM OIL below</t>
  </si>
  <si>
    <t>TF_FrondLengthStressFactor</t>
  </si>
  <si>
    <t>TF_StemDHistFrac</t>
  </si>
  <si>
    <t>Target Frond biomassa</t>
  </si>
  <si>
    <t>Phyllocron time</t>
  </si>
  <si>
    <t>CurrencyUnit/Kg</t>
  </si>
  <si>
    <t>kg/bunch</t>
  </si>
  <si>
    <t>leaves</t>
  </si>
  <si>
    <t>kg/fruit</t>
  </si>
  <si>
    <t>Fraction biomass allocated to fruit</t>
  </si>
  <si>
    <t>Rain_Data</t>
  </si>
  <si>
    <t>Temp_DailyPotEvap</t>
  </si>
  <si>
    <t>N_PStParam</t>
  </si>
  <si>
    <t>N_KaPDef1</t>
  </si>
  <si>
    <t>N_KaPDef2</t>
  </si>
  <si>
    <t>N_KaPDef3</t>
  </si>
  <si>
    <t>N_KaPDef4</t>
  </si>
  <si>
    <t>Ca_FertAmount</t>
  </si>
  <si>
    <t>…</t>
  </si>
  <si>
    <t>Ca_ExtOrgApply?</t>
  </si>
  <si>
    <t>Ca_FertAppYear</t>
  </si>
  <si>
    <t>Ca_FertAppDoY</t>
  </si>
  <si>
    <t>Ca_PlantYear</t>
  </si>
  <si>
    <t>Ca_PlantDoY</t>
  </si>
  <si>
    <t>T_PlantY</t>
  </si>
  <si>
    <t>T_PlantDoY</t>
  </si>
  <si>
    <t>T_PrunY</t>
  </si>
  <si>
    <t>T_PrunDoY</t>
  </si>
  <si>
    <t>T_PrunFracD</t>
  </si>
  <si>
    <t>T_PrunHarvFracD</t>
  </si>
  <si>
    <t>T_WoodHarvY</t>
  </si>
  <si>
    <t>T_WoodHarvDoY</t>
  </si>
  <si>
    <t>Cq_CRelLUE</t>
  </si>
  <si>
    <t>***</t>
  </si>
  <si>
    <t>Cq_CLWR</t>
  </si>
  <si>
    <t>Cq_CHarvAlloc</t>
  </si>
  <si>
    <t>Cq_CSLA</t>
  </si>
  <si>
    <t>Cq_CRtAlloc</t>
  </si>
  <si>
    <t>T_Par1</t>
  </si>
  <si>
    <t>T_Par2</t>
  </si>
  <si>
    <t>T_Par3</t>
  </si>
  <si>
    <t>S_SoilProp</t>
  </si>
  <si>
    <t>W_ThetaP1</t>
  </si>
  <si>
    <t>W_ThetaP2</t>
  </si>
  <si>
    <t>W_ThetaP3</t>
  </si>
  <si>
    <t>W_ThetaP4</t>
  </si>
  <si>
    <t>W_PhiTheta1</t>
  </si>
  <si>
    <t>W_PhiTheta2</t>
  </si>
  <si>
    <t>W_PhiTheta3</t>
  </si>
  <si>
    <t>W_PhiTheta4</t>
  </si>
  <si>
    <t>W_ThetaPMax</t>
  </si>
  <si>
    <t>W_PTheta1</t>
  </si>
  <si>
    <t>W_PTheta2</t>
  </si>
  <si>
    <t>W_PTheta3</t>
  </si>
  <si>
    <t>W_PTheta4</t>
  </si>
  <si>
    <t>W_PhiPW1</t>
  </si>
  <si>
    <t>W_PhiPW2</t>
  </si>
  <si>
    <t>W_PhiPW3</t>
  </si>
  <si>
    <t>W_PhiPW4</t>
  </si>
  <si>
    <t>W_PhiPMW1</t>
  </si>
  <si>
    <t>W_PhiPMW2</t>
  </si>
  <si>
    <t>W_PhiPMW3</t>
  </si>
  <si>
    <t>W_PhiPMW4</t>
  </si>
  <si>
    <t>W_PhiPMS1</t>
  </si>
  <si>
    <t>W_PhiPMS2</t>
  </si>
  <si>
    <t>W_PhiPMS3</t>
  </si>
  <si>
    <t>W_PhiPMS4</t>
  </si>
  <si>
    <t>W_PhiPS1</t>
  </si>
  <si>
    <t>W_PhiPS2</t>
  </si>
  <si>
    <t>W_PhiPS3</t>
  </si>
  <si>
    <t>W_PhiPS4</t>
  </si>
  <si>
    <t>P_ParamC1</t>
  </si>
  <si>
    <t>P_ParamC2</t>
  </si>
  <si>
    <t>P_ParamC3</t>
  </si>
  <si>
    <t>P_ParamC4</t>
  </si>
  <si>
    <t>P_ParamC5</t>
  </si>
  <si>
    <t>P_ParamT1</t>
  </si>
  <si>
    <t>P_ParamT2</t>
  </si>
  <si>
    <t>P_ParamT3</t>
  </si>
  <si>
    <t>P_ParamAll</t>
  </si>
  <si>
    <t>S&amp;B_SurfLitBurnFrac</t>
  </si>
  <si>
    <t>S&amp;B_NecroBurnFrac</t>
  </si>
  <si>
    <t>S&amp;B_DeadWoodBurnFrac</t>
  </si>
  <si>
    <t>S&amp;B_AerosolFrac</t>
  </si>
  <si>
    <t>S&amp;B_NVolatFrac</t>
  </si>
  <si>
    <t>S&amp;B_PVolatFrac</t>
  </si>
  <si>
    <t>S&amp;B_SOMBurnFrac</t>
  </si>
  <si>
    <t>S&amp;B_FirMortSeedBank</t>
  </si>
  <si>
    <t>S&amp;B_FirIndPMobiliz</t>
  </si>
  <si>
    <t>TW_PhiPotT1L1</t>
  </si>
  <si>
    <t>TW_PhiPotT2L1</t>
  </si>
  <si>
    <t>TW_PhiPotT3L1</t>
  </si>
  <si>
    <t>TW_PhiPotT1L2</t>
  </si>
  <si>
    <t>TW_PhiPotT2L2</t>
  </si>
  <si>
    <t>TW_PhiPotT3L2</t>
  </si>
  <si>
    <t>TW_PhiPotT1L3</t>
  </si>
  <si>
    <t>TW_PhiPotT2L3</t>
  </si>
  <si>
    <t>TW_PhiPotT3L3</t>
  </si>
  <si>
    <t>TW_PhiPotT1L4</t>
  </si>
  <si>
    <t>TW_PhiPotT2L4</t>
  </si>
  <si>
    <t>TW_PhiPotT3L4</t>
  </si>
  <si>
    <t>Yours4</t>
  </si>
  <si>
    <t>S&amp;B_FirImpPSorption</t>
  </si>
  <si>
    <t>Ca_FertApply?</t>
  </si>
  <si>
    <t>Cq_Parameters1</t>
  </si>
  <si>
    <t>Cq_Parameters2</t>
  </si>
  <si>
    <t>Cq_Parameters3</t>
  </si>
  <si>
    <t>Cq_Parameters4</t>
  </si>
  <si>
    <t>Cq_Parameters5</t>
  </si>
  <si>
    <t>Cq_CropType</t>
  </si>
  <si>
    <t>Total Zone Width</t>
  </si>
  <si>
    <t>Width of Zone 1</t>
  </si>
  <si>
    <t>Width of Zone 2</t>
  </si>
  <si>
    <t>Width of Zone 3</t>
  </si>
  <si>
    <t>Parkland System?</t>
  </si>
  <si>
    <t>Agroforestry System</t>
  </si>
  <si>
    <t>note: width of zone 4 will be automatocally calculated by model</t>
  </si>
  <si>
    <t xml:space="preserve">Tree Position Across Zones </t>
  </si>
  <si>
    <t>Tree species 1</t>
  </si>
  <si>
    <t>Tree species 2</t>
  </si>
  <si>
    <t>Tree species 3</t>
  </si>
  <si>
    <t>Tree Position Within Zone</t>
  </si>
  <si>
    <t>Position of tree species 1</t>
  </si>
  <si>
    <t>Position of tree species 2</t>
  </si>
  <si>
    <t>Position of tree species 3</t>
  </si>
  <si>
    <t xml:space="preserve">note: 0 means tree is on the left side of zone and 1 tree is on the right side of zone </t>
  </si>
  <si>
    <t>Density of tree species 1</t>
  </si>
  <si>
    <t>Density of tree species 2</t>
  </si>
  <si>
    <t>Density of tree species 3</t>
  </si>
  <si>
    <t>Temp_SoilDailyData</t>
  </si>
  <si>
    <t>AF_System</t>
  </si>
  <si>
    <t>Tectona grandis</t>
  </si>
  <si>
    <t>The 'Nitrogen' sheet contains initial soil nitrogen for each soil layer and zone</t>
  </si>
  <si>
    <t xml:space="preserve">This spreadsheet defines the simulated system : tree planting density and tree spacing, </t>
  </si>
  <si>
    <t xml:space="preserve">soil depth and tree position accross zone  </t>
  </si>
  <si>
    <t>Potential evapotranspiration (mm)</t>
  </si>
  <si>
    <t>Julian Day</t>
  </si>
  <si>
    <t>Amount of rain per day (mm)</t>
  </si>
  <si>
    <t>Daily soil temperature ( C )</t>
  </si>
  <si>
    <r>
      <t>Initial soil nitrogen, mg cm</t>
    </r>
    <r>
      <rPr>
        <b/>
        <vertAlign val="superscript"/>
        <sz val="12"/>
        <color indexed="63"/>
        <rFont val="Calibri"/>
        <family val="2"/>
        <scheme val="minor"/>
      </rPr>
      <t>-3</t>
    </r>
  </si>
  <si>
    <r>
      <t xml:space="preserve">We have provided 2 default trees : </t>
    </r>
    <r>
      <rPr>
        <sz val="12"/>
        <color indexed="10"/>
        <rFont val="Calibri"/>
        <family val="2"/>
        <scheme val="minor"/>
      </rPr>
      <t>Peltophorum</t>
    </r>
    <r>
      <rPr>
        <sz val="12"/>
        <rFont val="Calibri"/>
        <family val="2"/>
        <scheme val="minor"/>
      </rPr>
      <t xml:space="preserve"> and </t>
    </r>
    <r>
      <rPr>
        <sz val="12"/>
        <color indexed="10"/>
        <rFont val="Calibri"/>
        <family val="2"/>
        <scheme val="minor"/>
      </rPr>
      <t xml:space="preserve">Gliricidia, </t>
    </r>
    <r>
      <rPr>
        <sz val="12"/>
        <color indexed="63"/>
        <rFont val="Calibri"/>
        <family val="2"/>
        <scheme val="minor"/>
      </rPr>
      <t>more tree species are available in coloum O - AU</t>
    </r>
  </si>
  <si>
    <r>
      <t xml:space="preserve">Crop </t>
    </r>
    <r>
      <rPr>
        <sz val="12"/>
        <color indexed="17"/>
        <rFont val="Calibri"/>
        <family val="2"/>
        <scheme val="minor"/>
      </rPr>
      <t>(No changes are allowed in this table !)</t>
    </r>
  </si>
  <si>
    <r>
      <t xml:space="preserve">Tree </t>
    </r>
    <r>
      <rPr>
        <sz val="12"/>
        <color indexed="17"/>
        <rFont val="Calibri"/>
        <family val="2"/>
        <scheme val="minor"/>
      </rPr>
      <t>(No changes are allowed in this table !)</t>
    </r>
  </si>
  <si>
    <r>
      <t xml:space="preserve">     </t>
    </r>
    <r>
      <rPr>
        <b/>
        <sz val="12"/>
        <color indexed="17"/>
        <rFont val="Calibri"/>
        <family val="2"/>
        <scheme val="minor"/>
      </rPr>
      <t>No changes are allowed in this worksheet !</t>
    </r>
  </si>
  <si>
    <t>Zone Width, m</t>
  </si>
  <si>
    <r>
      <t>Tree Density, tree ha</t>
    </r>
    <r>
      <rPr>
        <b/>
        <vertAlign val="superscript"/>
        <sz val="12"/>
        <rFont val="Calibri"/>
        <family val="2"/>
        <scheme val="minor"/>
      </rPr>
      <t>-1</t>
    </r>
  </si>
  <si>
    <t>Soil Layer Thickness, m</t>
  </si>
  <si>
    <t>Use the PTF estimate of Ksat? 1 = yes, 0 = use cell B57 or C57</t>
  </si>
  <si>
    <t>note: type 1 for parkland system and 0 for alley cropping/hedgerow system</t>
  </si>
  <si>
    <t>Estimated tree density for parkland system</t>
  </si>
  <si>
    <t>T_PrunOption</t>
  </si>
  <si>
    <t>Do you always prune the trees before planting crop? (0 = No, 1 = Yes)</t>
  </si>
  <si>
    <t>Do you determine pruning by tree LAI  or  calendar? ( 0 = tree LAI, 1 = calendar)</t>
  </si>
  <si>
    <t>Amount of irrigation per day (mm)</t>
  </si>
  <si>
    <t>Schedule of harvesting crop biomass</t>
  </si>
  <si>
    <t>Do you want to harves the crop biomass? (0 = No, 1 = Yes)</t>
  </si>
  <si>
    <t>Frac. of canopy harvested</t>
  </si>
  <si>
    <t>N_Init</t>
  </si>
  <si>
    <t>Hevea brasilinsis</t>
  </si>
  <si>
    <t>Acacia</t>
  </si>
  <si>
    <t>Yours2</t>
  </si>
  <si>
    <t>Peltophorum</t>
  </si>
  <si>
    <t>Oilpalm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</si>
</sst>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00"/>
    <numFmt numFmtId="167" formatCode="0.0E+00"/>
    <numFmt numFmtId="168" formatCode="[$-409]d\-mmm\-yy;@"/>
  </numFmts>
  <fonts count="53" x14ac:knownFonts="1">
    <font>
      <sz val="10"/>
      <name val="Arial"/>
    </font>
    <font>
      <sz val="8"/>
      <name val="Arial"/>
      <family val="2"/>
    </font>
    <font>
      <b/>
      <sz val="11"/>
      <color indexed="81"/>
      <name val="Tahoma"/>
      <family val="2"/>
    </font>
    <font>
      <sz val="9"/>
      <color indexed="81"/>
      <name val="Tahoma"/>
      <family val="2"/>
    </font>
    <font>
      <b/>
      <sz val="8"/>
      <color indexed="81"/>
      <name val="Tahoma"/>
      <family val="2"/>
    </font>
    <font>
      <sz val="8"/>
      <color indexed="81"/>
      <name val="Tahoma"/>
      <family val="2"/>
    </font>
    <font>
      <sz val="12"/>
      <color indexed="81"/>
      <name val="Tahoma"/>
      <family val="2"/>
    </font>
    <font>
      <sz val="11"/>
      <color indexed="81"/>
      <name val="Tahoma"/>
      <family val="2"/>
    </font>
    <font>
      <b/>
      <sz val="10"/>
      <color indexed="81"/>
      <name val="Tahoma"/>
      <family val="2"/>
    </font>
    <font>
      <b/>
      <sz val="11"/>
      <color indexed="81"/>
      <name val="Arial"/>
      <family val="2"/>
    </font>
    <font>
      <sz val="10"/>
      <color indexed="81"/>
      <name val="Tahoma"/>
      <family val="2"/>
    </font>
    <font>
      <b/>
      <sz val="12"/>
      <name val="Calibri"/>
      <family val="2"/>
      <scheme val="minor"/>
    </font>
    <font>
      <sz val="12"/>
      <name val="Calibri"/>
      <family val="2"/>
      <scheme val="minor"/>
    </font>
    <font>
      <sz val="12"/>
      <color rgb="FF0000FF"/>
      <name val="Calibri"/>
      <family val="2"/>
      <scheme val="minor"/>
    </font>
    <font>
      <i/>
      <sz val="12"/>
      <name val="Calibri"/>
      <family val="2"/>
      <scheme val="minor"/>
    </font>
    <font>
      <sz val="12"/>
      <color rgb="FF000000"/>
      <name val="Calibri"/>
      <family val="2"/>
    </font>
    <font>
      <sz val="12"/>
      <color indexed="12"/>
      <name val="Calibri"/>
      <family val="2"/>
      <scheme val="minor"/>
    </font>
    <font>
      <b/>
      <sz val="12"/>
      <color indexed="10"/>
      <name val="Calibri"/>
      <family val="2"/>
      <scheme val="minor"/>
    </font>
    <font>
      <sz val="13"/>
      <color rgb="FF000000"/>
      <name val="Calibri"/>
      <family val="2"/>
    </font>
    <font>
      <sz val="13"/>
      <name val="Calibri"/>
      <family val="2"/>
      <scheme val="minor"/>
    </font>
    <font>
      <b/>
      <sz val="12"/>
      <color indexed="20"/>
      <name val="Calibri"/>
      <family val="2"/>
      <scheme val="minor"/>
    </font>
    <font>
      <b/>
      <sz val="12"/>
      <color indexed="12"/>
      <name val="Calibri"/>
      <family val="2"/>
      <scheme val="minor"/>
    </font>
    <font>
      <b/>
      <sz val="12"/>
      <color indexed="14"/>
      <name val="Calibri"/>
      <family val="2"/>
      <scheme val="minor"/>
    </font>
    <font>
      <sz val="12"/>
      <color indexed="10"/>
      <name val="Calibri"/>
      <family val="2"/>
      <scheme val="minor"/>
    </font>
    <font>
      <b/>
      <i/>
      <sz val="12"/>
      <color indexed="10"/>
      <name val="Calibri"/>
      <family val="2"/>
      <scheme val="minor"/>
    </font>
    <font>
      <sz val="12"/>
      <color indexed="33"/>
      <name val="Calibri"/>
      <family val="2"/>
      <scheme val="minor"/>
    </font>
    <font>
      <b/>
      <sz val="12"/>
      <color indexed="17"/>
      <name val="Calibri"/>
      <family val="2"/>
      <scheme val="minor"/>
    </font>
    <font>
      <sz val="12"/>
      <color indexed="17"/>
      <name val="Calibri"/>
      <family val="2"/>
      <scheme val="minor"/>
    </font>
    <font>
      <sz val="12"/>
      <color indexed="57"/>
      <name val="Calibri"/>
      <family val="2"/>
      <scheme val="minor"/>
    </font>
    <font>
      <b/>
      <i/>
      <sz val="12"/>
      <color indexed="17"/>
      <name val="Calibri"/>
      <family val="2"/>
      <scheme val="minor"/>
    </font>
    <font>
      <b/>
      <i/>
      <sz val="12"/>
      <name val="Calibri"/>
      <family val="2"/>
      <scheme val="minor"/>
    </font>
    <font>
      <sz val="12"/>
      <color indexed="21"/>
      <name val="Calibri"/>
      <family val="2"/>
      <scheme val="minor"/>
    </font>
    <font>
      <u/>
      <sz val="12"/>
      <name val="Calibri"/>
      <family val="2"/>
      <scheme val="minor"/>
    </font>
    <font>
      <b/>
      <sz val="12"/>
      <color theme="1"/>
      <name val="Calibri"/>
      <family val="2"/>
      <scheme val="minor"/>
    </font>
    <font>
      <b/>
      <vertAlign val="superscript"/>
      <sz val="12"/>
      <color indexed="63"/>
      <name val="Calibri"/>
      <family val="2"/>
      <scheme val="minor"/>
    </font>
    <font>
      <sz val="12"/>
      <color indexed="48"/>
      <name val="Calibri"/>
      <family val="2"/>
      <scheme val="minor"/>
    </font>
    <font>
      <sz val="12"/>
      <color theme="1"/>
      <name val="Calibri"/>
      <family val="2"/>
      <scheme val="minor"/>
    </font>
    <font>
      <b/>
      <sz val="12"/>
      <color indexed="48"/>
      <name val="Calibri"/>
      <family val="2"/>
      <scheme val="minor"/>
    </font>
    <font>
      <sz val="12"/>
      <color indexed="63"/>
      <name val="Calibri"/>
      <family val="2"/>
      <scheme val="minor"/>
    </font>
    <font>
      <b/>
      <sz val="12"/>
      <color indexed="56"/>
      <name val="Calibri"/>
      <family val="2"/>
      <scheme val="minor"/>
    </font>
    <font>
      <sz val="12"/>
      <color indexed="14"/>
      <name val="Calibri"/>
      <family val="2"/>
      <scheme val="minor"/>
    </font>
    <font>
      <sz val="12"/>
      <color indexed="8"/>
      <name val="Calibri"/>
      <family val="2"/>
      <scheme val="minor"/>
    </font>
    <font>
      <sz val="12"/>
      <color indexed="20"/>
      <name val="Calibri"/>
      <family val="2"/>
      <scheme val="minor"/>
    </font>
    <font>
      <sz val="12"/>
      <color indexed="11"/>
      <name val="Calibri"/>
      <family val="2"/>
      <scheme val="minor"/>
    </font>
    <font>
      <b/>
      <sz val="12"/>
      <color indexed="8"/>
      <name val="Calibri"/>
      <family val="2"/>
      <scheme val="minor"/>
    </font>
    <font>
      <b/>
      <sz val="12"/>
      <color indexed="60"/>
      <name val="Calibri"/>
      <family val="2"/>
      <scheme val="minor"/>
    </font>
    <font>
      <b/>
      <sz val="12"/>
      <color indexed="21"/>
      <name val="Calibri"/>
      <family val="2"/>
      <scheme val="minor"/>
    </font>
    <font>
      <sz val="12"/>
      <color indexed="18"/>
      <name val="Calibri"/>
      <family val="2"/>
      <scheme val="minor"/>
    </font>
    <font>
      <b/>
      <vertAlign val="superscript"/>
      <sz val="12"/>
      <name val="Calibri"/>
      <family val="2"/>
      <scheme val="minor"/>
    </font>
    <font>
      <b/>
      <sz val="9"/>
      <color indexed="81"/>
      <name val="Tahoma"/>
      <family val="2"/>
    </font>
    <font>
      <b/>
      <sz val="16"/>
      <name val="Arial"/>
      <family val="2"/>
    </font>
    <font>
      <sz val="12"/>
      <color rgb="FF0000FF"/>
      <name val="Calibri"/>
      <family val="2"/>
    </font>
    <font>
      <sz val="12"/>
      <color rgb="FFFF0000"/>
      <name val="Calibri"/>
      <family val="2"/>
      <scheme val="minor"/>
    </font>
  </fonts>
  <fills count="21">
    <fill>
      <patternFill patternType="none"/>
    </fill>
    <fill>
      <patternFill patternType="gray125"/>
    </fill>
    <fill>
      <patternFill patternType="solid">
        <fgColor indexed="8"/>
        <bgColor indexed="64"/>
      </patternFill>
    </fill>
    <fill>
      <patternFill patternType="solid">
        <fgColor indexed="41"/>
        <bgColor indexed="64"/>
      </patternFill>
    </fill>
    <fill>
      <patternFill patternType="solid">
        <fgColor indexed="45"/>
        <bgColor indexed="64"/>
      </patternFill>
    </fill>
    <fill>
      <patternFill patternType="solid">
        <fgColor indexed="8"/>
        <bgColor indexed="22"/>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13"/>
        <bgColor indexed="64"/>
      </patternFill>
    </fill>
    <fill>
      <patternFill patternType="solid">
        <fgColor indexed="15"/>
        <bgColor indexed="64"/>
      </patternFill>
    </fill>
    <fill>
      <patternFill patternType="solid">
        <fgColor theme="0"/>
        <bgColor indexed="64"/>
      </patternFill>
    </fill>
    <fill>
      <patternFill patternType="solid">
        <fgColor theme="2"/>
        <bgColor indexed="64"/>
      </patternFill>
    </fill>
    <fill>
      <patternFill patternType="solid">
        <fgColor rgb="FFFFC000"/>
        <bgColor indexed="64"/>
      </patternFill>
    </fill>
    <fill>
      <patternFill patternType="solid">
        <fgColor rgb="FFFFCC81"/>
        <bgColor indexed="64"/>
      </patternFill>
    </fill>
    <fill>
      <patternFill patternType="solid">
        <fgColor rgb="FFFF990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EAEAEA"/>
        <bgColor rgb="FF000000"/>
      </patternFill>
    </fill>
  </fills>
  <borders count="45">
    <border>
      <left/>
      <right/>
      <top/>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style="thin">
        <color indexed="23"/>
      </left>
      <right style="thin">
        <color indexed="23"/>
      </right>
      <top/>
      <bottom/>
      <diagonal/>
    </border>
    <border>
      <left style="thin">
        <color indexed="23"/>
      </left>
      <right style="thin">
        <color indexed="23"/>
      </right>
      <top style="thin">
        <color indexed="23"/>
      </top>
      <bottom/>
      <diagonal/>
    </border>
    <border>
      <left style="thin">
        <color indexed="23"/>
      </left>
      <right style="thin">
        <color indexed="23"/>
      </right>
      <top/>
      <bottom style="thin">
        <color indexed="23"/>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right style="mediumDashed">
        <color indexed="23"/>
      </right>
      <top style="medium">
        <color indexed="23"/>
      </top>
      <bottom/>
      <diagonal/>
    </border>
    <border>
      <left/>
      <right style="mediumDashed">
        <color indexed="23"/>
      </right>
      <top/>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medium">
        <color indexed="23"/>
      </right>
      <top/>
      <bottom style="medium">
        <color indexed="23"/>
      </bottom>
      <diagonal/>
    </border>
    <border>
      <left/>
      <right style="thin">
        <color indexed="23"/>
      </right>
      <top style="thin">
        <color indexed="23"/>
      </top>
      <bottom style="thin">
        <color indexed="23"/>
      </bottom>
      <diagonal/>
    </border>
    <border>
      <left/>
      <right style="thin">
        <color indexed="23"/>
      </right>
      <top/>
      <bottom/>
      <diagonal/>
    </border>
    <border>
      <left/>
      <right style="thin">
        <color indexed="23"/>
      </right>
      <top/>
      <bottom style="thin">
        <color indexed="23"/>
      </bottom>
      <diagonal/>
    </border>
    <border>
      <left style="thin">
        <color indexed="23"/>
      </left>
      <right/>
      <top/>
      <bottom/>
      <diagonal/>
    </border>
    <border>
      <left style="thin">
        <color indexed="23"/>
      </left>
      <right/>
      <top/>
      <bottom style="thin">
        <color indexed="23"/>
      </bottom>
      <diagonal/>
    </border>
    <border>
      <left/>
      <right/>
      <top/>
      <bottom style="thin">
        <color indexed="23"/>
      </bottom>
      <diagonal/>
    </border>
    <border>
      <left/>
      <right/>
      <top style="thin">
        <color indexed="23"/>
      </top>
      <bottom style="thin">
        <color indexed="23"/>
      </bottom>
      <diagonal/>
    </border>
    <border>
      <left/>
      <right style="thin">
        <color indexed="23"/>
      </right>
      <top style="thin">
        <color indexed="23"/>
      </top>
      <bottom/>
      <diagonal/>
    </border>
    <border>
      <left/>
      <right/>
      <top style="thin">
        <color indexed="23"/>
      </top>
      <bottom/>
      <diagonal/>
    </border>
    <border>
      <left style="thin">
        <color indexed="23"/>
      </left>
      <right/>
      <top style="thin">
        <color indexed="23"/>
      </top>
      <bottom/>
      <diagonal/>
    </border>
    <border>
      <left/>
      <right/>
      <top/>
      <bottom style="thin">
        <color indexed="64"/>
      </bottom>
      <diagonal/>
    </border>
    <border>
      <left style="thin">
        <color indexed="64"/>
      </left>
      <right style="thin">
        <color indexed="64"/>
      </right>
      <top/>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23"/>
      </left>
      <right style="thin">
        <color indexed="64"/>
      </right>
      <top style="thin">
        <color indexed="23"/>
      </top>
      <bottom style="thin">
        <color indexed="23"/>
      </bottom>
      <diagonal/>
    </border>
    <border>
      <left style="thin">
        <color indexed="64"/>
      </left>
      <right/>
      <top style="thin">
        <color indexed="23"/>
      </top>
      <bottom style="thin">
        <color indexed="23"/>
      </bottom>
      <diagonal/>
    </border>
    <border>
      <left style="thin">
        <color indexed="64"/>
      </left>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medium">
        <color theme="0" tint="-0.34998626667073579"/>
      </left>
      <right/>
      <top/>
      <bottom/>
      <diagonal/>
    </border>
    <border>
      <left/>
      <right style="medium">
        <color theme="0" tint="-0.34998626667073579"/>
      </right>
      <top/>
      <bottom/>
      <diagonal/>
    </border>
    <border>
      <left/>
      <right style="mediumDashed">
        <color theme="0" tint="-0.34998626667073579"/>
      </right>
      <top/>
      <bottom/>
      <diagonal/>
    </border>
    <border>
      <left style="thin">
        <color rgb="FF808080"/>
      </left>
      <right style="thin">
        <color rgb="FF808080"/>
      </right>
      <top style="thin">
        <color rgb="FF808080"/>
      </top>
      <bottom style="thin">
        <color rgb="FF808080"/>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Dashed">
        <color theme="0" tint="-0.499984740745262"/>
      </right>
      <top/>
      <bottom style="medium">
        <color theme="0" tint="-0.499984740745262"/>
      </bottom>
      <diagonal/>
    </border>
    <border>
      <left/>
      <right style="medium">
        <color theme="0" tint="-0.499984740745262"/>
      </right>
      <top/>
      <bottom style="medium">
        <color theme="0" tint="-0.499984740745262"/>
      </bottom>
      <diagonal/>
    </border>
  </borders>
  <cellStyleXfs count="1">
    <xf numFmtId="0" fontId="0" fillId="0" borderId="0"/>
  </cellStyleXfs>
  <cellXfs count="524">
    <xf numFmtId="0" fontId="0" fillId="0" borderId="0" xfId="0"/>
    <xf numFmtId="0" fontId="0" fillId="13" borderId="0" xfId="0" applyFill="1"/>
    <xf numFmtId="0" fontId="12" fillId="13" borderId="0" xfId="0" applyFont="1" applyFill="1" applyAlignment="1">
      <alignment vertical="center"/>
    </xf>
    <xf numFmtId="0" fontId="12" fillId="13" borderId="36" xfId="0" applyFont="1" applyFill="1" applyBorder="1" applyAlignment="1">
      <alignment vertical="center" wrapText="1"/>
    </xf>
    <xf numFmtId="0" fontId="13" fillId="13" borderId="36" xfId="0" applyFont="1" applyFill="1" applyBorder="1" applyAlignment="1">
      <alignment horizontal="center" vertical="center"/>
    </xf>
    <xf numFmtId="0" fontId="12" fillId="13" borderId="0" xfId="0" applyFont="1" applyFill="1" applyAlignment="1">
      <alignment horizontal="center" vertical="center"/>
    </xf>
    <xf numFmtId="0" fontId="12" fillId="13" borderId="36" xfId="0" applyFont="1" applyFill="1" applyBorder="1" applyAlignment="1">
      <alignment vertical="center"/>
    </xf>
    <xf numFmtId="0" fontId="15" fillId="0" borderId="0" xfId="0" applyFont="1"/>
    <xf numFmtId="0" fontId="12" fillId="14" borderId="0" xfId="0" applyFont="1" applyFill="1"/>
    <xf numFmtId="0" fontId="16" fillId="2" borderId="0" xfId="0" applyFont="1" applyFill="1"/>
    <xf numFmtId="0" fontId="12" fillId="0" borderId="0" xfId="0" applyFont="1"/>
    <xf numFmtId="0" fontId="12" fillId="2" borderId="0" xfId="0" applyFont="1" applyFill="1"/>
    <xf numFmtId="15" fontId="12" fillId="2" borderId="0" xfId="0" quotePrefix="1" applyNumberFormat="1" applyFont="1" applyFill="1" applyAlignment="1">
      <alignment horizontal="left"/>
    </xf>
    <xf numFmtId="0" fontId="12" fillId="2" borderId="0" xfId="0" applyFont="1" applyFill="1" applyAlignment="1">
      <alignment horizontal="center"/>
    </xf>
    <xf numFmtId="0" fontId="16" fillId="2" borderId="0" xfId="0" applyFont="1" applyFill="1" applyAlignment="1" applyProtection="1">
      <alignment horizontal="center"/>
      <protection locked="0"/>
    </xf>
    <xf numFmtId="2" fontId="16" fillId="2" borderId="0" xfId="0" applyNumberFormat="1" applyFont="1" applyFill="1" applyAlignment="1" applyProtection="1">
      <alignment horizontal="center"/>
      <protection locked="0"/>
    </xf>
    <xf numFmtId="0" fontId="11" fillId="2" borderId="0" xfId="0" applyFont="1" applyFill="1"/>
    <xf numFmtId="0" fontId="11" fillId="2" borderId="0" xfId="0" applyFont="1" applyFill="1" applyAlignment="1">
      <alignment horizontal="center"/>
    </xf>
    <xf numFmtId="0" fontId="17" fillId="2" borderId="0" xfId="0" applyFont="1" applyFill="1"/>
    <xf numFmtId="2" fontId="12" fillId="2" borderId="0" xfId="0" applyNumberFormat="1" applyFont="1" applyFill="1"/>
    <xf numFmtId="0" fontId="16" fillId="2" borderId="0" xfId="0" applyFont="1" applyFill="1" applyProtection="1">
      <protection locked="0"/>
    </xf>
    <xf numFmtId="2" fontId="16" fillId="2" borderId="0" xfId="0" applyNumberFormat="1" applyFont="1" applyFill="1" applyAlignment="1">
      <alignment horizontal="center"/>
    </xf>
    <xf numFmtId="15" fontId="12" fillId="0" borderId="0" xfId="0" quotePrefix="1" applyNumberFormat="1" applyFont="1" applyAlignment="1">
      <alignment horizontal="left"/>
    </xf>
    <xf numFmtId="0" fontId="12" fillId="0" borderId="0" xfId="0" applyFont="1" applyAlignment="1">
      <alignment horizontal="center"/>
    </xf>
    <xf numFmtId="2" fontId="16" fillId="0" borderId="0" xfId="0" applyNumberFormat="1" applyFont="1" applyAlignment="1">
      <alignment horizontal="center"/>
    </xf>
    <xf numFmtId="0" fontId="16" fillId="0" borderId="0" xfId="0" applyFont="1" applyAlignment="1" applyProtection="1">
      <alignment horizontal="center"/>
      <protection locked="0"/>
    </xf>
    <xf numFmtId="2" fontId="16" fillId="0" borderId="0" xfId="0" applyNumberFormat="1" applyFont="1" applyAlignment="1" applyProtection="1">
      <alignment horizontal="center"/>
      <protection locked="0"/>
    </xf>
    <xf numFmtId="168" fontId="12" fillId="0" borderId="0" xfId="0" applyNumberFormat="1" applyFont="1" applyAlignment="1">
      <alignment horizontal="left"/>
    </xf>
    <xf numFmtId="0" fontId="18" fillId="0" borderId="0" xfId="0" applyFont="1"/>
    <xf numFmtId="0" fontId="19" fillId="13" borderId="0" xfId="0" applyFont="1" applyFill="1" applyAlignment="1">
      <alignment vertical="center"/>
    </xf>
    <xf numFmtId="0" fontId="20" fillId="2" borderId="0" xfId="0" applyFont="1" applyFill="1"/>
    <xf numFmtId="0" fontId="11" fillId="2" borderId="0" xfId="0" applyFont="1" applyFill="1" applyProtection="1">
      <protection hidden="1"/>
    </xf>
    <xf numFmtId="0" fontId="20" fillId="2" borderId="0" xfId="0" applyFont="1" applyFill="1" applyProtection="1">
      <protection locked="0"/>
    </xf>
    <xf numFmtId="0" fontId="17" fillId="2" borderId="0" xfId="0" applyFont="1" applyFill="1" applyAlignment="1">
      <alignment horizontal="left"/>
    </xf>
    <xf numFmtId="0" fontId="21" fillId="2" borderId="0" xfId="0" applyFont="1" applyFill="1" applyProtection="1">
      <protection hidden="1"/>
    </xf>
    <xf numFmtId="0" fontId="11" fillId="2" borderId="0" xfId="0" applyFont="1" applyFill="1" applyAlignment="1" applyProtection="1">
      <alignment vertical="top"/>
      <protection hidden="1"/>
    </xf>
    <xf numFmtId="0" fontId="12" fillId="2" borderId="0" xfId="0" applyFont="1" applyFill="1" applyAlignment="1">
      <alignment wrapText="1"/>
    </xf>
    <xf numFmtId="0" fontId="22" fillId="2" borderId="0" xfId="0" applyFont="1" applyFill="1" applyProtection="1">
      <protection hidden="1"/>
    </xf>
    <xf numFmtId="0" fontId="12" fillId="2" borderId="0" xfId="0" applyFont="1" applyFill="1" applyProtection="1">
      <protection hidden="1"/>
    </xf>
    <xf numFmtId="0" fontId="12" fillId="2" borderId="0" xfId="0" applyFont="1" applyFill="1" applyAlignment="1" applyProtection="1">
      <alignment horizontal="right"/>
      <protection hidden="1"/>
    </xf>
    <xf numFmtId="2" fontId="12" fillId="2" borderId="0" xfId="0" applyNumberFormat="1" applyFont="1" applyFill="1" applyAlignment="1">
      <alignment horizontal="center"/>
    </xf>
    <xf numFmtId="165" fontId="12" fillId="2" borderId="0" xfId="0" applyNumberFormat="1" applyFont="1" applyFill="1"/>
    <xf numFmtId="0" fontId="11" fillId="2" borderId="0" xfId="0" applyFont="1" applyFill="1" applyAlignment="1" applyProtection="1">
      <alignment horizontal="center"/>
      <protection hidden="1"/>
    </xf>
    <xf numFmtId="0" fontId="11" fillId="2" borderId="0" xfId="0" applyFont="1" applyFill="1" applyAlignment="1" applyProtection="1">
      <alignment horizontal="right"/>
      <protection hidden="1"/>
    </xf>
    <xf numFmtId="0" fontId="11" fillId="2" borderId="0" xfId="0" applyFont="1" applyFill="1" applyAlignment="1" applyProtection="1">
      <alignment horizontal="left"/>
      <protection hidden="1"/>
    </xf>
    <xf numFmtId="165" fontId="12" fillId="2" borderId="0" xfId="0" applyNumberFormat="1" applyFont="1" applyFill="1" applyAlignment="1" applyProtection="1">
      <alignment horizontal="center"/>
      <protection locked="0"/>
    </xf>
    <xf numFmtId="165" fontId="16" fillId="2" borderId="0" xfId="0" applyNumberFormat="1" applyFont="1" applyFill="1"/>
    <xf numFmtId="2" fontId="16" fillId="2" borderId="0" xfId="0" applyNumberFormat="1" applyFont="1" applyFill="1"/>
    <xf numFmtId="164" fontId="12" fillId="2" borderId="0" xfId="0" applyNumberFormat="1" applyFont="1" applyFill="1" applyAlignment="1" applyProtection="1">
      <alignment horizontal="left"/>
      <protection locked="0"/>
    </xf>
    <xf numFmtId="0" fontId="12" fillId="2" borderId="0" xfId="0" applyFont="1" applyFill="1" applyAlignment="1" applyProtection="1">
      <alignment horizontal="left"/>
      <protection locked="0"/>
    </xf>
    <xf numFmtId="166" fontId="16" fillId="2" borderId="0" xfId="0" applyNumberFormat="1" applyFont="1" applyFill="1"/>
    <xf numFmtId="0" fontId="21" fillId="2" borderId="0" xfId="0" applyFont="1" applyFill="1" applyAlignment="1" applyProtection="1">
      <alignment horizontal="center"/>
      <protection locked="0"/>
    </xf>
    <xf numFmtId="165" fontId="23" fillId="2" borderId="0" xfId="0" applyNumberFormat="1" applyFont="1" applyFill="1"/>
    <xf numFmtId="0" fontId="24" fillId="2" borderId="0" xfId="0" applyFont="1" applyFill="1" applyAlignment="1">
      <alignment vertical="top" wrapText="1"/>
    </xf>
    <xf numFmtId="0" fontId="12" fillId="10" borderId="0" xfId="0" applyFont="1" applyFill="1"/>
    <xf numFmtId="0" fontId="23" fillId="10" borderId="0" xfId="0" applyFont="1" applyFill="1" applyAlignment="1" applyProtection="1">
      <alignment horizontal="center"/>
      <protection locked="0"/>
    </xf>
    <xf numFmtId="0" fontId="12" fillId="10" borderId="0" xfId="0" applyFont="1" applyFill="1" applyAlignment="1" applyProtection="1">
      <alignment horizontal="center"/>
      <protection locked="0" hidden="1"/>
    </xf>
    <xf numFmtId="166" fontId="23" fillId="10" borderId="0" xfId="0" applyNumberFormat="1" applyFont="1" applyFill="1" applyAlignment="1" applyProtection="1">
      <alignment horizontal="center"/>
      <protection locked="0"/>
    </xf>
    <xf numFmtId="0" fontId="12" fillId="10" borderId="0" xfId="0" applyFont="1" applyFill="1" applyAlignment="1" applyProtection="1">
      <alignment horizontal="center"/>
      <protection locked="0"/>
    </xf>
    <xf numFmtId="0" fontId="12" fillId="2" borderId="0" xfId="0" applyFont="1" applyFill="1" applyAlignment="1" applyProtection="1">
      <alignment horizontal="center"/>
      <protection locked="0"/>
    </xf>
    <xf numFmtId="0" fontId="21" fillId="2" borderId="0" xfId="0" applyFont="1" applyFill="1"/>
    <xf numFmtId="0" fontId="16" fillId="2" borderId="0" xfId="0" applyFont="1" applyFill="1" applyProtection="1">
      <protection locked="0" hidden="1"/>
    </xf>
    <xf numFmtId="0" fontId="12" fillId="2" borderId="0" xfId="0" applyFont="1" applyFill="1" applyProtection="1">
      <protection locked="0"/>
    </xf>
    <xf numFmtId="0" fontId="17" fillId="2" borderId="0" xfId="0" applyFont="1" applyFill="1" applyProtection="1">
      <protection hidden="1"/>
    </xf>
    <xf numFmtId="166" fontId="16" fillId="2" borderId="0" xfId="0" applyNumberFormat="1" applyFont="1" applyFill="1" applyAlignment="1" applyProtection="1">
      <alignment horizontal="center"/>
      <protection locked="0"/>
    </xf>
    <xf numFmtId="0" fontId="21" fillId="2" borderId="0" xfId="0" applyFont="1" applyFill="1" applyAlignment="1" applyProtection="1">
      <alignment horizontal="right"/>
      <protection hidden="1"/>
    </xf>
    <xf numFmtId="166" fontId="23" fillId="2" borderId="0" xfId="0" applyNumberFormat="1" applyFont="1" applyFill="1" applyProtection="1">
      <protection locked="0"/>
    </xf>
    <xf numFmtId="0" fontId="16" fillId="2" borderId="0" xfId="0" applyFont="1" applyFill="1" applyProtection="1">
      <protection hidden="1"/>
    </xf>
    <xf numFmtId="0" fontId="12" fillId="2" borderId="0" xfId="0" applyFont="1" applyFill="1" applyAlignment="1">
      <alignment horizontal="right"/>
    </xf>
    <xf numFmtId="165" fontId="23" fillId="2" borderId="0" xfId="0" applyNumberFormat="1" applyFont="1" applyFill="1" applyProtection="1">
      <protection locked="0"/>
    </xf>
    <xf numFmtId="166" fontId="23" fillId="11" borderId="0" xfId="0" applyNumberFormat="1" applyFont="1" applyFill="1" applyProtection="1">
      <protection locked="0"/>
    </xf>
    <xf numFmtId="0" fontId="12" fillId="2" borderId="28" xfId="0" applyFont="1" applyFill="1" applyBorder="1" applyProtection="1">
      <protection hidden="1"/>
    </xf>
    <xf numFmtId="165" fontId="12" fillId="2" borderId="27" xfId="0" applyNumberFormat="1" applyFont="1" applyFill="1" applyBorder="1"/>
    <xf numFmtId="0" fontId="12" fillId="2" borderId="27" xfId="0" applyFont="1" applyFill="1" applyBorder="1" applyProtection="1">
      <protection hidden="1"/>
    </xf>
    <xf numFmtId="0" fontId="12" fillId="2" borderId="27" xfId="0" applyFont="1" applyFill="1" applyBorder="1"/>
    <xf numFmtId="0" fontId="12" fillId="2" borderId="26" xfId="0" applyFont="1" applyFill="1" applyBorder="1"/>
    <xf numFmtId="0" fontId="12" fillId="2" borderId="22" xfId="0" applyFont="1" applyFill="1" applyBorder="1" applyProtection="1">
      <protection hidden="1"/>
    </xf>
    <xf numFmtId="0" fontId="12" fillId="2" borderId="20" xfId="0" applyFont="1" applyFill="1" applyBorder="1"/>
    <xf numFmtId="165" fontId="12" fillId="2" borderId="0" xfId="0" applyNumberFormat="1" applyFont="1" applyFill="1" applyProtection="1">
      <protection hidden="1"/>
    </xf>
    <xf numFmtId="0" fontId="11" fillId="2" borderId="22" xfId="0" applyFont="1" applyFill="1" applyBorder="1" applyProtection="1">
      <protection hidden="1"/>
    </xf>
    <xf numFmtId="0" fontId="12" fillId="2" borderId="20" xfId="0" applyFont="1" applyFill="1" applyBorder="1" applyProtection="1">
      <protection hidden="1"/>
    </xf>
    <xf numFmtId="0" fontId="12" fillId="2" borderId="22" xfId="0" applyFont="1" applyFill="1" applyBorder="1" applyAlignment="1" applyProtection="1">
      <alignment horizontal="left"/>
      <protection locked="0"/>
    </xf>
    <xf numFmtId="0" fontId="12" fillId="2" borderId="0" xfId="0" applyFont="1" applyFill="1" applyAlignment="1">
      <alignment horizontal="left"/>
    </xf>
    <xf numFmtId="165" fontId="12" fillId="2" borderId="0" xfId="0" applyNumberFormat="1" applyFont="1" applyFill="1" applyAlignment="1">
      <alignment horizontal="left"/>
    </xf>
    <xf numFmtId="0" fontId="25" fillId="2" borderId="0" xfId="0" applyFont="1" applyFill="1" applyAlignment="1" applyProtection="1">
      <alignment horizontal="right"/>
      <protection hidden="1"/>
    </xf>
    <xf numFmtId="0" fontId="25" fillId="2" borderId="0" xfId="0" applyFont="1" applyFill="1" applyProtection="1">
      <protection hidden="1"/>
    </xf>
    <xf numFmtId="11" fontId="12" fillId="2" borderId="0" xfId="0" applyNumberFormat="1" applyFont="1" applyFill="1" applyAlignment="1">
      <alignment horizontal="left"/>
    </xf>
    <xf numFmtId="2" fontId="25" fillId="2" borderId="0" xfId="0" applyNumberFormat="1" applyFont="1" applyFill="1" applyProtection="1">
      <protection locked="0"/>
    </xf>
    <xf numFmtId="165" fontId="25" fillId="2" borderId="0" xfId="0" applyNumberFormat="1" applyFont="1" applyFill="1"/>
    <xf numFmtId="165" fontId="25" fillId="2" borderId="0" xfId="0" applyNumberFormat="1" applyFont="1" applyFill="1" applyProtection="1">
      <protection locked="0"/>
    </xf>
    <xf numFmtId="11" fontId="25" fillId="2" borderId="0" xfId="0" applyNumberFormat="1" applyFont="1" applyFill="1"/>
    <xf numFmtId="165" fontId="12" fillId="0" borderId="0" xfId="0" applyNumberFormat="1" applyFont="1"/>
    <xf numFmtId="165" fontId="25" fillId="2" borderId="0" xfId="0" applyNumberFormat="1" applyFont="1" applyFill="1" applyProtection="1">
      <protection hidden="1"/>
    </xf>
    <xf numFmtId="0" fontId="12" fillId="2" borderId="22" xfId="0" applyFont="1" applyFill="1" applyBorder="1"/>
    <xf numFmtId="0" fontId="12" fillId="2" borderId="23" xfId="0" applyFont="1" applyFill="1" applyBorder="1"/>
    <xf numFmtId="0" fontId="12" fillId="2" borderId="24" xfId="0" applyFont="1" applyFill="1" applyBorder="1"/>
    <xf numFmtId="165" fontId="12" fillId="2" borderId="24" xfId="0" applyNumberFormat="1" applyFont="1" applyFill="1" applyBorder="1"/>
    <xf numFmtId="0" fontId="12" fillId="2" borderId="21" xfId="0" applyFont="1" applyFill="1" applyBorder="1"/>
    <xf numFmtId="0" fontId="23" fillId="2" borderId="0" xfId="0" applyFont="1" applyFill="1"/>
    <xf numFmtId="0" fontId="26" fillId="2" borderId="0" xfId="0" applyFont="1" applyFill="1"/>
    <xf numFmtId="0" fontId="12" fillId="2" borderId="28" xfId="0" applyFont="1" applyFill="1" applyBorder="1"/>
    <xf numFmtId="0" fontId="26" fillId="2" borderId="27" xfId="0" applyFont="1" applyFill="1" applyBorder="1" applyAlignment="1">
      <alignment horizontal="left"/>
    </xf>
    <xf numFmtId="0" fontId="26" fillId="2" borderId="27" xfId="0" applyFont="1" applyFill="1" applyBorder="1" applyAlignment="1">
      <alignment horizontal="center"/>
    </xf>
    <xf numFmtId="0" fontId="27" fillId="2" borderId="27" xfId="0" applyFont="1" applyFill="1" applyBorder="1"/>
    <xf numFmtId="0" fontId="11" fillId="2" borderId="0" xfId="0" applyFont="1" applyFill="1" applyAlignment="1">
      <alignment horizontal="left"/>
    </xf>
    <xf numFmtId="0" fontId="21" fillId="2" borderId="0" xfId="0" applyFont="1" applyFill="1" applyAlignment="1">
      <alignment horizontal="center"/>
    </xf>
    <xf numFmtId="0" fontId="11" fillId="2" borderId="0" xfId="0" applyFont="1" applyFill="1" applyAlignment="1" applyProtection="1">
      <alignment horizontal="center"/>
      <protection locked="0"/>
    </xf>
    <xf numFmtId="0" fontId="12" fillId="2" borderId="0" xfId="0" applyFont="1" applyFill="1" applyAlignment="1" applyProtection="1">
      <alignment horizontal="center" wrapText="1"/>
      <protection hidden="1"/>
    </xf>
    <xf numFmtId="0" fontId="23" fillId="2" borderId="0" xfId="0" applyFont="1" applyFill="1" applyAlignment="1">
      <alignment horizontal="center"/>
    </xf>
    <xf numFmtId="0" fontId="16" fillId="2" borderId="0" xfId="0" applyFont="1" applyFill="1" applyAlignment="1" applyProtection="1">
      <alignment horizontal="center"/>
      <protection hidden="1"/>
    </xf>
    <xf numFmtId="0" fontId="16" fillId="2" borderId="0" xfId="0" applyFont="1" applyFill="1" applyAlignment="1">
      <alignment horizontal="center"/>
    </xf>
    <xf numFmtId="0" fontId="12" fillId="2" borderId="20" xfId="0" applyFont="1" applyFill="1" applyBorder="1" applyAlignment="1" applyProtection="1">
      <alignment horizontal="right"/>
      <protection hidden="1"/>
    </xf>
    <xf numFmtId="0" fontId="12" fillId="2" borderId="0" xfId="0" applyFont="1" applyFill="1" applyAlignment="1" applyProtection="1">
      <alignment horizontal="left" wrapText="1"/>
      <protection hidden="1"/>
    </xf>
    <xf numFmtId="0" fontId="14" fillId="2" borderId="0" xfId="0" applyFont="1" applyFill="1" applyProtection="1">
      <protection hidden="1"/>
    </xf>
    <xf numFmtId="0" fontId="28" fillId="2" borderId="0" xfId="0" applyFont="1" applyFill="1" applyAlignment="1">
      <alignment horizontal="center"/>
    </xf>
    <xf numFmtId="0" fontId="28" fillId="2" borderId="0" xfId="0" applyFont="1" applyFill="1" applyAlignment="1">
      <alignment horizontal="center" wrapText="1"/>
    </xf>
    <xf numFmtId="0" fontId="12" fillId="2" borderId="22" xfId="0" applyFont="1" applyFill="1" applyBorder="1" applyAlignment="1" applyProtection="1">
      <alignment horizontal="center"/>
      <protection hidden="1"/>
    </xf>
    <xf numFmtId="0" fontId="16" fillId="2" borderId="0" xfId="0" applyFont="1" applyFill="1" applyAlignment="1" applyProtection="1">
      <alignment horizontal="left"/>
      <protection hidden="1"/>
    </xf>
    <xf numFmtId="0" fontId="16" fillId="2" borderId="20" xfId="0" applyFont="1" applyFill="1" applyBorder="1" applyProtection="1">
      <protection locked="0"/>
    </xf>
    <xf numFmtId="0" fontId="21" fillId="2" borderId="0" xfId="0" applyFont="1" applyFill="1" applyProtection="1">
      <protection locked="0"/>
    </xf>
    <xf numFmtId="0" fontId="29" fillId="2" borderId="0" xfId="0" applyFont="1" applyFill="1"/>
    <xf numFmtId="0" fontId="14" fillId="2" borderId="0" xfId="0" applyFont="1" applyFill="1" applyAlignment="1" applyProtection="1">
      <alignment horizontal="center"/>
      <protection hidden="1"/>
    </xf>
    <xf numFmtId="0" fontId="12" fillId="2" borderId="0" xfId="0" applyFont="1" applyFill="1" applyAlignment="1" applyProtection="1">
      <alignment horizontal="left"/>
      <protection hidden="1"/>
    </xf>
    <xf numFmtId="0" fontId="12" fillId="2" borderId="20" xfId="0" applyFont="1" applyFill="1" applyBorder="1" applyProtection="1">
      <protection locked="0"/>
    </xf>
    <xf numFmtId="165" fontId="27" fillId="2" borderId="0" xfId="0" applyNumberFormat="1" applyFont="1" applyFill="1"/>
    <xf numFmtId="0" fontId="12" fillId="2" borderId="23" xfId="0" applyFont="1" applyFill="1" applyBorder="1" applyAlignment="1" applyProtection="1">
      <alignment horizontal="center"/>
      <protection hidden="1"/>
    </xf>
    <xf numFmtId="0" fontId="12" fillId="2" borderId="24" xfId="0" applyFont="1" applyFill="1" applyBorder="1" applyAlignment="1" applyProtection="1">
      <alignment horizontal="left"/>
      <protection hidden="1"/>
    </xf>
    <xf numFmtId="0" fontId="12" fillId="2" borderId="24" xfId="0" applyFont="1" applyFill="1" applyBorder="1" applyProtection="1">
      <protection locked="0"/>
    </xf>
    <xf numFmtId="0" fontId="12" fillId="2" borderId="21" xfId="0" applyFont="1" applyFill="1" applyBorder="1" applyProtection="1">
      <protection locked="0"/>
    </xf>
    <xf numFmtId="0" fontId="11" fillId="2" borderId="0" xfId="0" applyFont="1" applyFill="1" applyAlignment="1">
      <alignment horizontal="right"/>
    </xf>
    <xf numFmtId="165" fontId="28" fillId="2" borderId="0" xfId="0" applyNumberFormat="1" applyFont="1" applyFill="1" applyProtection="1">
      <protection locked="0"/>
    </xf>
    <xf numFmtId="2" fontId="28" fillId="2" borderId="0" xfId="0" applyNumberFormat="1" applyFont="1" applyFill="1" applyProtection="1">
      <protection locked="0"/>
    </xf>
    <xf numFmtId="0" fontId="30" fillId="2" borderId="0" xfId="0" applyFont="1" applyFill="1" applyProtection="1">
      <protection hidden="1"/>
    </xf>
    <xf numFmtId="0" fontId="12" fillId="2" borderId="23" xfId="0" applyFont="1" applyFill="1" applyBorder="1" applyProtection="1">
      <protection hidden="1"/>
    </xf>
    <xf numFmtId="2" fontId="21" fillId="2" borderId="0" xfId="0" applyNumberFormat="1" applyFont="1" applyFill="1" applyProtection="1">
      <protection locked="0"/>
    </xf>
    <xf numFmtId="0" fontId="11" fillId="2" borderId="22" xfId="0" applyFont="1" applyFill="1" applyBorder="1"/>
    <xf numFmtId="0" fontId="30" fillId="2" borderId="0" xfId="0" applyFont="1" applyFill="1" applyAlignment="1" applyProtection="1">
      <alignment horizontal="right"/>
      <protection hidden="1"/>
    </xf>
    <xf numFmtId="0" fontId="11" fillId="2" borderId="23" xfId="0" applyFont="1" applyFill="1" applyBorder="1"/>
    <xf numFmtId="0" fontId="12" fillId="2" borderId="24" xfId="0" applyFont="1" applyFill="1" applyBorder="1" applyProtection="1">
      <protection hidden="1"/>
    </xf>
    <xf numFmtId="0" fontId="12" fillId="2" borderId="21" xfId="0" applyFont="1" applyFill="1" applyBorder="1" applyProtection="1">
      <protection hidden="1"/>
    </xf>
    <xf numFmtId="165" fontId="28" fillId="2" borderId="0" xfId="0" applyNumberFormat="1" applyFont="1" applyFill="1"/>
    <xf numFmtId="0" fontId="12" fillId="2" borderId="22" xfId="0" applyFont="1" applyFill="1" applyBorder="1" applyAlignment="1">
      <alignment horizontal="center"/>
    </xf>
    <xf numFmtId="2" fontId="31" fillId="2" borderId="0" xfId="0" applyNumberFormat="1" applyFont="1" applyFill="1"/>
    <xf numFmtId="2" fontId="12" fillId="2" borderId="22" xfId="0" applyNumberFormat="1" applyFont="1" applyFill="1" applyBorder="1" applyAlignment="1">
      <alignment horizontal="center"/>
    </xf>
    <xf numFmtId="165" fontId="12" fillId="2" borderId="20" xfId="0" applyNumberFormat="1" applyFont="1" applyFill="1" applyBorder="1"/>
    <xf numFmtId="165" fontId="32" fillId="2" borderId="0" xfId="0" applyNumberFormat="1" applyFont="1" applyFill="1"/>
    <xf numFmtId="2" fontId="12" fillId="2" borderId="23" xfId="0" applyNumberFormat="1" applyFont="1" applyFill="1" applyBorder="1" applyAlignment="1">
      <alignment horizontal="center"/>
    </xf>
    <xf numFmtId="2" fontId="12" fillId="2" borderId="24" xfId="0" applyNumberFormat="1" applyFont="1" applyFill="1" applyBorder="1"/>
    <xf numFmtId="165" fontId="12" fillId="2" borderId="21" xfId="0" applyNumberFormat="1" applyFont="1" applyFill="1" applyBorder="1"/>
    <xf numFmtId="0" fontId="12" fillId="13" borderId="0" xfId="0" applyFont="1" applyFill="1"/>
    <xf numFmtId="0" fontId="19" fillId="13" borderId="0" xfId="0" applyFont="1" applyFill="1"/>
    <xf numFmtId="0" fontId="11" fillId="0" borderId="0" xfId="0" applyFont="1"/>
    <xf numFmtId="0" fontId="33" fillId="15" borderId="0" xfId="0" applyFont="1" applyFill="1" applyAlignment="1">
      <alignment horizontal="center" vertical="center" wrapText="1"/>
    </xf>
    <xf numFmtId="0" fontId="33" fillId="15" borderId="0" xfId="0" applyFont="1" applyFill="1" applyAlignment="1">
      <alignment vertical="center" wrapText="1"/>
    </xf>
    <xf numFmtId="0" fontId="27" fillId="2" borderId="0" xfId="0" applyFont="1" applyFill="1" applyAlignment="1">
      <alignment horizontal="center"/>
    </xf>
    <xf numFmtId="0" fontId="21" fillId="2" borderId="1" xfId="0" applyFont="1" applyFill="1" applyBorder="1" applyAlignment="1" applyProtection="1">
      <alignment horizontal="center"/>
      <protection locked="0"/>
    </xf>
    <xf numFmtId="0" fontId="17" fillId="2" borderId="0" xfId="0" applyFont="1" applyFill="1" applyAlignment="1" applyProtection="1">
      <alignment horizontal="center"/>
      <protection hidden="1"/>
    </xf>
    <xf numFmtId="0" fontId="35" fillId="2" borderId="0" xfId="0" applyFont="1" applyFill="1"/>
    <xf numFmtId="0" fontId="26" fillId="2" borderId="1" xfId="0" applyFont="1" applyFill="1" applyBorder="1" applyAlignment="1">
      <alignment horizontal="center"/>
    </xf>
    <xf numFmtId="0" fontId="24" fillId="2" borderId="1" xfId="0" applyFont="1" applyFill="1" applyBorder="1" applyAlignment="1" applyProtection="1">
      <alignment horizontal="center" wrapText="1"/>
      <protection hidden="1"/>
    </xf>
    <xf numFmtId="0" fontId="30" fillId="2" borderId="0" xfId="0" applyFont="1" applyFill="1"/>
    <xf numFmtId="0" fontId="33" fillId="15" borderId="11" xfId="0" applyFont="1" applyFill="1" applyBorder="1" applyAlignment="1" applyProtection="1">
      <alignment horizontal="center" vertical="center" wrapText="1"/>
      <protection hidden="1"/>
    </xf>
    <xf numFmtId="0" fontId="33" fillId="15" borderId="12" xfId="0" applyFont="1" applyFill="1" applyBorder="1" applyAlignment="1" applyProtection="1">
      <alignment horizontal="center" vertical="center" wrapText="1"/>
      <protection hidden="1"/>
    </xf>
    <xf numFmtId="0" fontId="33" fillId="15" borderId="13" xfId="0" applyFont="1" applyFill="1" applyBorder="1" applyAlignment="1" applyProtection="1">
      <alignment horizontal="center" vertical="center" wrapText="1"/>
      <protection hidden="1"/>
    </xf>
    <xf numFmtId="0" fontId="36" fillId="14" borderId="0" xfId="0" applyFont="1" applyFill="1" applyAlignment="1">
      <alignment horizontal="center" vertical="center"/>
    </xf>
    <xf numFmtId="0" fontId="33" fillId="15" borderId="14" xfId="0" applyFont="1" applyFill="1" applyBorder="1" applyAlignment="1" applyProtection="1">
      <alignment horizontal="center" vertical="center" wrapText="1"/>
      <protection hidden="1"/>
    </xf>
    <xf numFmtId="0" fontId="17" fillId="2" borderId="0" xfId="0" applyFont="1" applyFill="1" applyAlignment="1" applyProtection="1">
      <alignment horizontal="center" wrapText="1"/>
      <protection hidden="1"/>
    </xf>
    <xf numFmtId="0" fontId="11" fillId="2" borderId="6" xfId="0" applyFont="1" applyFill="1" applyBorder="1" applyAlignment="1" applyProtection="1">
      <alignment horizontal="center"/>
      <protection locked="0"/>
    </xf>
    <xf numFmtId="1" fontId="16" fillId="2" borderId="0" xfId="0" applyNumberFormat="1" applyFont="1" applyFill="1" applyAlignment="1" applyProtection="1">
      <alignment horizontal="center"/>
      <protection locked="0"/>
    </xf>
    <xf numFmtId="1" fontId="16" fillId="2" borderId="7" xfId="0" applyNumberFormat="1" applyFont="1" applyFill="1" applyBorder="1" applyAlignment="1" applyProtection="1">
      <alignment horizontal="center"/>
      <protection locked="0"/>
    </xf>
    <xf numFmtId="1" fontId="16" fillId="2" borderId="15" xfId="0" applyNumberFormat="1" applyFont="1" applyFill="1" applyBorder="1" applyAlignment="1" applyProtection="1">
      <alignment horizontal="center"/>
      <protection locked="0"/>
    </xf>
    <xf numFmtId="2" fontId="16" fillId="2" borderId="15" xfId="0" applyNumberFormat="1" applyFont="1" applyFill="1" applyBorder="1" applyAlignment="1" applyProtection="1">
      <alignment horizontal="center"/>
      <protection locked="0"/>
    </xf>
    <xf numFmtId="2" fontId="16" fillId="2" borderId="7" xfId="0" applyNumberFormat="1" applyFont="1" applyFill="1" applyBorder="1" applyAlignment="1" applyProtection="1">
      <alignment horizontal="center"/>
      <protection locked="0"/>
    </xf>
    <xf numFmtId="1" fontId="16" fillId="2" borderId="0" xfId="0" applyNumberFormat="1" applyFont="1" applyFill="1" applyProtection="1">
      <protection locked="0"/>
    </xf>
    <xf numFmtId="0" fontId="11" fillId="2" borderId="0" xfId="0" applyFont="1" applyFill="1" applyProtection="1">
      <protection locked="0"/>
    </xf>
    <xf numFmtId="1" fontId="16" fillId="2" borderId="0" xfId="0" applyNumberFormat="1" applyFont="1" applyFill="1"/>
    <xf numFmtId="1" fontId="11" fillId="2" borderId="6" xfId="0" applyNumberFormat="1" applyFont="1" applyFill="1" applyBorder="1" applyAlignment="1" applyProtection="1">
      <alignment horizontal="center"/>
      <protection locked="0"/>
    </xf>
    <xf numFmtId="1" fontId="12" fillId="2" borderId="0" xfId="0" applyNumberFormat="1" applyFont="1" applyFill="1" applyAlignment="1">
      <alignment horizontal="right"/>
    </xf>
    <xf numFmtId="1" fontId="16" fillId="2" borderId="0" xfId="0" applyNumberFormat="1" applyFont="1" applyFill="1" applyAlignment="1" applyProtection="1">
      <alignment horizontal="right"/>
      <protection locked="0"/>
    </xf>
    <xf numFmtId="0" fontId="11" fillId="2" borderId="8" xfId="0" applyFont="1" applyFill="1" applyBorder="1" applyAlignment="1" applyProtection="1">
      <alignment horizontal="center"/>
      <protection locked="0"/>
    </xf>
    <xf numFmtId="1" fontId="16" fillId="2" borderId="9" xfId="0" applyNumberFormat="1" applyFont="1" applyFill="1" applyBorder="1" applyAlignment="1" applyProtection="1">
      <alignment horizontal="center"/>
      <protection locked="0"/>
    </xf>
    <xf numFmtId="1" fontId="16" fillId="2" borderId="10" xfId="0" applyNumberFormat="1" applyFont="1" applyFill="1" applyBorder="1" applyAlignment="1" applyProtection="1">
      <alignment horizontal="center"/>
      <protection locked="0"/>
    </xf>
    <xf numFmtId="0" fontId="26" fillId="2" borderId="0" xfId="0" applyFont="1" applyFill="1" applyProtection="1">
      <protection hidden="1"/>
    </xf>
    <xf numFmtId="0" fontId="26" fillId="2" borderId="0" xfId="0" applyFont="1" applyFill="1" applyProtection="1">
      <protection locked="0"/>
    </xf>
    <xf numFmtId="0" fontId="30" fillId="2" borderId="0" xfId="0" applyFont="1" applyFill="1" applyAlignment="1">
      <alignment horizontal="center"/>
    </xf>
    <xf numFmtId="0" fontId="23" fillId="2" borderId="0" xfId="0" applyFont="1" applyFill="1" applyAlignment="1" applyProtection="1">
      <alignment horizontal="center"/>
      <protection hidden="1"/>
    </xf>
    <xf numFmtId="0" fontId="33" fillId="15" borderId="16" xfId="0" applyFont="1" applyFill="1" applyBorder="1" applyAlignment="1" applyProtection="1">
      <alignment horizontal="center" vertical="center" wrapText="1"/>
      <protection hidden="1"/>
    </xf>
    <xf numFmtId="0" fontId="17" fillId="2" borderId="0" xfId="0" applyFont="1" applyFill="1" applyAlignment="1">
      <alignment horizontal="center" wrapText="1"/>
    </xf>
    <xf numFmtId="0" fontId="33" fillId="15" borderId="16" xfId="0" applyFont="1" applyFill="1" applyBorder="1" applyAlignment="1" applyProtection="1">
      <alignment horizontal="center" vertical="center" wrapText="1"/>
      <protection locked="0"/>
    </xf>
    <xf numFmtId="0" fontId="33" fillId="15" borderId="11" xfId="0" applyFont="1" applyFill="1" applyBorder="1" applyAlignment="1" applyProtection="1">
      <alignment horizontal="center" vertical="center" wrapText="1"/>
      <protection locked="0"/>
    </xf>
    <xf numFmtId="0" fontId="33" fillId="15" borderId="13" xfId="0" applyFont="1" applyFill="1" applyBorder="1" applyAlignment="1" applyProtection="1">
      <alignment horizontal="center" vertical="center" wrapText="1"/>
      <protection locked="0"/>
    </xf>
    <xf numFmtId="0" fontId="11" fillId="2" borderId="17" xfId="0" applyFont="1" applyFill="1" applyBorder="1" applyAlignment="1" applyProtection="1">
      <alignment horizontal="center"/>
      <protection locked="0"/>
    </xf>
    <xf numFmtId="1" fontId="16" fillId="2" borderId="6" xfId="0" applyNumberFormat="1" applyFont="1" applyFill="1" applyBorder="1" applyAlignment="1" applyProtection="1">
      <alignment horizontal="center"/>
      <protection locked="0"/>
    </xf>
    <xf numFmtId="0" fontId="16" fillId="2" borderId="6" xfId="0" applyFont="1" applyFill="1" applyBorder="1" applyAlignment="1" applyProtection="1">
      <alignment horizontal="center"/>
      <protection locked="0"/>
    </xf>
    <xf numFmtId="0" fontId="16" fillId="2" borderId="7" xfId="0" applyFont="1" applyFill="1" applyBorder="1" applyAlignment="1" applyProtection="1">
      <alignment horizontal="center"/>
      <protection locked="0"/>
    </xf>
    <xf numFmtId="1" fontId="11" fillId="2" borderId="17" xfId="0" applyNumberFormat="1" applyFont="1" applyFill="1" applyBorder="1" applyAlignment="1" applyProtection="1">
      <alignment horizontal="center"/>
      <protection locked="0"/>
    </xf>
    <xf numFmtId="0" fontId="11" fillId="2" borderId="18" xfId="0" applyFont="1" applyFill="1" applyBorder="1" applyAlignment="1" applyProtection="1">
      <alignment horizontal="center"/>
      <protection locked="0"/>
    </xf>
    <xf numFmtId="1" fontId="16" fillId="2" borderId="8" xfId="0" applyNumberFormat="1" applyFont="1" applyFill="1" applyBorder="1" applyAlignment="1" applyProtection="1">
      <alignment horizontal="center"/>
      <protection locked="0"/>
    </xf>
    <xf numFmtId="0" fontId="16" fillId="2" borderId="8" xfId="0" applyFont="1" applyFill="1" applyBorder="1" applyAlignment="1" applyProtection="1">
      <alignment horizontal="center"/>
      <protection locked="0"/>
    </xf>
    <xf numFmtId="0" fontId="16" fillId="2" borderId="10" xfId="0" applyFont="1" applyFill="1" applyBorder="1" applyAlignment="1" applyProtection="1">
      <alignment horizontal="center"/>
      <protection locked="0"/>
    </xf>
    <xf numFmtId="0" fontId="17" fillId="2" borderId="0" xfId="0" applyFont="1" applyFill="1" applyAlignment="1" applyProtection="1">
      <alignment horizontal="center" wrapText="1"/>
      <protection locked="0"/>
    </xf>
    <xf numFmtId="0" fontId="17" fillId="2" borderId="1" xfId="0" applyFont="1" applyFill="1" applyBorder="1" applyAlignment="1" applyProtection="1">
      <alignment horizontal="left"/>
      <protection hidden="1"/>
    </xf>
    <xf numFmtId="0" fontId="17" fillId="2" borderId="1" xfId="0" applyFont="1" applyFill="1" applyBorder="1" applyAlignment="1" applyProtection="1">
      <alignment horizontal="center"/>
      <protection hidden="1"/>
    </xf>
    <xf numFmtId="0" fontId="12" fillId="2" borderId="1" xfId="0" applyFont="1" applyFill="1" applyBorder="1" applyProtection="1">
      <protection hidden="1"/>
    </xf>
    <xf numFmtId="0" fontId="12" fillId="2" borderId="1" xfId="0" applyFont="1" applyFill="1" applyBorder="1"/>
    <xf numFmtId="0" fontId="12" fillId="2" borderId="1" xfId="0" applyFont="1" applyFill="1" applyBorder="1" applyAlignment="1" applyProtection="1">
      <alignment wrapText="1"/>
      <protection hidden="1"/>
    </xf>
    <xf numFmtId="0" fontId="12" fillId="2" borderId="19" xfId="0" applyFont="1" applyFill="1" applyBorder="1"/>
    <xf numFmtId="0" fontId="11" fillId="2" borderId="3" xfId="0" applyFont="1" applyFill="1" applyBorder="1" applyAlignment="1">
      <alignment horizontal="left" vertical="center" wrapText="1"/>
    </xf>
    <xf numFmtId="0" fontId="37" fillId="2" borderId="0" xfId="0" applyFont="1" applyFill="1" applyAlignment="1">
      <alignment horizontal="left"/>
    </xf>
    <xf numFmtId="0" fontId="36" fillId="15" borderId="1" xfId="0" applyFont="1" applyFill="1" applyBorder="1" applyProtection="1">
      <protection hidden="1"/>
    </xf>
    <xf numFmtId="0" fontId="33" fillId="15" borderId="1" xfId="0" applyFont="1" applyFill="1" applyBorder="1" applyAlignment="1" applyProtection="1">
      <alignment horizontal="center"/>
      <protection hidden="1"/>
    </xf>
    <xf numFmtId="0" fontId="21" fillId="2" borderId="1" xfId="0" applyFont="1" applyFill="1" applyBorder="1" applyAlignment="1">
      <alignment horizontal="center"/>
    </xf>
    <xf numFmtId="0" fontId="27" fillId="2" borderId="1" xfId="0" applyFont="1" applyFill="1" applyBorder="1" applyAlignment="1" applyProtection="1">
      <alignment horizontal="center"/>
      <protection hidden="1"/>
    </xf>
    <xf numFmtId="0" fontId="16" fillId="2" borderId="1" xfId="0" applyFont="1" applyFill="1" applyBorder="1" applyProtection="1">
      <protection locked="0"/>
    </xf>
    <xf numFmtId="0" fontId="27" fillId="2" borderId="1" xfId="0" applyFont="1" applyFill="1" applyBorder="1" applyAlignment="1">
      <alignment horizontal="center"/>
    </xf>
    <xf numFmtId="167" fontId="16" fillId="2" borderId="1" xfId="0" applyNumberFormat="1" applyFont="1" applyFill="1" applyBorder="1" applyAlignment="1" applyProtection="1">
      <alignment horizontal="right"/>
      <protection locked="0"/>
    </xf>
    <xf numFmtId="167" fontId="16" fillId="2" borderId="1" xfId="0" applyNumberFormat="1" applyFont="1" applyFill="1" applyBorder="1" applyProtection="1">
      <protection locked="0"/>
    </xf>
    <xf numFmtId="0" fontId="11" fillId="2" borderId="2" xfId="0" applyFont="1" applyFill="1" applyBorder="1" applyAlignment="1" applyProtection="1">
      <alignment horizontal="center" vertical="center"/>
      <protection hidden="1"/>
    </xf>
    <xf numFmtId="0" fontId="16" fillId="2" borderId="1" xfId="0" applyFont="1" applyFill="1" applyBorder="1" applyAlignment="1" applyProtection="1">
      <alignment horizontal="right"/>
      <protection locked="0"/>
    </xf>
    <xf numFmtId="0" fontId="12" fillId="2" borderId="0" xfId="0" applyFont="1" applyFill="1" applyProtection="1">
      <protection locked="0" hidden="1"/>
    </xf>
    <xf numFmtId="0" fontId="11" fillId="2" borderId="1" xfId="0" applyFont="1" applyFill="1" applyBorder="1" applyAlignment="1" applyProtection="1">
      <alignment horizontal="center"/>
      <protection hidden="1"/>
    </xf>
    <xf numFmtId="0" fontId="26" fillId="2" borderId="1" xfId="0" applyFont="1" applyFill="1" applyBorder="1" applyAlignment="1" applyProtection="1">
      <alignment horizontal="center"/>
      <protection hidden="1"/>
    </xf>
    <xf numFmtId="0" fontId="17" fillId="2" borderId="1" xfId="0" applyFont="1" applyFill="1" applyBorder="1" applyAlignment="1" applyProtection="1">
      <alignment horizontal="center"/>
      <protection locked="0" hidden="1"/>
    </xf>
    <xf numFmtId="0" fontId="12" fillId="2" borderId="1" xfId="0" applyFont="1" applyFill="1" applyBorder="1" applyAlignment="1" applyProtection="1">
      <alignment horizontal="center"/>
      <protection locked="0"/>
    </xf>
    <xf numFmtId="166" fontId="16" fillId="2" borderId="1" xfId="0" applyNumberFormat="1" applyFont="1" applyFill="1" applyBorder="1" applyAlignment="1" applyProtection="1">
      <alignment horizontal="center"/>
      <protection locked="0"/>
    </xf>
    <xf numFmtId="0" fontId="17" fillId="2" borderId="1" xfId="0" applyFont="1" applyFill="1" applyBorder="1" applyProtection="1">
      <protection locked="0" hidden="1"/>
    </xf>
    <xf numFmtId="1" fontId="16" fillId="2" borderId="1" xfId="0" applyNumberFormat="1" applyFont="1" applyFill="1" applyBorder="1" applyAlignment="1" applyProtection="1">
      <alignment horizontal="center"/>
      <protection locked="0"/>
    </xf>
    <xf numFmtId="0" fontId="16" fillId="2" borderId="1" xfId="0" applyFont="1" applyFill="1" applyBorder="1" applyAlignment="1" applyProtection="1">
      <alignment horizontal="center"/>
      <protection locked="0"/>
    </xf>
    <xf numFmtId="0" fontId="17" fillId="2" borderId="1" xfId="0" applyFont="1" applyFill="1" applyBorder="1" applyAlignment="1">
      <alignment horizontal="center"/>
    </xf>
    <xf numFmtId="0" fontId="17" fillId="2" borderId="0" xfId="0" applyFont="1" applyFill="1" applyAlignment="1">
      <alignment horizontal="center"/>
    </xf>
    <xf numFmtId="0" fontId="11" fillId="2" borderId="1" xfId="0" applyFont="1" applyFill="1" applyBorder="1" applyAlignment="1">
      <alignment horizontal="left" vertical="center" wrapText="1"/>
    </xf>
    <xf numFmtId="0" fontId="21" fillId="2" borderId="3" xfId="0" applyFont="1" applyFill="1" applyBorder="1" applyAlignment="1">
      <alignment horizontal="center" vertical="center" wrapText="1"/>
    </xf>
    <xf numFmtId="0" fontId="12" fillId="2" borderId="4" xfId="0" applyFont="1" applyFill="1" applyBorder="1"/>
    <xf numFmtId="0" fontId="12" fillId="2" borderId="3" xfId="0" applyFont="1" applyFill="1" applyBorder="1"/>
    <xf numFmtId="0" fontId="21" fillId="2" borderId="22" xfId="0" applyFont="1" applyFill="1" applyBorder="1" applyAlignment="1">
      <alignment horizontal="center" vertical="center" wrapText="1"/>
    </xf>
    <xf numFmtId="0" fontId="12" fillId="2" borderId="5" xfId="0" applyFont="1" applyFill="1" applyBorder="1"/>
    <xf numFmtId="0" fontId="12" fillId="2" borderId="1" xfId="0" applyFont="1" applyFill="1" applyBorder="1" applyAlignment="1">
      <alignment horizontal="left"/>
    </xf>
    <xf numFmtId="0" fontId="12" fillId="2" borderId="1" xfId="0" applyFont="1" applyFill="1" applyBorder="1" applyAlignment="1">
      <alignment horizontal="right"/>
    </xf>
    <xf numFmtId="0" fontId="21" fillId="2" borderId="0" xfId="0" applyFont="1" applyFill="1" applyAlignment="1">
      <alignment horizontal="center" vertical="center" wrapText="1"/>
    </xf>
    <xf numFmtId="0" fontId="11" fillId="2" borderId="0" xfId="0" applyFont="1" applyFill="1" applyProtection="1">
      <protection locked="0" hidden="1"/>
    </xf>
    <xf numFmtId="0" fontId="39" fillId="15" borderId="1" xfId="0" applyFont="1" applyFill="1" applyBorder="1" applyAlignment="1" applyProtection="1">
      <alignment horizontal="center"/>
      <protection hidden="1"/>
    </xf>
    <xf numFmtId="0" fontId="33" fillId="2" borderId="0" xfId="0" applyFont="1" applyFill="1"/>
    <xf numFmtId="0" fontId="40" fillId="2" borderId="0" xfId="0" applyFont="1" applyFill="1" applyProtection="1">
      <protection locked="0"/>
    </xf>
    <xf numFmtId="0" fontId="40" fillId="2" borderId="0" xfId="0" applyFont="1" applyFill="1"/>
    <xf numFmtId="0" fontId="40" fillId="0" borderId="0" xfId="0" applyFont="1"/>
    <xf numFmtId="0" fontId="16" fillId="0" borderId="0" xfId="0" applyFont="1"/>
    <xf numFmtId="0" fontId="41" fillId="0" borderId="0" xfId="0" applyFont="1"/>
    <xf numFmtId="0" fontId="23" fillId="2" borderId="0" xfId="0" applyFont="1" applyFill="1" applyProtection="1">
      <protection locked="0"/>
    </xf>
    <xf numFmtId="0" fontId="23" fillId="0" borderId="0" xfId="0" applyFont="1"/>
    <xf numFmtId="166" fontId="16" fillId="2" borderId="0" xfId="0" applyNumberFormat="1" applyFont="1" applyFill="1" applyProtection="1">
      <protection locked="0"/>
    </xf>
    <xf numFmtId="0" fontId="12" fillId="2" borderId="0" xfId="0" applyFont="1" applyFill="1" applyAlignment="1">
      <alignment horizontal="center" vertical="center"/>
    </xf>
    <xf numFmtId="0" fontId="28" fillId="2" borderId="0" xfId="0" applyFont="1" applyFill="1" applyAlignment="1" applyProtection="1">
      <alignment horizontal="center"/>
      <protection hidden="1"/>
    </xf>
    <xf numFmtId="0" fontId="11" fillId="2" borderId="3" xfId="0" applyFont="1" applyFill="1" applyBorder="1" applyAlignment="1">
      <alignment vertical="center"/>
    </xf>
    <xf numFmtId="0" fontId="11" fillId="2" borderId="1" xfId="0" applyFont="1" applyFill="1" applyBorder="1" applyAlignment="1">
      <alignment horizontal="center"/>
    </xf>
    <xf numFmtId="0" fontId="12" fillId="2" borderId="25" xfId="0" applyFont="1" applyFill="1" applyBorder="1"/>
    <xf numFmtId="0" fontId="23" fillId="2" borderId="25" xfId="0" applyFont="1" applyFill="1" applyBorder="1"/>
    <xf numFmtId="1" fontId="12" fillId="2" borderId="0" xfId="0" applyNumberFormat="1" applyFont="1" applyFill="1"/>
    <xf numFmtId="0" fontId="11" fillId="2" borderId="1" xfId="0" applyFont="1" applyFill="1" applyBorder="1" applyAlignment="1">
      <alignment horizontal="center" vertical="center" wrapText="1"/>
    </xf>
    <xf numFmtId="0" fontId="12" fillId="2" borderId="2" xfId="0" applyFont="1" applyFill="1" applyBorder="1"/>
    <xf numFmtId="0" fontId="11" fillId="2" borderId="1" xfId="0" applyFont="1" applyFill="1" applyBorder="1"/>
    <xf numFmtId="0" fontId="12" fillId="2" borderId="30" xfId="0" applyFont="1" applyFill="1" applyBorder="1"/>
    <xf numFmtId="0" fontId="11" fillId="2" borderId="0" xfId="0" applyFont="1" applyFill="1" applyAlignment="1">
      <alignment horizontal="center" vertical="center" wrapText="1"/>
    </xf>
    <xf numFmtId="0" fontId="21" fillId="2" borderId="1" xfId="0" applyFont="1" applyFill="1" applyBorder="1" applyAlignment="1" applyProtection="1">
      <alignment horizontal="center" wrapText="1"/>
      <protection locked="0"/>
    </xf>
    <xf numFmtId="0" fontId="28" fillId="2" borderId="1" xfId="0" applyFont="1" applyFill="1" applyBorder="1" applyAlignment="1" applyProtection="1">
      <alignment horizontal="center"/>
      <protection hidden="1"/>
    </xf>
    <xf numFmtId="0" fontId="13" fillId="2" borderId="0" xfId="0" applyFont="1" applyFill="1"/>
    <xf numFmtId="0" fontId="16" fillId="2" borderId="31" xfId="0" applyFont="1" applyFill="1" applyBorder="1"/>
    <xf numFmtId="0" fontId="41" fillId="2" borderId="0" xfId="0" applyFont="1" applyFill="1"/>
    <xf numFmtId="0" fontId="16" fillId="2" borderId="32" xfId="0" applyFont="1" applyFill="1" applyBorder="1"/>
    <xf numFmtId="0" fontId="27" fillId="2" borderId="0" xfId="0" applyFont="1" applyFill="1"/>
    <xf numFmtId="165" fontId="16" fillId="2" borderId="1" xfId="0" applyNumberFormat="1" applyFont="1" applyFill="1" applyBorder="1" applyProtection="1">
      <protection locked="0"/>
    </xf>
    <xf numFmtId="0" fontId="16" fillId="12" borderId="0" xfId="0" applyFont="1" applyFill="1"/>
    <xf numFmtId="0" fontId="42" fillId="2" borderId="0" xfId="0" applyFont="1" applyFill="1"/>
    <xf numFmtId="0" fontId="43" fillId="2" borderId="0" xfId="0" applyFont="1" applyFill="1"/>
    <xf numFmtId="1" fontId="16" fillId="2" borderId="1" xfId="0" applyNumberFormat="1" applyFont="1" applyFill="1" applyBorder="1" applyProtection="1">
      <protection locked="0"/>
    </xf>
    <xf numFmtId="166" fontId="16" fillId="2" borderId="1" xfId="0" applyNumberFormat="1" applyFont="1" applyFill="1" applyBorder="1" applyProtection="1">
      <protection locked="0"/>
    </xf>
    <xf numFmtId="0" fontId="16" fillId="2" borderId="1" xfId="0" applyFont="1" applyFill="1" applyBorder="1"/>
    <xf numFmtId="0" fontId="28" fillId="2" borderId="1" xfId="0" applyFont="1" applyFill="1" applyBorder="1" applyAlignment="1">
      <alignment horizontal="center"/>
    </xf>
    <xf numFmtId="0" fontId="16" fillId="2" borderId="5" xfId="0" applyFont="1" applyFill="1" applyBorder="1"/>
    <xf numFmtId="1" fontId="16" fillId="2" borderId="5" xfId="0" applyNumberFormat="1" applyFont="1" applyFill="1" applyBorder="1"/>
    <xf numFmtId="166" fontId="16" fillId="2" borderId="5" xfId="0" applyNumberFormat="1" applyFont="1" applyFill="1" applyBorder="1"/>
    <xf numFmtId="1" fontId="16" fillId="2" borderId="1" xfId="0" applyNumberFormat="1" applyFont="1" applyFill="1" applyBorder="1"/>
    <xf numFmtId="0" fontId="23" fillId="2" borderId="1" xfId="0" applyFont="1" applyFill="1" applyBorder="1" applyAlignment="1">
      <alignment horizontal="center"/>
    </xf>
    <xf numFmtId="2" fontId="23" fillId="2" borderId="1" xfId="0" applyNumberFormat="1" applyFont="1" applyFill="1" applyBorder="1"/>
    <xf numFmtId="2" fontId="16" fillId="2" borderId="1" xfId="0" applyNumberFormat="1" applyFont="1" applyFill="1" applyBorder="1"/>
    <xf numFmtId="166" fontId="16" fillId="2" borderId="1" xfId="0" applyNumberFormat="1" applyFont="1" applyFill="1" applyBorder="1"/>
    <xf numFmtId="0" fontId="12" fillId="2" borderId="1" xfId="0" applyFont="1" applyFill="1" applyBorder="1" applyAlignment="1">
      <alignment horizontal="center"/>
    </xf>
    <xf numFmtId="0" fontId="11" fillId="5" borderId="0" xfId="0" applyFont="1" applyFill="1"/>
    <xf numFmtId="0" fontId="12" fillId="5" borderId="0" xfId="0" applyFont="1" applyFill="1"/>
    <xf numFmtId="0" fontId="12" fillId="6" borderId="0" xfId="0" applyFont="1" applyFill="1"/>
    <xf numFmtId="0" fontId="12" fillId="3" borderId="0" xfId="0" applyFont="1" applyFill="1"/>
    <xf numFmtId="0" fontId="21" fillId="9" borderId="0" xfId="0" applyFont="1" applyFill="1" applyProtection="1">
      <protection locked="0"/>
    </xf>
    <xf numFmtId="0" fontId="12" fillId="9" borderId="0" xfId="0" applyFont="1" applyFill="1"/>
    <xf numFmtId="0" fontId="27" fillId="2" borderId="0" xfId="0" applyFont="1" applyFill="1" applyProtection="1">
      <protection locked="0"/>
    </xf>
    <xf numFmtId="0" fontId="12" fillId="7" borderId="0" xfId="0" applyFont="1" applyFill="1"/>
    <xf numFmtId="0" fontId="11" fillId="4" borderId="0" xfId="0" applyFont="1" applyFill="1" applyAlignment="1">
      <alignment horizontal="center" vertical="center" wrapText="1"/>
    </xf>
    <xf numFmtId="0" fontId="11" fillId="4" borderId="0" xfId="0" applyFont="1" applyFill="1" applyAlignment="1">
      <alignment horizontal="center" vertical="center"/>
    </xf>
    <xf numFmtId="0" fontId="11" fillId="4" borderId="0" xfId="0" applyFont="1" applyFill="1" applyAlignment="1" applyProtection="1">
      <alignment horizontal="center" vertical="center"/>
      <protection hidden="1"/>
    </xf>
    <xf numFmtId="0" fontId="11" fillId="4" borderId="0" xfId="0" applyFont="1" applyFill="1" applyAlignment="1" applyProtection="1">
      <alignment horizontal="center" vertical="center" wrapText="1"/>
      <protection hidden="1"/>
    </xf>
    <xf numFmtId="2" fontId="12" fillId="6" borderId="0" xfId="0" applyNumberFormat="1" applyFont="1" applyFill="1"/>
    <xf numFmtId="164" fontId="12" fillId="6" borderId="0" xfId="0" applyNumberFormat="1" applyFont="1" applyFill="1" applyProtection="1">
      <protection locked="0"/>
    </xf>
    <xf numFmtId="166" fontId="23" fillId="3" borderId="0" xfId="0" applyNumberFormat="1" applyFont="1" applyFill="1" applyProtection="1">
      <protection locked="0"/>
    </xf>
    <xf numFmtId="0" fontId="12" fillId="6" borderId="0" xfId="0" applyFont="1" applyFill="1" applyProtection="1">
      <protection locked="0"/>
    </xf>
    <xf numFmtId="166" fontId="23" fillId="8" borderId="0" xfId="0" applyNumberFormat="1" applyFont="1" applyFill="1"/>
    <xf numFmtId="166" fontId="23" fillId="3" borderId="0" xfId="0" applyNumberFormat="1" applyFont="1" applyFill="1"/>
    <xf numFmtId="166" fontId="12" fillId="7" borderId="0" xfId="0" applyNumberFormat="1" applyFont="1" applyFill="1"/>
    <xf numFmtId="164" fontId="12" fillId="6" borderId="0" xfId="0" applyNumberFormat="1" applyFont="1" applyFill="1"/>
    <xf numFmtId="166" fontId="12" fillId="2" borderId="0" xfId="0" applyNumberFormat="1" applyFont="1" applyFill="1"/>
    <xf numFmtId="166" fontId="23" fillId="2" borderId="0" xfId="0" applyNumberFormat="1" applyFont="1" applyFill="1"/>
    <xf numFmtId="0" fontId="16" fillId="6" borderId="0" xfId="0" applyFont="1" applyFill="1"/>
    <xf numFmtId="166" fontId="12" fillId="3" borderId="0" xfId="0" applyNumberFormat="1" applyFont="1" applyFill="1"/>
    <xf numFmtId="0" fontId="27" fillId="2" borderId="28" xfId="0" applyFont="1" applyFill="1" applyBorder="1"/>
    <xf numFmtId="0" fontId="27" fillId="2" borderId="26" xfId="0" applyFont="1" applyFill="1" applyBorder="1"/>
    <xf numFmtId="0" fontId="27" fillId="2" borderId="22" xfId="0" applyFont="1" applyFill="1" applyBorder="1"/>
    <xf numFmtId="0" fontId="27" fillId="2" borderId="20" xfId="0" applyFont="1" applyFill="1" applyBorder="1"/>
    <xf numFmtId="0" fontId="30" fillId="2" borderId="2" xfId="0" applyFont="1" applyFill="1" applyBorder="1"/>
    <xf numFmtId="0" fontId="30" fillId="2" borderId="19" xfId="0" applyFont="1" applyFill="1" applyBorder="1"/>
    <xf numFmtId="0" fontId="21" fillId="2" borderId="20" xfId="0" applyFont="1" applyFill="1" applyBorder="1"/>
    <xf numFmtId="0" fontId="27" fillId="2" borderId="23" xfId="0" applyFont="1" applyFill="1" applyBorder="1"/>
    <xf numFmtId="0" fontId="27" fillId="2" borderId="24" xfId="0" applyFont="1" applyFill="1" applyBorder="1"/>
    <xf numFmtId="0" fontId="27" fillId="2" borderId="21" xfId="0" applyFont="1" applyFill="1" applyBorder="1"/>
    <xf numFmtId="0" fontId="44" fillId="2" borderId="21" xfId="0" applyFont="1" applyFill="1" applyBorder="1" applyAlignment="1">
      <alignment horizontal="center" vertical="center" wrapText="1"/>
    </xf>
    <xf numFmtId="0" fontId="12" fillId="2" borderId="22" xfId="0" applyFont="1" applyFill="1" applyBorder="1" applyAlignment="1">
      <alignment horizontal="right"/>
    </xf>
    <xf numFmtId="0" fontId="12" fillId="2" borderId="23" xfId="0" applyFont="1" applyFill="1" applyBorder="1" applyAlignment="1">
      <alignment horizontal="right"/>
    </xf>
    <xf numFmtId="0" fontId="12" fillId="2" borderId="0" xfId="0" applyFont="1" applyFill="1" applyAlignment="1">
      <alignment horizontal="center" vertical="center" wrapText="1"/>
    </xf>
    <xf numFmtId="0" fontId="14" fillId="2" borderId="0" xfId="0" applyFont="1" applyFill="1"/>
    <xf numFmtId="0" fontId="11" fillId="2" borderId="24" xfId="0" applyFont="1" applyFill="1" applyBorder="1"/>
    <xf numFmtId="0" fontId="11" fillId="2" borderId="28" xfId="0" applyFont="1" applyFill="1" applyBorder="1"/>
    <xf numFmtId="0" fontId="27" fillId="2" borderId="1" xfId="0" applyFont="1" applyFill="1" applyBorder="1" applyAlignment="1" applyProtection="1">
      <alignment horizontal="center"/>
      <protection locked="0"/>
    </xf>
    <xf numFmtId="0" fontId="23" fillId="2" borderId="1" xfId="0" applyFont="1" applyFill="1" applyBorder="1" applyAlignment="1" applyProtection="1">
      <alignment horizontal="center"/>
      <protection locked="0"/>
    </xf>
    <xf numFmtId="0" fontId="45" fillId="2" borderId="0" xfId="0" applyFont="1" applyFill="1" applyAlignment="1" applyProtection="1">
      <alignment horizontal="center" vertical="center" wrapText="1"/>
      <protection hidden="1"/>
    </xf>
    <xf numFmtId="0" fontId="45" fillId="2" borderId="20" xfId="0" applyFont="1" applyFill="1" applyBorder="1" applyAlignment="1" applyProtection="1">
      <alignment horizontal="center" vertical="center" wrapText="1"/>
      <protection hidden="1"/>
    </xf>
    <xf numFmtId="0" fontId="11" fillId="2" borderId="22" xfId="0" applyFont="1" applyFill="1" applyBorder="1" applyAlignment="1" applyProtection="1">
      <alignment horizontal="center"/>
      <protection hidden="1"/>
    </xf>
    <xf numFmtId="0" fontId="26" fillId="2" borderId="0" xfId="0" applyFont="1" applyFill="1" applyAlignment="1" applyProtection="1">
      <alignment horizontal="center"/>
      <protection hidden="1"/>
    </xf>
    <xf numFmtId="0" fontId="26" fillId="2" borderId="20" xfId="0" applyFont="1" applyFill="1" applyBorder="1" applyAlignment="1" applyProtection="1">
      <alignment horizontal="center"/>
      <protection hidden="1"/>
    </xf>
    <xf numFmtId="166" fontId="12" fillId="2" borderId="22" xfId="0" applyNumberFormat="1" applyFont="1" applyFill="1" applyBorder="1" applyAlignment="1" applyProtection="1">
      <alignment horizontal="center"/>
      <protection locked="0"/>
    </xf>
    <xf numFmtId="165" fontId="16" fillId="2" borderId="0" xfId="0" applyNumberFormat="1" applyFont="1" applyFill="1" applyAlignment="1" applyProtection="1">
      <alignment horizontal="center"/>
      <protection locked="0"/>
    </xf>
    <xf numFmtId="164" fontId="12" fillId="2" borderId="0" xfId="0" applyNumberFormat="1" applyFont="1" applyFill="1" applyAlignment="1" applyProtection="1">
      <alignment horizontal="center"/>
      <protection locked="0"/>
    </xf>
    <xf numFmtId="1" fontId="12" fillId="2" borderId="0" xfId="0" applyNumberFormat="1" applyFont="1" applyFill="1" applyAlignment="1" applyProtection="1">
      <alignment horizontal="center"/>
      <protection locked="0"/>
    </xf>
    <xf numFmtId="166" fontId="16" fillId="2" borderId="20" xfId="0" applyNumberFormat="1" applyFont="1" applyFill="1" applyBorder="1" applyAlignment="1" applyProtection="1">
      <alignment horizontal="center"/>
      <protection locked="0"/>
    </xf>
    <xf numFmtId="0" fontId="27" fillId="2" borderId="4" xfId="0" applyFont="1" applyFill="1" applyBorder="1" applyProtection="1">
      <protection locked="0"/>
    </xf>
    <xf numFmtId="0" fontId="27" fillId="2" borderId="3" xfId="0" applyFont="1" applyFill="1" applyBorder="1" applyProtection="1">
      <protection locked="0"/>
    </xf>
    <xf numFmtId="166" fontId="27" fillId="2" borderId="3" xfId="0" applyNumberFormat="1" applyFont="1" applyFill="1" applyBorder="1" applyProtection="1">
      <protection locked="0"/>
    </xf>
    <xf numFmtId="165" fontId="12" fillId="2" borderId="20" xfId="0" applyNumberFormat="1" applyFont="1" applyFill="1" applyBorder="1" applyAlignment="1" applyProtection="1">
      <alignment horizontal="center"/>
      <protection locked="0"/>
    </xf>
    <xf numFmtId="165" fontId="27" fillId="2" borderId="3" xfId="0" applyNumberFormat="1" applyFont="1" applyFill="1" applyBorder="1" applyProtection="1">
      <protection locked="0"/>
    </xf>
    <xf numFmtId="165" fontId="27" fillId="2" borderId="5" xfId="0" applyNumberFormat="1" applyFont="1" applyFill="1" applyBorder="1" applyProtection="1">
      <protection locked="0"/>
    </xf>
    <xf numFmtId="166" fontId="12" fillId="2" borderId="23" xfId="0" applyNumberFormat="1" applyFont="1" applyFill="1" applyBorder="1" applyAlignment="1" applyProtection="1">
      <alignment horizontal="center"/>
      <protection locked="0"/>
    </xf>
    <xf numFmtId="165" fontId="16" fillId="2" borderId="24" xfId="0" applyNumberFormat="1" applyFont="1" applyFill="1" applyBorder="1" applyAlignment="1" applyProtection="1">
      <alignment horizontal="center"/>
      <protection locked="0"/>
    </xf>
    <xf numFmtId="2" fontId="16" fillId="2" borderId="24" xfId="0" applyNumberFormat="1" applyFont="1" applyFill="1" applyBorder="1" applyAlignment="1" applyProtection="1">
      <alignment horizontal="center"/>
      <protection locked="0"/>
    </xf>
    <xf numFmtId="165" fontId="45" fillId="2" borderId="24" xfId="0" applyNumberFormat="1" applyFont="1" applyFill="1" applyBorder="1" applyAlignment="1" applyProtection="1">
      <alignment horizontal="center" vertical="center" wrapText="1"/>
      <protection locked="0"/>
    </xf>
    <xf numFmtId="165" fontId="12" fillId="2" borderId="24" xfId="0" applyNumberFormat="1" applyFont="1" applyFill="1" applyBorder="1" applyAlignment="1" applyProtection="1">
      <alignment horizontal="center"/>
      <protection locked="0"/>
    </xf>
    <xf numFmtId="165" fontId="45" fillId="2" borderId="24" xfId="0" applyNumberFormat="1" applyFont="1" applyFill="1" applyBorder="1" applyAlignment="1" applyProtection="1">
      <alignment horizontal="center" wrapText="1"/>
      <protection locked="0"/>
    </xf>
    <xf numFmtId="165" fontId="11" fillId="2" borderId="21" xfId="0" applyNumberFormat="1" applyFont="1" applyFill="1" applyBorder="1" applyAlignment="1" applyProtection="1">
      <alignment horizontal="center"/>
      <protection locked="0"/>
    </xf>
    <xf numFmtId="0" fontId="11" fillId="16" borderId="28" xfId="0" applyFont="1" applyFill="1" applyBorder="1" applyProtection="1">
      <protection hidden="1"/>
    </xf>
    <xf numFmtId="0" fontId="12" fillId="16" borderId="27" xfId="0" applyFont="1" applyFill="1" applyBorder="1" applyAlignment="1" applyProtection="1">
      <alignment horizontal="center"/>
      <protection locked="0"/>
    </xf>
    <xf numFmtId="0" fontId="12" fillId="16" borderId="27" xfId="0" applyFont="1" applyFill="1" applyBorder="1" applyAlignment="1" applyProtection="1">
      <alignment horizontal="center"/>
      <protection hidden="1"/>
    </xf>
    <xf numFmtId="0" fontId="12" fillId="16" borderId="27" xfId="0" applyFont="1" applyFill="1" applyBorder="1"/>
    <xf numFmtId="0" fontId="12" fillId="16" borderId="26" xfId="0" applyFont="1" applyFill="1" applyBorder="1"/>
    <xf numFmtId="0" fontId="11" fillId="16" borderId="22" xfId="0" applyFont="1" applyFill="1" applyBorder="1" applyProtection="1">
      <protection hidden="1"/>
    </xf>
    <xf numFmtId="0" fontId="23" fillId="16" borderId="0" xfId="0" applyFont="1" applyFill="1" applyAlignment="1" applyProtection="1">
      <alignment horizontal="center"/>
      <protection locked="0"/>
    </xf>
    <xf numFmtId="166" fontId="23" fillId="16" borderId="0" xfId="0" applyNumberFormat="1" applyFont="1" applyFill="1" applyAlignment="1" applyProtection="1">
      <alignment horizontal="center"/>
      <protection locked="0"/>
    </xf>
    <xf numFmtId="166" fontId="23" fillId="16" borderId="20" xfId="0" applyNumberFormat="1" applyFont="1" applyFill="1" applyBorder="1" applyAlignment="1" applyProtection="1">
      <alignment horizontal="center"/>
      <protection locked="0"/>
    </xf>
    <xf numFmtId="0" fontId="11" fillId="16" borderId="22" xfId="0" applyFont="1" applyFill="1" applyBorder="1" applyProtection="1">
      <protection locked="0" hidden="1"/>
    </xf>
    <xf numFmtId="0" fontId="12" fillId="16" borderId="22" xfId="0" applyFont="1" applyFill="1" applyBorder="1"/>
    <xf numFmtId="0" fontId="12" fillId="16" borderId="0" xfId="0" applyFont="1" applyFill="1" applyAlignment="1">
      <alignment horizontal="center"/>
    </xf>
    <xf numFmtId="0" fontId="12" fillId="16" borderId="0" xfId="0" applyFont="1" applyFill="1"/>
    <xf numFmtId="0" fontId="12" fillId="16" borderId="20" xfId="0" applyFont="1" applyFill="1" applyBorder="1"/>
    <xf numFmtId="0" fontId="17" fillId="16" borderId="0" xfId="0" applyFont="1" applyFill="1"/>
    <xf numFmtId="0" fontId="11" fillId="17" borderId="22" xfId="0" applyFont="1" applyFill="1" applyBorder="1" applyProtection="1">
      <protection hidden="1"/>
    </xf>
    <xf numFmtId="0" fontId="12" fillId="17" borderId="0" xfId="0" applyFont="1" applyFill="1" applyAlignment="1" applyProtection="1">
      <alignment horizontal="center"/>
      <protection hidden="1"/>
    </xf>
    <xf numFmtId="165" fontId="23" fillId="17" borderId="0" xfId="0" applyNumberFormat="1" applyFont="1" applyFill="1" applyAlignment="1" applyProtection="1">
      <alignment horizontal="center"/>
      <protection locked="0" hidden="1"/>
    </xf>
    <xf numFmtId="165" fontId="23" fillId="17" borderId="0" xfId="0" applyNumberFormat="1" applyFont="1" applyFill="1" applyAlignment="1" applyProtection="1">
      <alignment horizontal="center" vertical="center" wrapText="1"/>
      <protection locked="0" hidden="1"/>
    </xf>
    <xf numFmtId="165" fontId="23" fillId="17" borderId="20" xfId="0" applyNumberFormat="1" applyFont="1" applyFill="1" applyBorder="1" applyAlignment="1" applyProtection="1">
      <alignment horizontal="center" wrapText="1"/>
      <protection locked="0" hidden="1"/>
    </xf>
    <xf numFmtId="0" fontId="11" fillId="17" borderId="22" xfId="0" applyFont="1" applyFill="1" applyBorder="1" applyAlignment="1" applyProtection="1">
      <alignment horizontal="center"/>
      <protection hidden="1"/>
    </xf>
    <xf numFmtId="0" fontId="46" fillId="2" borderId="1" xfId="0" applyFont="1" applyFill="1" applyBorder="1" applyAlignment="1" applyProtection="1">
      <alignment horizontal="center"/>
      <protection locked="0"/>
    </xf>
    <xf numFmtId="0" fontId="46" fillId="2" borderId="1" xfId="0" applyFont="1" applyFill="1" applyBorder="1" applyAlignment="1">
      <alignment horizontal="center"/>
    </xf>
    <xf numFmtId="0" fontId="11" fillId="2" borderId="27" xfId="0" applyFont="1" applyFill="1" applyBorder="1" applyProtection="1">
      <protection hidden="1"/>
    </xf>
    <xf numFmtId="0" fontId="11" fillId="2" borderId="0" xfId="0" applyFont="1" applyFill="1" applyAlignment="1">
      <alignment horizontal="center" vertical="center"/>
    </xf>
    <xf numFmtId="0" fontId="24" fillId="2" borderId="1" xfId="0" applyFont="1" applyFill="1" applyBorder="1" applyAlignment="1">
      <alignment horizontal="center"/>
    </xf>
    <xf numFmtId="0" fontId="12" fillId="2" borderId="20" xfId="0" applyFont="1" applyFill="1" applyBorder="1" applyAlignment="1">
      <alignment horizontal="center"/>
    </xf>
    <xf numFmtId="0" fontId="31" fillId="2" borderId="1" xfId="0" applyFont="1" applyFill="1" applyBorder="1" applyAlignment="1" applyProtection="1">
      <alignment horizontal="center"/>
      <protection locked="0"/>
    </xf>
    <xf numFmtId="165" fontId="31" fillId="2" borderId="1" xfId="0" applyNumberFormat="1" applyFont="1" applyFill="1" applyBorder="1" applyAlignment="1" applyProtection="1">
      <alignment horizontal="center"/>
      <protection locked="0"/>
    </xf>
    <xf numFmtId="0" fontId="11" fillId="2" borderId="1" xfId="0" applyFont="1" applyFill="1" applyBorder="1" applyAlignment="1" applyProtection="1">
      <alignment horizontal="center" vertical="center"/>
      <protection hidden="1"/>
    </xf>
    <xf numFmtId="0" fontId="12" fillId="2" borderId="23" xfId="0" applyFont="1" applyFill="1" applyBorder="1" applyAlignment="1">
      <alignment horizontal="center"/>
    </xf>
    <xf numFmtId="0" fontId="12" fillId="2" borderId="24" xfId="0" applyFont="1" applyFill="1" applyBorder="1" applyAlignment="1">
      <alignment horizontal="center"/>
    </xf>
    <xf numFmtId="0" fontId="12" fillId="2" borderId="21" xfId="0" applyFont="1" applyFill="1" applyBorder="1" applyAlignment="1">
      <alignment horizontal="center"/>
    </xf>
    <xf numFmtId="0" fontId="16" fillId="2" borderId="27" xfId="0" applyFont="1" applyFill="1" applyBorder="1"/>
    <xf numFmtId="0" fontId="12" fillId="2" borderId="2" xfId="0" applyFont="1" applyFill="1" applyBorder="1" applyAlignment="1" applyProtection="1">
      <alignment horizontal="left"/>
      <protection hidden="1"/>
    </xf>
    <xf numFmtId="0" fontId="12" fillId="2" borderId="19" xfId="0" applyFont="1" applyFill="1" applyBorder="1" applyAlignment="1" applyProtection="1">
      <alignment horizontal="left"/>
      <protection hidden="1"/>
    </xf>
    <xf numFmtId="0" fontId="31" fillId="2" borderId="1" xfId="0" applyFont="1" applyFill="1" applyBorder="1" applyAlignment="1" applyProtection="1">
      <alignment horizontal="center"/>
      <protection hidden="1"/>
    </xf>
    <xf numFmtId="0" fontId="21" fillId="2" borderId="28" xfId="0" applyFont="1" applyFill="1" applyBorder="1" applyAlignment="1">
      <alignment horizontal="center"/>
    </xf>
    <xf numFmtId="0" fontId="21" fillId="2" borderId="26" xfId="0" applyFont="1" applyFill="1" applyBorder="1" applyAlignment="1">
      <alignment horizontal="center"/>
    </xf>
    <xf numFmtId="16" fontId="12" fillId="2" borderId="22" xfId="0" applyNumberFormat="1" applyFont="1" applyFill="1" applyBorder="1" applyAlignment="1">
      <alignment horizontal="center"/>
    </xf>
    <xf numFmtId="16" fontId="12" fillId="2" borderId="23" xfId="0" applyNumberFormat="1" applyFont="1" applyFill="1" applyBorder="1" applyAlignment="1">
      <alignment horizontal="center"/>
    </xf>
    <xf numFmtId="0" fontId="47" fillId="2" borderId="0" xfId="0" applyFont="1" applyFill="1"/>
    <xf numFmtId="0" fontId="12" fillId="2" borderId="29" xfId="0" applyFont="1" applyFill="1" applyBorder="1"/>
    <xf numFmtId="166" fontId="27" fillId="2" borderId="0" xfId="0" applyNumberFormat="1" applyFont="1" applyFill="1"/>
    <xf numFmtId="2" fontId="27" fillId="2" borderId="0" xfId="0" applyNumberFormat="1" applyFont="1" applyFill="1"/>
    <xf numFmtId="1" fontId="27" fillId="2" borderId="0" xfId="0" applyNumberFormat="1" applyFont="1" applyFill="1"/>
    <xf numFmtId="164" fontId="27" fillId="2" borderId="0" xfId="0" applyNumberFormat="1" applyFont="1" applyFill="1"/>
    <xf numFmtId="16" fontId="12" fillId="2" borderId="0" xfId="0" quotePrefix="1" applyNumberFormat="1" applyFont="1" applyFill="1" applyAlignment="1">
      <alignment horizontal="left"/>
    </xf>
    <xf numFmtId="0" fontId="11" fillId="18" borderId="0" xfId="0" applyFont="1" applyFill="1"/>
    <xf numFmtId="0" fontId="12" fillId="18" borderId="0" xfId="0" applyFont="1" applyFill="1" applyProtection="1">
      <protection hidden="1"/>
    </xf>
    <xf numFmtId="0" fontId="11" fillId="18" borderId="0" xfId="0" applyFont="1" applyFill="1" applyProtection="1">
      <protection hidden="1"/>
    </xf>
    <xf numFmtId="0" fontId="12" fillId="18" borderId="0" xfId="0" applyFont="1" applyFill="1"/>
    <xf numFmtId="0" fontId="14" fillId="13" borderId="0" xfId="0" applyFont="1" applyFill="1" applyAlignment="1">
      <alignment vertical="center"/>
    </xf>
    <xf numFmtId="1" fontId="14" fillId="18" borderId="0" xfId="0" applyNumberFormat="1" applyFont="1" applyFill="1" applyAlignment="1">
      <alignment vertical="center"/>
    </xf>
    <xf numFmtId="0" fontId="11" fillId="18" borderId="0" xfId="0" applyFont="1" applyFill="1" applyProtection="1">
      <protection locked="0"/>
    </xf>
    <xf numFmtId="0" fontId="12" fillId="2" borderId="0" xfId="0" applyFont="1" applyFill="1" applyAlignment="1">
      <alignment vertical="center"/>
    </xf>
    <xf numFmtId="0" fontId="13" fillId="2" borderId="0" xfId="0" applyFont="1" applyFill="1" applyAlignment="1">
      <alignment horizontal="center" vertical="center"/>
    </xf>
    <xf numFmtId="0" fontId="11" fillId="13" borderId="0" xfId="0" applyFont="1" applyFill="1" applyProtection="1">
      <protection hidden="1"/>
    </xf>
    <xf numFmtId="0" fontId="11" fillId="13" borderId="0" xfId="0" applyFont="1" applyFill="1" applyAlignment="1" applyProtection="1">
      <alignment horizontal="right"/>
      <protection hidden="1"/>
    </xf>
    <xf numFmtId="0" fontId="50" fillId="2" borderId="0" xfId="0" applyFont="1" applyFill="1"/>
    <xf numFmtId="0" fontId="16" fillId="2" borderId="17" xfId="0" applyFont="1" applyFill="1" applyBorder="1" applyAlignment="1" applyProtection="1">
      <alignment horizontal="center"/>
      <protection locked="0"/>
    </xf>
    <xf numFmtId="0" fontId="16" fillId="2" borderId="18" xfId="0" applyFont="1" applyFill="1" applyBorder="1" applyAlignment="1" applyProtection="1">
      <alignment horizontal="center"/>
      <protection locked="0"/>
    </xf>
    <xf numFmtId="0" fontId="11" fillId="2" borderId="37" xfId="0" applyFont="1" applyFill="1" applyBorder="1" applyAlignment="1" applyProtection="1">
      <alignment horizontal="center"/>
      <protection locked="0"/>
    </xf>
    <xf numFmtId="2" fontId="16" fillId="2" borderId="38" xfId="0" applyNumberFormat="1" applyFont="1" applyFill="1" applyBorder="1" applyAlignment="1" applyProtection="1">
      <alignment horizontal="center"/>
      <protection locked="0"/>
    </xf>
    <xf numFmtId="2" fontId="16" fillId="2" borderId="39" xfId="0" applyNumberFormat="1" applyFont="1" applyFill="1" applyBorder="1" applyAlignment="1" applyProtection="1">
      <alignment horizontal="center"/>
      <protection locked="0"/>
    </xf>
    <xf numFmtId="0" fontId="13" fillId="2" borderId="1" xfId="0" applyFont="1" applyFill="1" applyBorder="1" applyProtection="1">
      <protection locked="0"/>
    </xf>
    <xf numFmtId="165" fontId="13" fillId="2" borderId="1" xfId="0" applyNumberFormat="1" applyFont="1" applyFill="1" applyBorder="1" applyProtection="1">
      <protection locked="0"/>
    </xf>
    <xf numFmtId="1" fontId="13" fillId="2" borderId="1" xfId="0" applyNumberFormat="1" applyFont="1" applyFill="1" applyBorder="1" applyProtection="1">
      <protection locked="0"/>
    </xf>
    <xf numFmtId="166" fontId="13" fillId="2" borderId="1" xfId="0" applyNumberFormat="1" applyFont="1" applyFill="1" applyBorder="1" applyProtection="1">
      <protection locked="0"/>
    </xf>
    <xf numFmtId="0" fontId="13" fillId="2" borderId="1" xfId="0" applyFont="1" applyFill="1" applyBorder="1"/>
    <xf numFmtId="0" fontId="51" fillId="20" borderId="40" xfId="0" applyFont="1" applyFill="1" applyBorder="1" applyAlignment="1" applyProtection="1">
      <alignment horizontal="center"/>
      <protection locked="0"/>
    </xf>
    <xf numFmtId="0" fontId="52" fillId="2" borderId="1" xfId="0" applyFont="1" applyFill="1" applyBorder="1" applyProtection="1">
      <protection locked="0"/>
    </xf>
    <xf numFmtId="0" fontId="11" fillId="19" borderId="41" xfId="0" applyFont="1" applyFill="1" applyBorder="1" applyAlignment="1">
      <alignment horizontal="center"/>
    </xf>
    <xf numFmtId="0" fontId="13" fillId="19" borderId="42" xfId="0" applyFont="1" applyFill="1" applyBorder="1" applyAlignment="1">
      <alignment horizontal="center"/>
    </xf>
    <xf numFmtId="0" fontId="13" fillId="19" borderId="43" xfId="0" applyFont="1" applyFill="1" applyBorder="1" applyAlignment="1">
      <alignment horizontal="center"/>
    </xf>
    <xf numFmtId="2" fontId="16" fillId="19" borderId="42" xfId="0" applyNumberFormat="1" applyFont="1" applyFill="1" applyBorder="1" applyAlignment="1" applyProtection="1">
      <alignment horizontal="center"/>
      <protection locked="0"/>
    </xf>
    <xf numFmtId="0" fontId="13" fillId="19" borderId="44" xfId="0" applyFont="1" applyFill="1" applyBorder="1" applyAlignment="1">
      <alignment horizontal="center"/>
    </xf>
    <xf numFmtId="0" fontId="13" fillId="2" borderId="0" xfId="0" applyFont="1" applyFill="1" applyAlignment="1">
      <alignment horizontal="center"/>
    </xf>
    <xf numFmtId="166" fontId="52" fillId="2" borderId="1" xfId="0" applyNumberFormat="1" applyFont="1" applyFill="1" applyBorder="1" applyProtection="1">
      <protection locked="0"/>
    </xf>
    <xf numFmtId="0" fontId="11" fillId="14" borderId="1" xfId="0" applyFont="1" applyFill="1" applyBorder="1" applyAlignment="1">
      <alignment horizontal="center" vertical="center" wrapText="1"/>
    </xf>
    <xf numFmtId="0" fontId="12" fillId="14" borderId="25" xfId="0" applyFont="1" applyFill="1" applyBorder="1"/>
    <xf numFmtId="0" fontId="27" fillId="14" borderId="1" xfId="0" applyFont="1" applyFill="1" applyBorder="1" applyAlignment="1">
      <alignment horizontal="center"/>
    </xf>
    <xf numFmtId="0" fontId="16" fillId="14" borderId="5" xfId="0" applyFont="1" applyFill="1" applyBorder="1"/>
    <xf numFmtId="1" fontId="16" fillId="14" borderId="5" xfId="0" applyNumberFormat="1" applyFont="1" applyFill="1" applyBorder="1"/>
    <xf numFmtId="0" fontId="16" fillId="14" borderId="1" xfId="0" applyFont="1" applyFill="1" applyBorder="1"/>
    <xf numFmtId="0" fontId="13" fillId="14" borderId="1" xfId="0" applyFont="1" applyFill="1" applyBorder="1" applyProtection="1">
      <protection locked="0"/>
    </xf>
    <xf numFmtId="165" fontId="21" fillId="13" borderId="0" xfId="0" applyNumberFormat="1" applyFont="1" applyFill="1" applyProtection="1">
      <protection locked="0"/>
    </xf>
    <xf numFmtId="0" fontId="14" fillId="13" borderId="0" xfId="0" applyFont="1" applyFill="1" applyAlignment="1">
      <alignment horizontal="left" vertical="center" wrapText="1"/>
    </xf>
    <xf numFmtId="0" fontId="11" fillId="15" borderId="0" xfId="0" applyFont="1" applyFill="1" applyAlignment="1">
      <alignment horizontal="center" vertical="center"/>
    </xf>
    <xf numFmtId="0" fontId="14" fillId="13" borderId="0" xfId="0" applyFont="1" applyFill="1" applyAlignment="1">
      <alignment horizontal="left" vertical="top" wrapText="1"/>
    </xf>
    <xf numFmtId="0" fontId="11" fillId="15" borderId="0" xfId="0" applyFont="1" applyFill="1" applyAlignment="1">
      <alignment horizontal="center" vertical="center" wrapText="1"/>
    </xf>
    <xf numFmtId="0" fontId="11" fillId="2" borderId="0" xfId="0" applyFont="1" applyFill="1" applyAlignment="1" applyProtection="1">
      <alignment horizontal="center" wrapText="1"/>
      <protection hidden="1"/>
    </xf>
    <xf numFmtId="0" fontId="11" fillId="2" borderId="0" xfId="0" applyFont="1" applyFill="1" applyAlignment="1" applyProtection="1">
      <alignment horizontal="center"/>
      <protection hidden="1"/>
    </xf>
    <xf numFmtId="0" fontId="12" fillId="2" borderId="22" xfId="0" applyFont="1" applyFill="1" applyBorder="1" applyAlignment="1" applyProtection="1">
      <alignment horizontal="center"/>
      <protection hidden="1"/>
    </xf>
    <xf numFmtId="0" fontId="12" fillId="2" borderId="0" xfId="0" applyFont="1" applyFill="1" applyAlignment="1" applyProtection="1">
      <alignment horizontal="center"/>
      <protection hidden="1"/>
    </xf>
    <xf numFmtId="0" fontId="33" fillId="15" borderId="0" xfId="0" applyFont="1" applyFill="1" applyAlignment="1">
      <alignment horizontal="center"/>
    </xf>
    <xf numFmtId="0" fontId="17" fillId="2" borderId="0" xfId="0" applyFont="1" applyFill="1" applyAlignment="1">
      <alignment horizontal="center"/>
    </xf>
    <xf numFmtId="0" fontId="11" fillId="2" borderId="0" xfId="0" applyFont="1" applyFill="1" applyAlignment="1">
      <alignment horizontal="center"/>
    </xf>
    <xf numFmtId="0" fontId="12" fillId="2" borderId="0" xfId="0" applyFont="1" applyFill="1" applyAlignment="1">
      <alignment horizontal="left" vertical="center" wrapText="1"/>
    </xf>
    <xf numFmtId="0" fontId="12" fillId="2" borderId="9" xfId="0" applyFont="1" applyFill="1" applyBorder="1" applyAlignment="1">
      <alignment horizontal="left" vertical="center" wrapText="1"/>
    </xf>
    <xf numFmtId="0" fontId="12" fillId="2" borderId="0" xfId="0" applyFont="1" applyFill="1" applyAlignment="1">
      <alignment horizontal="left" wrapText="1"/>
    </xf>
    <xf numFmtId="0" fontId="11" fillId="2" borderId="33" xfId="0" applyFont="1" applyFill="1" applyBorder="1" applyAlignment="1" applyProtection="1">
      <alignment horizontal="center" vertical="center"/>
      <protection hidden="1"/>
    </xf>
    <xf numFmtId="0" fontId="11" fillId="2" borderId="34" xfId="0" applyFont="1" applyFill="1" applyBorder="1" applyAlignment="1" applyProtection="1">
      <alignment horizontal="center" vertical="center"/>
      <protection hidden="1"/>
    </xf>
    <xf numFmtId="0" fontId="11" fillId="2" borderId="33" xfId="0" applyFont="1" applyFill="1" applyBorder="1" applyAlignment="1">
      <alignment horizontal="center" vertical="center" wrapText="1"/>
    </xf>
    <xf numFmtId="0" fontId="11" fillId="2" borderId="34" xfId="0" applyFont="1" applyFill="1" applyBorder="1" applyAlignment="1">
      <alignment horizontal="center" vertical="center" wrapText="1"/>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2" fillId="2" borderId="2" xfId="0" applyFont="1" applyFill="1" applyBorder="1"/>
    <xf numFmtId="0" fontId="12" fillId="2" borderId="1" xfId="0" applyFont="1" applyFill="1" applyBorder="1"/>
    <xf numFmtId="0" fontId="12" fillId="2" borderId="2"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1" xfId="0" applyFont="1" applyFill="1" applyBorder="1" applyAlignment="1">
      <alignment horizontal="center" vertical="center"/>
    </xf>
    <xf numFmtId="0" fontId="12" fillId="2" borderId="1" xfId="0" applyFont="1" applyFill="1" applyBorder="1" applyAlignment="1">
      <alignment horizontal="center" vertical="center"/>
    </xf>
    <xf numFmtId="0" fontId="17" fillId="2" borderId="1" xfId="0" applyFont="1" applyFill="1" applyBorder="1" applyAlignment="1" applyProtection="1">
      <alignment horizontal="center"/>
      <protection locked="0" hidden="1"/>
    </xf>
    <xf numFmtId="0" fontId="33" fillId="15" borderId="1" xfId="0" applyFont="1" applyFill="1" applyBorder="1" applyAlignment="1" applyProtection="1">
      <alignment horizontal="center"/>
      <protection hidden="1"/>
    </xf>
    <xf numFmtId="0" fontId="11" fillId="2" borderId="30" xfId="0" applyFont="1" applyFill="1" applyBorder="1" applyAlignment="1" applyProtection="1">
      <alignment horizontal="center" vertical="center"/>
      <protection hidden="1"/>
    </xf>
    <xf numFmtId="0" fontId="11" fillId="2" borderId="35"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wrapText="1"/>
      <protection hidden="1"/>
    </xf>
    <xf numFmtId="0" fontId="12" fillId="2" borderId="2" xfId="0" applyFont="1" applyFill="1" applyBorder="1" applyAlignment="1">
      <alignment horizontal="left"/>
    </xf>
    <xf numFmtId="0" fontId="12" fillId="2" borderId="19" xfId="0" applyFont="1" applyFill="1" applyBorder="1" applyAlignment="1">
      <alignment horizontal="left"/>
    </xf>
    <xf numFmtId="0" fontId="12" fillId="2" borderId="2" xfId="0" applyFont="1" applyFill="1" applyBorder="1" applyAlignment="1">
      <alignment horizontal="center"/>
    </xf>
    <xf numFmtId="0" fontId="12" fillId="2" borderId="19" xfId="0" applyFont="1" applyFill="1" applyBorder="1" applyAlignment="1">
      <alignment horizontal="center"/>
    </xf>
    <xf numFmtId="0" fontId="12" fillId="2" borderId="34" xfId="0" applyFont="1" applyFill="1" applyBorder="1" applyAlignment="1">
      <alignment horizontal="left"/>
    </xf>
    <xf numFmtId="0" fontId="11" fillId="2" borderId="1" xfId="0" applyFont="1" applyFill="1" applyBorder="1" applyAlignment="1">
      <alignment horizontal="center" vertical="center" wrapText="1"/>
    </xf>
    <xf numFmtId="0" fontId="11" fillId="15" borderId="1" xfId="0" applyFont="1" applyFill="1" applyBorder="1" applyAlignment="1">
      <alignment horizontal="center"/>
    </xf>
    <xf numFmtId="0" fontId="11" fillId="2" borderId="28" xfId="0" applyFont="1" applyFill="1" applyBorder="1" applyAlignment="1">
      <alignment horizontal="center" vertical="center" wrapText="1"/>
    </xf>
    <xf numFmtId="0" fontId="11" fillId="2" borderId="27" xfId="0" applyFont="1" applyFill="1" applyBorder="1" applyAlignment="1">
      <alignment horizontal="center" vertical="center" wrapText="1"/>
    </xf>
    <xf numFmtId="0" fontId="11" fillId="2" borderId="26" xfId="0" applyFont="1" applyFill="1" applyBorder="1" applyAlignment="1">
      <alignment horizontal="center" vertical="center" wrapText="1"/>
    </xf>
    <xf numFmtId="0" fontId="12" fillId="0" borderId="23" xfId="0" applyFont="1" applyBorder="1" applyAlignment="1">
      <alignment horizontal="center" vertical="center" wrapText="1"/>
    </xf>
    <xf numFmtId="0" fontId="12" fillId="0" borderId="24" xfId="0" applyFont="1" applyBorder="1" applyAlignment="1">
      <alignment horizontal="center" vertical="center" wrapText="1"/>
    </xf>
    <xf numFmtId="0" fontId="12" fillId="0" borderId="21" xfId="0" applyFont="1" applyBorder="1" applyAlignment="1">
      <alignment horizontal="center" vertical="center" wrapText="1"/>
    </xf>
    <xf numFmtId="0" fontId="11" fillId="2" borderId="22" xfId="0" applyFont="1" applyFill="1" applyBorder="1" applyAlignment="1">
      <alignment horizontal="center" vertical="center" wrapText="1"/>
    </xf>
    <xf numFmtId="0" fontId="11" fillId="2" borderId="0" xfId="0" applyFont="1" applyFill="1" applyAlignment="1">
      <alignment horizontal="center" vertical="center" wrapText="1"/>
    </xf>
    <xf numFmtId="0" fontId="11" fillId="2" borderId="20" xfId="0" applyFont="1" applyFill="1" applyBorder="1" applyAlignment="1">
      <alignment horizontal="center" vertical="center" wrapText="1"/>
    </xf>
    <xf numFmtId="0" fontId="11" fillId="2" borderId="23" xfId="0" applyFont="1" applyFill="1" applyBorder="1" applyAlignment="1">
      <alignment horizontal="center" vertical="center" wrapText="1"/>
    </xf>
    <xf numFmtId="0" fontId="11" fillId="2" borderId="24" xfId="0" applyFont="1" applyFill="1" applyBorder="1" applyAlignment="1">
      <alignment horizontal="center" vertical="center" wrapText="1"/>
    </xf>
    <xf numFmtId="0" fontId="11" fillId="2" borderId="21" xfId="0" applyFont="1" applyFill="1" applyBorder="1" applyAlignment="1">
      <alignment horizontal="center" vertical="center" wrapText="1"/>
    </xf>
    <xf numFmtId="0" fontId="12" fillId="2" borderId="2" xfId="0" applyFont="1" applyFill="1" applyBorder="1" applyAlignment="1" applyProtection="1">
      <alignment horizontal="left"/>
      <protection hidden="1"/>
    </xf>
    <xf numFmtId="0" fontId="12" fillId="2" borderId="19" xfId="0" applyFont="1" applyFill="1" applyBorder="1" applyAlignment="1" applyProtection="1">
      <alignment horizontal="left"/>
      <protection hidden="1"/>
    </xf>
    <xf numFmtId="0" fontId="12" fillId="2" borderId="2" xfId="0" applyFont="1" applyFill="1" applyBorder="1" applyAlignment="1" applyProtection="1">
      <alignment horizontal="left" wrapText="1"/>
      <protection hidden="1"/>
    </xf>
    <xf numFmtId="0" fontId="12" fillId="2" borderId="19" xfId="0" applyFont="1" applyFill="1" applyBorder="1" applyAlignment="1" applyProtection="1">
      <alignment horizontal="left" wrapText="1"/>
      <protection hidden="1"/>
    </xf>
    <xf numFmtId="0" fontId="17" fillId="2" borderId="2" xfId="0" applyFont="1" applyFill="1" applyBorder="1" applyAlignment="1" applyProtection="1">
      <alignment horizontal="left"/>
      <protection hidden="1"/>
    </xf>
    <xf numFmtId="0" fontId="17" fillId="2" borderId="19" xfId="0" applyFont="1" applyFill="1" applyBorder="1" applyAlignment="1" applyProtection="1">
      <alignment horizontal="left"/>
      <protection hidden="1"/>
    </xf>
    <xf numFmtId="0" fontId="11" fillId="2" borderId="2" xfId="0" applyFont="1" applyFill="1" applyBorder="1" applyAlignment="1">
      <alignment horizontal="center"/>
    </xf>
    <xf numFmtId="0" fontId="11" fillId="2" borderId="25" xfId="0" applyFont="1" applyFill="1" applyBorder="1" applyAlignment="1">
      <alignment horizontal="center"/>
    </xf>
    <xf numFmtId="0" fontId="11" fillId="2" borderId="19" xfId="0" applyFont="1" applyFill="1" applyBorder="1" applyAlignment="1">
      <alignment horizontal="center"/>
    </xf>
    <xf numFmtId="0" fontId="11" fillId="2" borderId="1" xfId="0" applyFont="1" applyFill="1" applyBorder="1" applyAlignment="1">
      <alignment horizontal="center"/>
    </xf>
    <xf numFmtId="0" fontId="12" fillId="0" borderId="26" xfId="0" applyFont="1" applyBorder="1" applyAlignment="1">
      <alignment horizontal="center" vertical="center" wrapText="1"/>
    </xf>
    <xf numFmtId="0" fontId="12" fillId="0" borderId="22" xfId="0" applyFont="1" applyBorder="1" applyAlignment="1">
      <alignment horizontal="center" vertical="center" wrapText="1"/>
    </xf>
    <xf numFmtId="0" fontId="12" fillId="0" borderId="0" xfId="0" applyFont="1" applyAlignment="1">
      <alignment horizontal="center" vertical="center" wrapText="1"/>
    </xf>
    <xf numFmtId="0" fontId="12" fillId="0" borderId="20" xfId="0" applyFont="1" applyBorder="1" applyAlignment="1">
      <alignment horizontal="center" vertical="center" wrapText="1"/>
    </xf>
    <xf numFmtId="0" fontId="11" fillId="2" borderId="2" xfId="0" applyFont="1" applyFill="1" applyBorder="1" applyAlignment="1">
      <alignment horizontal="center" vertical="center" wrapText="1"/>
    </xf>
    <xf numFmtId="0" fontId="11" fillId="2" borderId="19" xfId="0" applyFont="1" applyFill="1" applyBorder="1" applyAlignment="1">
      <alignment horizontal="center" vertical="center" wrapText="1"/>
    </xf>
    <xf numFmtId="0" fontId="11" fillId="2" borderId="1" xfId="0" applyFont="1" applyFill="1" applyBorder="1" applyAlignment="1" applyProtection="1">
      <alignment horizontal="center" vertical="center" wrapText="1"/>
      <protection hidden="1"/>
    </xf>
    <xf numFmtId="0" fontId="12" fillId="2" borderId="1" xfId="0" applyFont="1" applyFill="1" applyBorder="1" applyAlignment="1">
      <alignment wrapText="1"/>
    </xf>
    <xf numFmtId="0" fontId="11" fillId="2" borderId="3" xfId="0" applyFont="1" applyFill="1" applyBorder="1" applyAlignment="1">
      <alignment horizontal="center" vertical="center" wrapText="1"/>
    </xf>
    <xf numFmtId="0" fontId="11" fillId="2" borderId="5" xfId="0" applyFont="1" applyFill="1" applyBorder="1" applyAlignment="1">
      <alignment horizontal="center" vertical="center" wrapText="1"/>
    </xf>
    <xf numFmtId="0" fontId="11" fillId="2" borderId="4" xfId="0" applyFont="1" applyFill="1" applyBorder="1" applyAlignment="1">
      <alignment horizontal="center" vertical="center" wrapText="1"/>
    </xf>
    <xf numFmtId="0" fontId="12" fillId="2" borderId="0" xfId="0" applyFont="1" applyFill="1" applyAlignment="1">
      <alignment horizontal="right"/>
    </xf>
    <xf numFmtId="0" fontId="12" fillId="2" borderId="1" xfId="0" applyFont="1" applyFill="1" applyBorder="1" applyAlignment="1">
      <alignment horizontal="center" vertical="center" wrapText="1"/>
    </xf>
    <xf numFmtId="0" fontId="12" fillId="2" borderId="28" xfId="0" applyFont="1" applyFill="1" applyBorder="1" applyAlignment="1">
      <alignment horizontal="center"/>
    </xf>
    <xf numFmtId="0" fontId="12" fillId="2" borderId="26" xfId="0" applyFont="1" applyFill="1" applyBorder="1" applyAlignment="1">
      <alignment horizontal="center"/>
    </xf>
    <xf numFmtId="0" fontId="12" fillId="2" borderId="22" xfId="0" applyFont="1" applyFill="1" applyBorder="1" applyAlignment="1">
      <alignment horizontal="center"/>
    </xf>
    <xf numFmtId="0" fontId="12" fillId="2" borderId="20" xfId="0" applyFont="1" applyFill="1" applyBorder="1" applyAlignment="1">
      <alignment horizontal="center"/>
    </xf>
    <xf numFmtId="0" fontId="44" fillId="2" borderId="0" xfId="0" applyFont="1" applyFill="1" applyAlignment="1">
      <alignment horizontal="center" vertical="center" wrapText="1"/>
    </xf>
    <xf numFmtId="0" fontId="12" fillId="2" borderId="0" xfId="0" applyFont="1" applyFill="1" applyAlignment="1">
      <alignment wrapText="1"/>
    </xf>
    <xf numFmtId="0" fontId="12" fillId="2" borderId="1" xfId="0" applyFont="1" applyFill="1" applyBorder="1" applyAlignment="1">
      <alignment horizontal="center"/>
    </xf>
    <xf numFmtId="0" fontId="11" fillId="2" borderId="1" xfId="0" applyFont="1" applyFill="1" applyBorder="1" applyAlignment="1" applyProtection="1">
      <alignment horizontal="center"/>
      <protection hidden="1"/>
    </xf>
    <xf numFmtId="0" fontId="11" fillId="2" borderId="2" xfId="0" applyFont="1" applyFill="1" applyBorder="1" applyAlignment="1" applyProtection="1">
      <alignment horizontal="center"/>
      <protection hidden="1"/>
    </xf>
    <xf numFmtId="0" fontId="11" fillId="2" borderId="19" xfId="0" applyFont="1" applyFill="1" applyBorder="1" applyAlignment="1" applyProtection="1">
      <alignment horizontal="center"/>
      <protection hidden="1"/>
    </xf>
    <xf numFmtId="0" fontId="11" fillId="2" borderId="1" xfId="0" applyFont="1" applyFill="1" applyBorder="1"/>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FF9900"/>
      <color rgb="FFFFCC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5461074775309395E-2"/>
          <c:y val="6.0483870967742034E-2"/>
          <c:w val="0.9314442307647921"/>
          <c:h val="0.88306451612903225"/>
        </c:manualLayout>
      </c:layout>
      <c:scatterChart>
        <c:scatterStyle val="smoothMarker"/>
        <c:varyColors val="0"/>
        <c:dLbls>
          <c:showLegendKey val="0"/>
          <c:showVal val="0"/>
          <c:showCatName val="0"/>
          <c:showSerName val="0"/>
          <c:showPercent val="0"/>
          <c:showBubbleSize val="0"/>
        </c:dLbls>
        <c:axId val="6950408"/>
        <c:axId val="237192368"/>
      </c:scatterChart>
      <c:valAx>
        <c:axId val="69504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pF</a:t>
                </a:r>
              </a:p>
            </c:rich>
          </c:tx>
          <c:layout>
            <c:manualLayout>
              <c:xMode val="edge"/>
              <c:yMode val="edge"/>
              <c:x val="0.39007191476951986"/>
              <c:y val="0.6411288223118472"/>
            </c:manualLayout>
          </c:layout>
          <c:overlay val="0"/>
          <c:spPr>
            <a:noFill/>
            <a:ln w="25400">
              <a:noFill/>
            </a:ln>
          </c:spPr>
        </c:title>
        <c:majorTickMark val="out"/>
        <c:minorTickMark val="none"/>
        <c:tickLblPos val="nextTo"/>
        <c:spPr>
          <a:ln w="3175">
            <a:solidFill>
              <a:srgbClr val="000000"/>
            </a:solidFill>
            <a:prstDash val="solid"/>
          </a:ln>
        </c:spPr>
        <c:txPr>
          <a:bodyPr rot="0" vert="horz"/>
          <a:lstStyle/>
          <a:p>
            <a:pPr>
              <a:defRPr sz="825" b="0" i="0" u="none" strike="noStrike" baseline="0">
                <a:solidFill>
                  <a:srgbClr val="333333"/>
                </a:solidFill>
                <a:latin typeface="Arial"/>
                <a:ea typeface="Arial"/>
                <a:cs typeface="Arial"/>
              </a:defRPr>
            </a:pPr>
            <a:endParaRPr lang="en-US"/>
          </a:p>
        </c:txPr>
        <c:crossAx val="237192368"/>
        <c:crosses val="autoZero"/>
        <c:crossBetween val="midCat"/>
      </c:valAx>
      <c:valAx>
        <c:axId val="237192368"/>
        <c:scaling>
          <c:orientation val="minMax"/>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3.0732860520094645E-2"/>
              <c:y val="0.2701611079102918"/>
            </c:manualLayout>
          </c:layout>
          <c:overlay val="0"/>
          <c:spPr>
            <a:noFill/>
            <a:ln w="25400">
              <a:noFill/>
            </a:ln>
          </c:spPr>
        </c:title>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6950408"/>
        <c:crosses val="autoZero"/>
        <c:crossBetween val="midCat"/>
      </c:valAx>
      <c:spPr>
        <a:noFill/>
        <a:ln w="25400">
          <a:noFill/>
        </a:ln>
      </c:spPr>
    </c:plotArea>
    <c:plotVisOnly val="1"/>
    <c:dispBlanksAs val="gap"/>
    <c:showDLblsOverMax val="0"/>
  </c:chart>
  <c:spPr>
    <a:noFill/>
    <a:ln w="9525">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718355061516687"/>
          <c:y val="0.11157024793388456"/>
          <c:w val="0.72535377547722146"/>
          <c:h val="0.63223140495867902"/>
        </c:manualLayout>
      </c:layout>
      <c:scatterChart>
        <c:scatterStyle val="smoothMarker"/>
        <c:varyColors val="0"/>
        <c:ser>
          <c:idx val="0"/>
          <c:order val="0"/>
          <c:tx>
            <c:strRef>
              <c:f>Pedotransfer!$N$13</c:f>
              <c:strCache>
                <c:ptCount val="1"/>
                <c:pt idx="0">
                  <c:v>Phi</c:v>
                </c:pt>
              </c:strCache>
            </c:strRef>
          </c:tx>
          <c:spPr>
            <a:ln w="25400">
              <a:solidFill>
                <a:srgbClr val="FF0000"/>
              </a:solidFill>
              <a:prstDash val="solid"/>
            </a:ln>
          </c:spPr>
          <c:marker>
            <c:symbol val="none"/>
          </c:marker>
          <c:xVal>
            <c:numRef>
              <c:f>Pedotransfer!$M$15:$M$64</c:f>
              <c:numCache>
                <c:formatCode>0.0000</c:formatCode>
                <c:ptCount val="50"/>
                <c:pt idx="0">
                  <c:v>2.18E-2</c:v>
                </c:pt>
                <c:pt idx="1">
                  <c:v>3.3599999999999998E-2</c:v>
                </c:pt>
                <c:pt idx="2">
                  <c:v>4.5399999999999996E-2</c:v>
                </c:pt>
                <c:pt idx="3">
                  <c:v>5.7199999999999994E-2</c:v>
                </c:pt>
                <c:pt idx="4">
                  <c:v>6.8999999999999992E-2</c:v>
                </c:pt>
                <c:pt idx="5">
                  <c:v>8.0799999999999997E-2</c:v>
                </c:pt>
                <c:pt idx="6">
                  <c:v>9.2600000000000002E-2</c:v>
                </c:pt>
                <c:pt idx="7">
                  <c:v>0.10440000000000001</c:v>
                </c:pt>
                <c:pt idx="8">
                  <c:v>0.11620000000000001</c:v>
                </c:pt>
                <c:pt idx="9">
                  <c:v>0.128</c:v>
                </c:pt>
                <c:pt idx="10">
                  <c:v>0.13980000000000001</c:v>
                </c:pt>
                <c:pt idx="11">
                  <c:v>0.15160000000000001</c:v>
                </c:pt>
                <c:pt idx="12">
                  <c:v>0.16340000000000002</c:v>
                </c:pt>
                <c:pt idx="13">
                  <c:v>0.17520000000000002</c:v>
                </c:pt>
                <c:pt idx="14">
                  <c:v>0.18700000000000003</c:v>
                </c:pt>
                <c:pt idx="15">
                  <c:v>0.19880000000000003</c:v>
                </c:pt>
                <c:pt idx="16">
                  <c:v>0.21060000000000004</c:v>
                </c:pt>
                <c:pt idx="17">
                  <c:v>0.22240000000000004</c:v>
                </c:pt>
                <c:pt idx="18">
                  <c:v>0.23420000000000005</c:v>
                </c:pt>
                <c:pt idx="19">
                  <c:v>0.24600000000000005</c:v>
                </c:pt>
                <c:pt idx="20">
                  <c:v>0.25780000000000003</c:v>
                </c:pt>
                <c:pt idx="21">
                  <c:v>0.26960000000000001</c:v>
                </c:pt>
                <c:pt idx="22">
                  <c:v>0.28139999999999998</c:v>
                </c:pt>
                <c:pt idx="23">
                  <c:v>0.29319999999999996</c:v>
                </c:pt>
                <c:pt idx="24">
                  <c:v>0.30499999999999999</c:v>
                </c:pt>
                <c:pt idx="25">
                  <c:v>0.31679999999999992</c:v>
                </c:pt>
                <c:pt idx="26">
                  <c:v>0.32859999999999989</c:v>
                </c:pt>
                <c:pt idx="27">
                  <c:v>0.34039999999999987</c:v>
                </c:pt>
                <c:pt idx="28">
                  <c:v>0.35219999999999985</c:v>
                </c:pt>
                <c:pt idx="29">
                  <c:v>0.36399999999999982</c:v>
                </c:pt>
                <c:pt idx="30">
                  <c:v>0.3757999999999998</c:v>
                </c:pt>
                <c:pt idx="31">
                  <c:v>0.38759999999999978</c:v>
                </c:pt>
                <c:pt idx="32">
                  <c:v>0.39939999999999976</c:v>
                </c:pt>
                <c:pt idx="33">
                  <c:v>0.41119999999999973</c:v>
                </c:pt>
                <c:pt idx="34">
                  <c:v>0.42299999999999971</c:v>
                </c:pt>
                <c:pt idx="35">
                  <c:v>0.43479999999999969</c:v>
                </c:pt>
                <c:pt idx="36">
                  <c:v>0.44659999999999966</c:v>
                </c:pt>
                <c:pt idx="37">
                  <c:v>0.45839999999999964</c:v>
                </c:pt>
                <c:pt idx="38">
                  <c:v>0.47019999999999962</c:v>
                </c:pt>
                <c:pt idx="39">
                  <c:v>0.4819999999999996</c:v>
                </c:pt>
                <c:pt idx="40">
                  <c:v>0.49379999999999957</c:v>
                </c:pt>
                <c:pt idx="41">
                  <c:v>0.50559999999999961</c:v>
                </c:pt>
                <c:pt idx="42">
                  <c:v>0.51739999999999964</c:v>
                </c:pt>
                <c:pt idx="43">
                  <c:v>0.52919999999999967</c:v>
                </c:pt>
                <c:pt idx="44">
                  <c:v>0.5409999999999997</c:v>
                </c:pt>
                <c:pt idx="45">
                  <c:v>0.55279999999999974</c:v>
                </c:pt>
                <c:pt idx="46">
                  <c:v>0.56459999999999977</c:v>
                </c:pt>
                <c:pt idx="47">
                  <c:v>0.5763999999999998</c:v>
                </c:pt>
                <c:pt idx="48">
                  <c:v>0.58819999999999983</c:v>
                </c:pt>
                <c:pt idx="49">
                  <c:v>0.6</c:v>
                </c:pt>
              </c:numCache>
            </c:numRef>
          </c:xVal>
          <c:yVal>
            <c:numRef>
              <c:f>Pedotransfer!$N$15:$N$64</c:f>
              <c:numCache>
                <c:formatCode>0.0000</c:formatCode>
                <c:ptCount val="50"/>
                <c:pt idx="0">
                  <c:v>-1.0361296553103931E-6</c:v>
                </c:pt>
                <c:pt idx="1">
                  <c:v>-1.0361296553103931E-6</c:v>
                </c:pt>
                <c:pt idx="2">
                  <c:v>-1.0361296553103931E-6</c:v>
                </c:pt>
                <c:pt idx="3">
                  <c:v>-1.0361296553103931E-6</c:v>
                </c:pt>
                <c:pt idx="4">
                  <c:v>-1.0361296553103931E-6</c:v>
                </c:pt>
                <c:pt idx="5">
                  <c:v>-1.0361296553103931E-6</c:v>
                </c:pt>
                <c:pt idx="6">
                  <c:v>-1.0361296553103931E-6</c:v>
                </c:pt>
                <c:pt idx="7">
                  <c:v>1.3726292892154724E-2</c:v>
                </c:pt>
                <c:pt idx="8">
                  <c:v>6.6165344389256572E-2</c:v>
                </c:pt>
                <c:pt idx="9">
                  <c:v>0.13013574508141859</c:v>
                </c:pt>
                <c:pt idx="10">
                  <c:v>0.20451054711003863</c:v>
                </c:pt>
                <c:pt idx="11">
                  <c:v>0.32136319898864257</c:v>
                </c:pt>
                <c:pt idx="12">
                  <c:v>0.40335984636265687</c:v>
                </c:pt>
                <c:pt idx="13">
                  <c:v>0.50617180586785648</c:v>
                </c:pt>
                <c:pt idx="14">
                  <c:v>0.79390983723470554</c:v>
                </c:pt>
                <c:pt idx="15">
                  <c:v>0.7961442416411405</c:v>
                </c:pt>
                <c:pt idx="16">
                  <c:v>0.99744161404964338</c:v>
                </c:pt>
                <c:pt idx="17">
                  <c:v>1.2593864832644008</c:v>
                </c:pt>
                <c:pt idx="18">
                  <c:v>1.5254038255454034</c:v>
                </c:pt>
                <c:pt idx="19">
                  <c:v>1.5254038255454034</c:v>
                </c:pt>
                <c:pt idx="20">
                  <c:v>1.5254038255454034</c:v>
                </c:pt>
                <c:pt idx="21">
                  <c:v>1.5254038255454034</c:v>
                </c:pt>
                <c:pt idx="22">
                  <c:v>1.5254038255454034</c:v>
                </c:pt>
                <c:pt idx="23">
                  <c:v>1.5254038255454034</c:v>
                </c:pt>
                <c:pt idx="24">
                  <c:v>1.5254038255454034</c:v>
                </c:pt>
                <c:pt idx="25">
                  <c:v>1.5254038255454034</c:v>
                </c:pt>
                <c:pt idx="26">
                  <c:v>1.5254038255454034</c:v>
                </c:pt>
                <c:pt idx="27">
                  <c:v>1.5254038255454034</c:v>
                </c:pt>
                <c:pt idx="28">
                  <c:v>1.5254038255454034</c:v>
                </c:pt>
                <c:pt idx="29">
                  <c:v>1.5254038255454034</c:v>
                </c:pt>
                <c:pt idx="30">
                  <c:v>1.5254038255454034</c:v>
                </c:pt>
                <c:pt idx="31">
                  <c:v>1.5254038255454034</c:v>
                </c:pt>
                <c:pt idx="32">
                  <c:v>1.5254038255454034</c:v>
                </c:pt>
                <c:pt idx="33">
                  <c:v>1.5254038255454034</c:v>
                </c:pt>
                <c:pt idx="34">
                  <c:v>1.5254038255454034</c:v>
                </c:pt>
                <c:pt idx="35">
                  <c:v>1.5254038255454034</c:v>
                </c:pt>
                <c:pt idx="36">
                  <c:v>1.5254038255454034</c:v>
                </c:pt>
                <c:pt idx="37">
                  <c:v>1.5254038255454034</c:v>
                </c:pt>
                <c:pt idx="38">
                  <c:v>1.5254038255454034</c:v>
                </c:pt>
                <c:pt idx="39">
                  <c:v>1.5254038255454034</c:v>
                </c:pt>
                <c:pt idx="40">
                  <c:v>1.5254038255454034</c:v>
                </c:pt>
                <c:pt idx="41">
                  <c:v>1.5254038255454034</c:v>
                </c:pt>
                <c:pt idx="42">
                  <c:v>1.5254038255454034</c:v>
                </c:pt>
                <c:pt idx="43">
                  <c:v>1.5254038255454034</c:v>
                </c:pt>
                <c:pt idx="44">
                  <c:v>1.5254038255454034</c:v>
                </c:pt>
                <c:pt idx="45">
                  <c:v>1.5254038255454034</c:v>
                </c:pt>
                <c:pt idx="46">
                  <c:v>1.5254038255454034</c:v>
                </c:pt>
                <c:pt idx="47">
                  <c:v>1.5254038255454034</c:v>
                </c:pt>
                <c:pt idx="48">
                  <c:v>1.5254038255454034</c:v>
                </c:pt>
                <c:pt idx="49">
                  <c:v>1.5254038255454034</c:v>
                </c:pt>
              </c:numCache>
            </c:numRef>
          </c:yVal>
          <c:smooth val="1"/>
          <c:extLst>
            <c:ext xmlns:c16="http://schemas.microsoft.com/office/drawing/2014/chart" uri="{C3380CC4-5D6E-409C-BE32-E72D297353CC}">
              <c16:uniqueId val="{00000000-93F1-46D6-A5F5-8ED9BCF83C6A}"/>
            </c:ext>
          </c:extLst>
        </c:ser>
        <c:dLbls>
          <c:showLegendKey val="0"/>
          <c:showVal val="0"/>
          <c:showCatName val="0"/>
          <c:showSerName val="0"/>
          <c:showPercent val="0"/>
          <c:showBubbleSize val="0"/>
        </c:dLbls>
        <c:axId val="237193152"/>
        <c:axId val="237193544"/>
      </c:scatterChart>
      <c:valAx>
        <c:axId val="2371931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THETA</a:t>
                </a:r>
              </a:p>
            </c:rich>
          </c:tx>
          <c:layout>
            <c:manualLayout>
              <c:xMode val="edge"/>
              <c:yMode val="edge"/>
              <c:x val="0.50469606792108734"/>
              <c:y val="0.85950393700787464"/>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333333"/>
                </a:solidFill>
                <a:latin typeface="Arial"/>
                <a:ea typeface="Arial"/>
                <a:cs typeface="Arial"/>
              </a:defRPr>
            </a:pPr>
            <a:endParaRPr lang="en-US"/>
          </a:p>
        </c:txPr>
        <c:crossAx val="237193544"/>
        <c:crosses val="autoZero"/>
        <c:crossBetween val="midCat"/>
      </c:valAx>
      <c:valAx>
        <c:axId val="237193544"/>
        <c:scaling>
          <c:orientation val="minMax"/>
          <c:min val="0"/>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2.8169014084507043E-2"/>
              <c:y val="0.37190069991251218"/>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37193152"/>
        <c:crosses val="autoZero"/>
        <c:crossBetween val="midCat"/>
      </c:valAx>
      <c:spPr>
        <a:noFill/>
        <a:ln w="3175">
          <a:solidFill>
            <a:srgbClr val="000000"/>
          </a:solidFill>
          <a:prstDash val="solid"/>
        </a:ln>
      </c:spPr>
    </c:plotArea>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50003356937693"/>
          <c:y val="9.6153846153846492E-2"/>
          <c:w val="0.64500078735447874"/>
          <c:h val="0.71923076923076856"/>
        </c:manualLayout>
      </c:layout>
      <c:scatterChart>
        <c:scatterStyle val="smoothMarker"/>
        <c:varyColors val="0"/>
        <c:ser>
          <c:idx val="1"/>
          <c:order val="0"/>
          <c:tx>
            <c:strRef>
              <c:f>Pedotransfer!$O$13</c:f>
              <c:strCache>
                <c:ptCount val="1"/>
                <c:pt idx="0">
                  <c:v>P</c:v>
                </c:pt>
              </c:strCache>
            </c:strRef>
          </c:tx>
          <c:spPr>
            <a:ln w="25400">
              <a:solidFill>
                <a:srgbClr val="008000"/>
              </a:solidFill>
              <a:prstDash val="solid"/>
            </a:ln>
          </c:spPr>
          <c:marker>
            <c:symbol val="none"/>
          </c:marker>
          <c:xVal>
            <c:numRef>
              <c:f>Pedotransfer!$M$15:$M$64</c:f>
              <c:numCache>
                <c:formatCode>0.0000</c:formatCode>
                <c:ptCount val="50"/>
                <c:pt idx="0">
                  <c:v>2.18E-2</c:v>
                </c:pt>
                <c:pt idx="1">
                  <c:v>3.3599999999999998E-2</c:v>
                </c:pt>
                <c:pt idx="2">
                  <c:v>4.5399999999999996E-2</c:v>
                </c:pt>
                <c:pt idx="3">
                  <c:v>5.7199999999999994E-2</c:v>
                </c:pt>
                <c:pt idx="4">
                  <c:v>6.8999999999999992E-2</c:v>
                </c:pt>
                <c:pt idx="5">
                  <c:v>8.0799999999999997E-2</c:v>
                </c:pt>
                <c:pt idx="6">
                  <c:v>9.2600000000000002E-2</c:v>
                </c:pt>
                <c:pt idx="7">
                  <c:v>0.10440000000000001</c:v>
                </c:pt>
                <c:pt idx="8">
                  <c:v>0.11620000000000001</c:v>
                </c:pt>
                <c:pt idx="9">
                  <c:v>0.128</c:v>
                </c:pt>
                <c:pt idx="10">
                  <c:v>0.13980000000000001</c:v>
                </c:pt>
                <c:pt idx="11">
                  <c:v>0.15160000000000001</c:v>
                </c:pt>
                <c:pt idx="12">
                  <c:v>0.16340000000000002</c:v>
                </c:pt>
                <c:pt idx="13">
                  <c:v>0.17520000000000002</c:v>
                </c:pt>
                <c:pt idx="14">
                  <c:v>0.18700000000000003</c:v>
                </c:pt>
                <c:pt idx="15">
                  <c:v>0.19880000000000003</c:v>
                </c:pt>
                <c:pt idx="16">
                  <c:v>0.21060000000000004</c:v>
                </c:pt>
                <c:pt idx="17">
                  <c:v>0.22240000000000004</c:v>
                </c:pt>
                <c:pt idx="18">
                  <c:v>0.23420000000000005</c:v>
                </c:pt>
                <c:pt idx="19">
                  <c:v>0.24600000000000005</c:v>
                </c:pt>
                <c:pt idx="20">
                  <c:v>0.25780000000000003</c:v>
                </c:pt>
                <c:pt idx="21">
                  <c:v>0.26960000000000001</c:v>
                </c:pt>
                <c:pt idx="22">
                  <c:v>0.28139999999999998</c:v>
                </c:pt>
                <c:pt idx="23">
                  <c:v>0.29319999999999996</c:v>
                </c:pt>
                <c:pt idx="24">
                  <c:v>0.30499999999999999</c:v>
                </c:pt>
                <c:pt idx="25">
                  <c:v>0.31679999999999992</c:v>
                </c:pt>
                <c:pt idx="26">
                  <c:v>0.32859999999999989</c:v>
                </c:pt>
                <c:pt idx="27">
                  <c:v>0.34039999999999987</c:v>
                </c:pt>
                <c:pt idx="28">
                  <c:v>0.35219999999999985</c:v>
                </c:pt>
                <c:pt idx="29">
                  <c:v>0.36399999999999982</c:v>
                </c:pt>
                <c:pt idx="30">
                  <c:v>0.3757999999999998</c:v>
                </c:pt>
                <c:pt idx="31">
                  <c:v>0.38759999999999978</c:v>
                </c:pt>
                <c:pt idx="32">
                  <c:v>0.39939999999999976</c:v>
                </c:pt>
                <c:pt idx="33">
                  <c:v>0.41119999999999973</c:v>
                </c:pt>
                <c:pt idx="34">
                  <c:v>0.42299999999999971</c:v>
                </c:pt>
                <c:pt idx="35">
                  <c:v>0.43479999999999969</c:v>
                </c:pt>
                <c:pt idx="36">
                  <c:v>0.44659999999999966</c:v>
                </c:pt>
                <c:pt idx="37">
                  <c:v>0.45839999999999964</c:v>
                </c:pt>
                <c:pt idx="38">
                  <c:v>0.47019999999999962</c:v>
                </c:pt>
                <c:pt idx="39">
                  <c:v>0.4819999999999996</c:v>
                </c:pt>
                <c:pt idx="40">
                  <c:v>0.49379999999999957</c:v>
                </c:pt>
                <c:pt idx="41">
                  <c:v>0.50559999999999961</c:v>
                </c:pt>
                <c:pt idx="42">
                  <c:v>0.51739999999999964</c:v>
                </c:pt>
                <c:pt idx="43">
                  <c:v>0.52919999999999967</c:v>
                </c:pt>
                <c:pt idx="44">
                  <c:v>0.5409999999999997</c:v>
                </c:pt>
                <c:pt idx="45">
                  <c:v>0.55279999999999974</c:v>
                </c:pt>
                <c:pt idx="46">
                  <c:v>0.56459999999999977</c:v>
                </c:pt>
                <c:pt idx="47">
                  <c:v>0.5763999999999998</c:v>
                </c:pt>
                <c:pt idx="48">
                  <c:v>0.58819999999999983</c:v>
                </c:pt>
                <c:pt idx="49">
                  <c:v>0.6</c:v>
                </c:pt>
              </c:numCache>
            </c:numRef>
          </c:xVal>
          <c:yVal>
            <c:numRef>
              <c:f>Pedotransfer!$O$15:$O$64</c:f>
              <c:numCache>
                <c:formatCode>0.00</c:formatCode>
                <c:ptCount val="50"/>
                <c:pt idx="0">
                  <c:v>-1000000</c:v>
                </c:pt>
                <c:pt idx="1">
                  <c:v>-1000000</c:v>
                </c:pt>
                <c:pt idx="2">
                  <c:v>-1000000</c:v>
                </c:pt>
                <c:pt idx="3">
                  <c:v>-1000000</c:v>
                </c:pt>
                <c:pt idx="4">
                  <c:v>-1000000</c:v>
                </c:pt>
                <c:pt idx="5">
                  <c:v>-1000000</c:v>
                </c:pt>
                <c:pt idx="6">
                  <c:v>-1000000</c:v>
                </c:pt>
                <c:pt idx="7">
                  <c:v>-122.16790617860562</c:v>
                </c:pt>
                <c:pt idx="8">
                  <c:v>-25.09879428865019</c:v>
                </c:pt>
                <c:pt idx="9">
                  <c:v>-11.447691354010855</c:v>
                </c:pt>
                <c:pt idx="10">
                  <c:v>-6.7575034002372769</c:v>
                </c:pt>
                <c:pt idx="11">
                  <c:v>-4.5384683463102506</c:v>
                </c:pt>
                <c:pt idx="12">
                  <c:v>-3.2936729030751004</c:v>
                </c:pt>
                <c:pt idx="13">
                  <c:v>-2.5166714716846825</c:v>
                </c:pt>
                <c:pt idx="14">
                  <c:v>-1.994611911994906</c:v>
                </c:pt>
                <c:pt idx="15">
                  <c:v>-1.6243785851354047</c:v>
                </c:pt>
                <c:pt idx="16">
                  <c:v>-1.3507069045551818</c:v>
                </c:pt>
                <c:pt idx="17">
                  <c:v>-1.1416446604098889</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numCache>
            </c:numRef>
          </c:yVal>
          <c:smooth val="1"/>
          <c:extLst>
            <c:ext xmlns:c16="http://schemas.microsoft.com/office/drawing/2014/chart" uri="{C3380CC4-5D6E-409C-BE32-E72D297353CC}">
              <c16:uniqueId val="{00000000-1D67-4A29-96FA-DA5A2077AEB2}"/>
            </c:ext>
          </c:extLst>
        </c:ser>
        <c:dLbls>
          <c:showLegendKey val="0"/>
          <c:showVal val="0"/>
          <c:showCatName val="0"/>
          <c:showSerName val="0"/>
          <c:showPercent val="0"/>
          <c:showBubbleSize val="0"/>
        </c:dLbls>
        <c:axId val="170522768"/>
        <c:axId val="170523160"/>
      </c:scatterChart>
      <c:valAx>
        <c:axId val="170522768"/>
        <c:scaling>
          <c:orientation val="minMax"/>
        </c:scaling>
        <c:delete val="0"/>
        <c:axPos val="b"/>
        <c:title>
          <c:tx>
            <c:rich>
              <a:bodyPr/>
              <a:lstStyle/>
              <a:p>
                <a:pPr>
                  <a:defRPr sz="950" b="1" i="0" u="none" strike="noStrike" baseline="0">
                    <a:solidFill>
                      <a:srgbClr val="000000"/>
                    </a:solidFill>
                    <a:latin typeface="Arial"/>
                    <a:ea typeface="Arial"/>
                    <a:cs typeface="Arial"/>
                  </a:defRPr>
                </a:pPr>
                <a:r>
                  <a:rPr lang="en-US"/>
                  <a:t>THETA</a:t>
                </a:r>
              </a:p>
            </c:rich>
          </c:tx>
          <c:layout>
            <c:manualLayout>
              <c:xMode val="edge"/>
              <c:yMode val="edge"/>
              <c:x val="0.54000078740157564"/>
              <c:y val="0.85384615384615381"/>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170523160"/>
        <c:crosses val="autoZero"/>
        <c:crossBetween val="midCat"/>
        <c:majorUnit val="0.1"/>
      </c:valAx>
      <c:valAx>
        <c:axId val="170523160"/>
        <c:scaling>
          <c:orientation val="minMax"/>
        </c:scaling>
        <c:delete val="0"/>
        <c:axPos val="l"/>
        <c:majorGridlines>
          <c:spPr>
            <a:ln w="3175">
              <a:solidFill>
                <a:srgbClr val="000000"/>
              </a:solidFill>
              <a:prstDash val="sysDash"/>
            </a:ln>
          </c:spPr>
        </c:majorGridlines>
        <c:title>
          <c:tx>
            <c:rich>
              <a:bodyPr/>
              <a:lstStyle/>
              <a:p>
                <a:pPr>
                  <a:defRPr sz="950" b="1" i="0" u="none" strike="noStrike" baseline="0">
                    <a:solidFill>
                      <a:srgbClr val="000000"/>
                    </a:solidFill>
                    <a:latin typeface="Arial"/>
                    <a:ea typeface="Arial"/>
                    <a:cs typeface="Arial"/>
                  </a:defRPr>
                </a:pPr>
                <a:r>
                  <a:rPr lang="en-US"/>
                  <a:t>P</a:t>
                </a:r>
              </a:p>
            </c:rich>
          </c:tx>
          <c:layout>
            <c:manualLayout>
              <c:xMode val="edge"/>
              <c:yMode val="edge"/>
              <c:x val="4.0000000000000022E-2"/>
              <c:y val="0.4307692307692308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0522768"/>
        <c:crosses val="autoZero"/>
        <c:crossBetween val="midCat"/>
      </c:valAx>
      <c:spPr>
        <a:noFill/>
        <a:ln w="12700">
          <a:solidFill>
            <a:srgbClr val="808080"/>
          </a:solidFill>
          <a:prstDash val="solid"/>
        </a:ln>
      </c:spPr>
    </c:plotArea>
    <c:plotVisOnly val="1"/>
    <c:dispBlanksAs val="gap"/>
    <c:showDLblsOverMax val="0"/>
  </c:chart>
  <c:spPr>
    <a:noFill/>
    <a:ln w="9525">
      <a:noFill/>
    </a:ln>
  </c:spPr>
  <c:txPr>
    <a:bodyPr/>
    <a:lstStyle/>
    <a:p>
      <a:pPr>
        <a:defRPr sz="5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803830534848144"/>
          <c:y val="0.10080645161290321"/>
          <c:w val="0.73759035532643369"/>
          <c:h val="0.63709677419354982"/>
        </c:manualLayout>
      </c:layout>
      <c:scatterChart>
        <c:scatterStyle val="smoothMarker"/>
        <c:varyColors val="0"/>
        <c:ser>
          <c:idx val="0"/>
          <c:order val="0"/>
          <c:tx>
            <c:strRef>
              <c:f>Pedotransfer!$R$13</c:f>
              <c:strCache>
                <c:ptCount val="1"/>
                <c:pt idx="0">
                  <c:v>Phi</c:v>
                </c:pt>
              </c:strCache>
            </c:strRef>
          </c:tx>
          <c:spPr>
            <a:ln w="25400">
              <a:solidFill>
                <a:srgbClr val="0000FF"/>
              </a:solidFill>
              <a:prstDash val="solid"/>
            </a:ln>
          </c:spPr>
          <c:marker>
            <c:symbol val="none"/>
          </c:marker>
          <c:xVal>
            <c:numRef>
              <c:f>Pedotransfer!$Q$14:$Q$39</c:f>
              <c:numCache>
                <c:formatCode>0.0</c:formatCode>
                <c:ptCount val="26"/>
                <c:pt idx="0">
                  <c:v>0</c:v>
                </c:pt>
                <c:pt idx="1">
                  <c:v>0.2</c:v>
                </c:pt>
                <c:pt idx="2">
                  <c:v>0.4</c:v>
                </c:pt>
                <c:pt idx="3">
                  <c:v>0.6</c:v>
                </c:pt>
                <c:pt idx="4">
                  <c:v>0.8</c:v>
                </c:pt>
                <c:pt idx="5">
                  <c:v>1</c:v>
                </c:pt>
                <c:pt idx="6">
                  <c:v>1.2</c:v>
                </c:pt>
                <c:pt idx="7">
                  <c:v>1.4</c:v>
                </c:pt>
                <c:pt idx="8">
                  <c:v>1.6</c:v>
                </c:pt>
                <c:pt idx="9">
                  <c:v>1.8</c:v>
                </c:pt>
                <c:pt idx="10">
                  <c:v>2</c:v>
                </c:pt>
                <c:pt idx="11">
                  <c:v>2.2000000000000002</c:v>
                </c:pt>
                <c:pt idx="12">
                  <c:v>2.4</c:v>
                </c:pt>
                <c:pt idx="13">
                  <c:v>2.6</c:v>
                </c:pt>
                <c:pt idx="14">
                  <c:v>2.8</c:v>
                </c:pt>
                <c:pt idx="15">
                  <c:v>3</c:v>
                </c:pt>
                <c:pt idx="16">
                  <c:v>3.2</c:v>
                </c:pt>
                <c:pt idx="17">
                  <c:v>3.4</c:v>
                </c:pt>
                <c:pt idx="18">
                  <c:v>3.6</c:v>
                </c:pt>
                <c:pt idx="19">
                  <c:v>3.8</c:v>
                </c:pt>
                <c:pt idx="20">
                  <c:v>4</c:v>
                </c:pt>
                <c:pt idx="21">
                  <c:v>4.2</c:v>
                </c:pt>
                <c:pt idx="22">
                  <c:v>4.4000000000000004</c:v>
                </c:pt>
                <c:pt idx="23">
                  <c:v>4.5999999999999996</c:v>
                </c:pt>
                <c:pt idx="24">
                  <c:v>4.8</c:v>
                </c:pt>
                <c:pt idx="25">
                  <c:v>5</c:v>
                </c:pt>
              </c:numCache>
            </c:numRef>
          </c:xVal>
          <c:yVal>
            <c:numRef>
              <c:f>Pedotransfer!$R$14:$R$39</c:f>
              <c:numCache>
                <c:formatCode>0.0000</c:formatCode>
                <c:ptCount val="26"/>
                <c:pt idx="0">
                  <c:v>1.5254038255454034</c:v>
                </c:pt>
                <c:pt idx="1">
                  <c:v>0.947856513711958</c:v>
                </c:pt>
                <c:pt idx="2">
                  <c:v>0.60656399482097401</c:v>
                </c:pt>
                <c:pt idx="3">
                  <c:v>0.38744423722881394</c:v>
                </c:pt>
                <c:pt idx="4">
                  <c:v>0.24730024001111159</c:v>
                </c:pt>
                <c:pt idx="5">
                  <c:v>0.15781665669284137</c:v>
                </c:pt>
                <c:pt idx="6">
                  <c:v>0.10071641606859991</c:v>
                </c:pt>
                <c:pt idx="7">
                  <c:v>6.4285503527735849E-2</c:v>
                </c:pt>
                <c:pt idx="8">
                  <c:v>4.104010254730623E-2</c:v>
                </c:pt>
                <c:pt idx="9">
                  <c:v>2.62053083906598E-2</c:v>
                </c:pt>
                <c:pt idx="10">
                  <c:v>1.6735961210340496E-2</c:v>
                </c:pt>
                <c:pt idx="11">
                  <c:v>1.0690119564887923E-2</c:v>
                </c:pt>
                <c:pt idx="12">
                  <c:v>6.8292059770518566E-3</c:v>
                </c:pt>
                <c:pt idx="13">
                  <c:v>4.3630775440699609E-3</c:v>
                </c:pt>
                <c:pt idx="14">
                  <c:v>2.7875421710764638E-3</c:v>
                </c:pt>
                <c:pt idx="15">
                  <c:v>1.7807921551714653E-3</c:v>
                </c:pt>
                <c:pt idx="16">
                  <c:v>1.1373785047617648E-3</c:v>
                </c:pt>
                <c:pt idx="17">
                  <c:v>7.2610730448165531E-4</c:v>
                </c:pt>
                <c:pt idx="18">
                  <c:v>4.6318329800485586E-4</c:v>
                </c:pt>
                <c:pt idx="19">
                  <c:v>2.9507433683186051E-4</c:v>
                </c:pt>
                <c:pt idx="20">
                  <c:v>1.8757513118578328E-4</c:v>
                </c:pt>
                <c:pt idx="21">
                  <c:v>1.1882573458783545E-4</c:v>
                </c:pt>
                <c:pt idx="22">
                  <c:v>7.4853629105430032E-5</c:v>
                </c:pt>
                <c:pt idx="23">
                  <c:v>4.6726432183827625E-5</c:v>
                </c:pt>
                <c:pt idx="24">
                  <c:v>2.8733053164152843E-5</c:v>
                </c:pt>
                <c:pt idx="25">
                  <c:v>1.7221527378489074E-5</c:v>
                </c:pt>
              </c:numCache>
            </c:numRef>
          </c:yVal>
          <c:smooth val="1"/>
          <c:extLst>
            <c:ext xmlns:c16="http://schemas.microsoft.com/office/drawing/2014/chart" uri="{C3380CC4-5D6E-409C-BE32-E72D297353CC}">
              <c16:uniqueId val="{00000000-9493-48A9-A31B-C8D778CDBD0F}"/>
            </c:ext>
          </c:extLst>
        </c:ser>
        <c:dLbls>
          <c:showLegendKey val="0"/>
          <c:showVal val="0"/>
          <c:showCatName val="0"/>
          <c:showSerName val="0"/>
          <c:showPercent val="0"/>
          <c:showBubbleSize val="0"/>
        </c:dLbls>
        <c:axId val="239802952"/>
        <c:axId val="239803344"/>
      </c:scatterChart>
      <c:valAx>
        <c:axId val="23980295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pF</a:t>
                </a:r>
              </a:p>
            </c:rich>
          </c:tx>
          <c:layout>
            <c:manualLayout>
              <c:xMode val="edge"/>
              <c:yMode val="edge"/>
              <c:x val="0.55319273034133143"/>
              <c:y val="0.8467742141988373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333333"/>
                </a:solidFill>
                <a:latin typeface="Arial"/>
                <a:ea typeface="Arial"/>
                <a:cs typeface="Arial"/>
              </a:defRPr>
            </a:pPr>
            <a:endParaRPr lang="en-US"/>
          </a:p>
        </c:txPr>
        <c:crossAx val="239803344"/>
        <c:crosses val="autoZero"/>
        <c:crossBetween val="midCat"/>
      </c:valAx>
      <c:valAx>
        <c:axId val="239803344"/>
        <c:scaling>
          <c:orientation val="minMax"/>
        </c:scaling>
        <c:delete val="0"/>
        <c:axPos val="l"/>
        <c:majorGridlines>
          <c:spPr>
            <a:ln w="3175">
              <a:solidFill>
                <a:srgbClr val="000000"/>
              </a:solidFill>
              <a:prstDash val="sysDash"/>
            </a:ln>
          </c:spPr>
        </c:majorGridlines>
        <c:title>
          <c:tx>
            <c:rich>
              <a:bodyPr/>
              <a:lstStyle/>
              <a:p>
                <a:pPr>
                  <a:defRPr sz="1000" b="1" i="0" u="none" strike="noStrike" baseline="0">
                    <a:solidFill>
                      <a:srgbClr val="000000"/>
                    </a:solidFill>
                    <a:latin typeface="Arial"/>
                    <a:ea typeface="Arial"/>
                    <a:cs typeface="Arial"/>
                  </a:defRPr>
                </a:pPr>
                <a:r>
                  <a:rPr lang="en-US"/>
                  <a:t>PHI</a:t>
                </a:r>
              </a:p>
            </c:rich>
          </c:tx>
          <c:layout>
            <c:manualLayout>
              <c:xMode val="edge"/>
              <c:yMode val="edge"/>
              <c:x val="3.7825059101654845E-2"/>
              <c:y val="0.3669355354970873"/>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239802952"/>
        <c:crosses val="autoZero"/>
        <c:crossBetween val="midCat"/>
      </c:valAx>
      <c:spPr>
        <a:noFill/>
        <a:ln w="25400">
          <a:noFill/>
        </a:ln>
      </c:spPr>
    </c:plotArea>
    <c:plotVisOnly val="1"/>
    <c:dispBlanksAs val="gap"/>
    <c:showDLblsOverMax val="0"/>
  </c:chart>
  <c:spPr>
    <a:noFill/>
    <a:ln w="9525">
      <a:noFill/>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339731283778039E-2"/>
          <c:y val="0.20312538743093034"/>
          <c:w val="0.82547264873305837"/>
          <c:h val="0.58203236013862458"/>
        </c:manualLayout>
      </c:layout>
      <c:scatterChart>
        <c:scatterStyle val="smoothMarker"/>
        <c:varyColors val="0"/>
        <c:ser>
          <c:idx val="0"/>
          <c:order val="0"/>
          <c:tx>
            <c:strRef>
              <c:f>Pedotransfer!$U$13</c:f>
              <c:strCache>
                <c:ptCount val="1"/>
                <c:pt idx="0">
                  <c:v>Theta</c:v>
                </c:pt>
              </c:strCache>
            </c:strRef>
          </c:tx>
          <c:spPr>
            <a:ln w="38100">
              <a:solidFill>
                <a:srgbClr val="FF6600"/>
              </a:solidFill>
              <a:prstDash val="solid"/>
            </a:ln>
          </c:spPr>
          <c:marker>
            <c:symbol val="none"/>
          </c:marker>
          <c:xVal>
            <c:numRef>
              <c:f>Pedotransfer!$T$14:$T$39</c:f>
              <c:numCache>
                <c:formatCode>General</c:formatCode>
                <c:ptCount val="26"/>
                <c:pt idx="0">
                  <c:v>-250</c:v>
                </c:pt>
                <c:pt idx="1">
                  <c:v>-240</c:v>
                </c:pt>
                <c:pt idx="2">
                  <c:v>-230</c:v>
                </c:pt>
                <c:pt idx="3">
                  <c:v>-220</c:v>
                </c:pt>
                <c:pt idx="4">
                  <c:v>-210</c:v>
                </c:pt>
                <c:pt idx="5">
                  <c:v>-200</c:v>
                </c:pt>
                <c:pt idx="6">
                  <c:v>-190</c:v>
                </c:pt>
                <c:pt idx="7">
                  <c:v>-180</c:v>
                </c:pt>
                <c:pt idx="8">
                  <c:v>-170</c:v>
                </c:pt>
                <c:pt idx="9">
                  <c:v>-160</c:v>
                </c:pt>
                <c:pt idx="10">
                  <c:v>-150</c:v>
                </c:pt>
                <c:pt idx="11">
                  <c:v>-140</c:v>
                </c:pt>
                <c:pt idx="12">
                  <c:v>-130</c:v>
                </c:pt>
                <c:pt idx="13">
                  <c:v>-120</c:v>
                </c:pt>
                <c:pt idx="14">
                  <c:v>-110</c:v>
                </c:pt>
                <c:pt idx="15">
                  <c:v>-100</c:v>
                </c:pt>
                <c:pt idx="16">
                  <c:v>-90</c:v>
                </c:pt>
                <c:pt idx="17">
                  <c:v>-80</c:v>
                </c:pt>
                <c:pt idx="18">
                  <c:v>-70</c:v>
                </c:pt>
                <c:pt idx="19">
                  <c:v>-60</c:v>
                </c:pt>
                <c:pt idx="20">
                  <c:v>-50</c:v>
                </c:pt>
                <c:pt idx="21">
                  <c:v>-40</c:v>
                </c:pt>
                <c:pt idx="22">
                  <c:v>-30</c:v>
                </c:pt>
                <c:pt idx="23">
                  <c:v>-20</c:v>
                </c:pt>
                <c:pt idx="24">
                  <c:v>-10</c:v>
                </c:pt>
                <c:pt idx="25">
                  <c:v>0</c:v>
                </c:pt>
              </c:numCache>
            </c:numRef>
          </c:xVal>
          <c:yVal>
            <c:numRef>
              <c:f>Pedotransfer!$U$14:$U$40</c:f>
              <c:numCache>
                <c:formatCode>0.000</c:formatCode>
                <c:ptCount val="27"/>
                <c:pt idx="0">
                  <c:v>0.10185678031566742</c:v>
                </c:pt>
                <c:pt idx="1">
                  <c:v>0.10197350691916357</c:v>
                </c:pt>
                <c:pt idx="2">
                  <c:v>0.10209837909804358</c:v>
                </c:pt>
                <c:pt idx="3">
                  <c:v>0.10223235807502536</c:v>
                </c:pt>
                <c:pt idx="4">
                  <c:v>0.10237656923700482</c:v>
                </c:pt>
                <c:pt idx="5">
                  <c:v>0.10253233969689875</c:v>
                </c:pt>
                <c:pt idx="6">
                  <c:v>0.10270124685682644</c:v>
                </c:pt>
                <c:pt idx="7">
                  <c:v>0.10288518197742171</c:v>
                </c:pt>
                <c:pt idx="8">
                  <c:v>0.10308643453406524</c:v>
                </c:pt>
                <c:pt idx="9">
                  <c:v>0.10330780586299096</c:v>
                </c:pt>
                <c:pt idx="10">
                  <c:v>0.10355276486825557</c:v>
                </c:pt>
                <c:pt idx="11">
                  <c:v>0.10382566542348026</c:v>
                </c:pt>
                <c:pt idx="12">
                  <c:v>0.10413205645474351</c:v>
                </c:pt>
                <c:pt idx="13">
                  <c:v>0.1044791350807308</c:v>
                </c:pt>
                <c:pt idx="14">
                  <c:v>0.10487642753369719</c:v>
                </c:pt>
                <c:pt idx="15">
                  <c:v>0.10533684603776586</c:v>
                </c:pt>
                <c:pt idx="16">
                  <c:v>0.10587839291743149</c:v>
                </c:pt>
                <c:pt idx="17">
                  <c:v>0.1065270362074212</c:v>
                </c:pt>
                <c:pt idx="18">
                  <c:v>0.10732183837351575</c:v>
                </c:pt>
                <c:pt idx="19">
                  <c:v>0.10832475666251697</c:v>
                </c:pt>
                <c:pt idx="20">
                  <c:v>0.10964110437440509</c:v>
                </c:pt>
                <c:pt idx="21">
                  <c:v>0.1114676431241975</c:v>
                </c:pt>
                <c:pt idx="22">
                  <c:v>0.11422633383909465</c:v>
                </c:pt>
                <c:pt idx="23">
                  <c:v>0.11904844815307083</c:v>
                </c:pt>
                <c:pt idx="24">
                  <c:v>0.13067268354301009</c:v>
                </c:pt>
                <c:pt idx="25">
                  <c:v>0.48084130000000008</c:v>
                </c:pt>
              </c:numCache>
            </c:numRef>
          </c:yVal>
          <c:smooth val="1"/>
          <c:extLst>
            <c:ext xmlns:c16="http://schemas.microsoft.com/office/drawing/2014/chart" uri="{C3380CC4-5D6E-409C-BE32-E72D297353CC}">
              <c16:uniqueId val="{00000000-E4A1-40C8-A482-149C71A2D820}"/>
            </c:ext>
          </c:extLst>
        </c:ser>
        <c:dLbls>
          <c:showLegendKey val="0"/>
          <c:showVal val="0"/>
          <c:showCatName val="0"/>
          <c:showSerName val="0"/>
          <c:showPercent val="0"/>
          <c:showBubbleSize val="0"/>
        </c:dLbls>
        <c:axId val="291882824"/>
        <c:axId val="291883216"/>
      </c:scatterChart>
      <c:valAx>
        <c:axId val="291882824"/>
        <c:scaling>
          <c:orientation val="minMax"/>
        </c:scaling>
        <c:delete val="0"/>
        <c:axPos val="b"/>
        <c:title>
          <c:tx>
            <c:rich>
              <a:bodyPr/>
              <a:lstStyle/>
              <a:p>
                <a:pPr>
                  <a:defRPr sz="1025" b="1" i="0" u="none" strike="noStrike" baseline="0">
                    <a:solidFill>
                      <a:srgbClr val="000000"/>
                    </a:solidFill>
                    <a:latin typeface="Arial"/>
                    <a:ea typeface="Arial"/>
                    <a:cs typeface="Arial"/>
                  </a:defRPr>
                </a:pPr>
                <a:r>
                  <a:rPr lang="en-US"/>
                  <a:t>P</a:t>
                </a:r>
              </a:p>
            </c:rich>
          </c:tx>
          <c:layout>
            <c:manualLayout>
              <c:xMode val="edge"/>
              <c:yMode val="edge"/>
              <c:x val="0.49292502352300338"/>
              <c:y val="0.8906266404199474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1883216"/>
        <c:crosses val="autoZero"/>
        <c:crossBetween val="midCat"/>
      </c:valAx>
      <c:valAx>
        <c:axId val="291883216"/>
        <c:scaling>
          <c:orientation val="minMax"/>
        </c:scaling>
        <c:delete val="0"/>
        <c:axPos val="l"/>
        <c:majorGridlines>
          <c:spPr>
            <a:ln w="3175">
              <a:solidFill>
                <a:srgbClr val="000000"/>
              </a:solidFill>
              <a:prstDash val="sysDash"/>
            </a:ln>
          </c:spPr>
        </c:majorGridlines>
        <c:title>
          <c:tx>
            <c:rich>
              <a:bodyPr/>
              <a:lstStyle/>
              <a:p>
                <a:pPr>
                  <a:defRPr sz="1025" b="1" i="0" u="none" strike="noStrike" baseline="0">
                    <a:solidFill>
                      <a:srgbClr val="000000"/>
                    </a:solidFill>
                    <a:latin typeface="Arial"/>
                    <a:ea typeface="Arial"/>
                    <a:cs typeface="Arial"/>
                  </a:defRPr>
                </a:pPr>
                <a:r>
                  <a:rPr lang="en-US"/>
                  <a:t>THETA</a:t>
                </a:r>
              </a:p>
            </c:rich>
          </c:tx>
          <c:layout>
            <c:manualLayout>
              <c:xMode val="edge"/>
              <c:yMode val="edge"/>
              <c:x val="1.1792452830188685E-2"/>
              <c:y val="0.39843832020997477"/>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1882824"/>
        <c:crosses val="autoZero"/>
        <c:crossBetween val="midCat"/>
      </c:valAx>
      <c:spPr>
        <a:noFill/>
        <a:ln w="25400">
          <a:noFill/>
        </a:ln>
      </c:spPr>
    </c:plotArea>
    <c:plotVisOnly val="1"/>
    <c:dispBlanksAs val="gap"/>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00" b="1" i="0" u="none" strike="noStrike" baseline="0">
                <a:solidFill>
                  <a:srgbClr val="000000"/>
                </a:solidFill>
                <a:latin typeface="CG Times"/>
                <a:ea typeface="CG Times"/>
                <a:cs typeface="CG Times"/>
              </a:defRPr>
            </a:pPr>
            <a:r>
              <a:rPr lang="en-US"/>
              <a:t>Soil physical characteristics</a:t>
            </a:r>
          </a:p>
        </c:rich>
      </c:tx>
      <c:layout>
        <c:manualLayout>
          <c:xMode val="edge"/>
          <c:yMode val="edge"/>
          <c:x val="6.8840706505889651E-2"/>
          <c:y val="3.3783931370994745E-2"/>
        </c:manualLayout>
      </c:layout>
      <c:overlay val="0"/>
      <c:spPr>
        <a:noFill/>
        <a:ln w="25400">
          <a:noFill/>
        </a:ln>
      </c:spPr>
    </c:title>
    <c:autoTitleDeleted val="0"/>
    <c:plotArea>
      <c:layout>
        <c:manualLayout>
          <c:layoutTarget val="inner"/>
          <c:xMode val="edge"/>
          <c:yMode val="edge"/>
          <c:x val="0.11473443483737503"/>
          <c:y val="0.28153215075166876"/>
          <c:w val="0.72101534313592519"/>
          <c:h val="0.59910041679955162"/>
        </c:manualLayout>
      </c:layout>
      <c:scatterChart>
        <c:scatterStyle val="lineMarker"/>
        <c:varyColors val="0"/>
        <c:ser>
          <c:idx val="0"/>
          <c:order val="0"/>
          <c:tx>
            <c:strRef>
              <c:f>Pedotransfer!$AS$81</c:f>
              <c:strCache>
                <c:ptCount val="1"/>
                <c:pt idx="0">
                  <c:v>pF</c:v>
                </c:pt>
              </c:strCache>
            </c:strRef>
          </c:tx>
          <c:spPr>
            <a:ln w="28575">
              <a:noFill/>
            </a:ln>
          </c:spPr>
          <c:marker>
            <c:symbol val="diamond"/>
            <c:size val="5"/>
            <c:spPr>
              <a:solidFill>
                <a:srgbClr val="000080"/>
              </a:solidFill>
              <a:ln>
                <a:solidFill>
                  <a:srgbClr val="000080"/>
                </a:solidFill>
                <a:prstDash val="solid"/>
              </a:ln>
            </c:spPr>
          </c:marker>
          <c:xVal>
            <c:numRef>
              <c:f>Pedotransfer!$AR$82:$AR$143</c:f>
              <c:numCache>
                <c:formatCode>0.0000</c:formatCode>
                <c:ptCount val="62"/>
                <c:pt idx="0">
                  <c:v>0.48084130000000008</c:v>
                </c:pt>
                <c:pt idx="1">
                  <c:v>0.23242090464799342</c:v>
                </c:pt>
                <c:pt idx="2">
                  <c:v>0.21541418268872783</c:v>
                </c:pt>
                <c:pt idx="3">
                  <c:v>0.20030664623135641</c:v>
                </c:pt>
                <c:pt idx="4">
                  <c:v>0.18698232574750778</c:v>
                </c:pt>
                <c:pt idx="5">
                  <c:v>0.17529029031163201</c:v>
                </c:pt>
                <c:pt idx="6">
                  <c:v>0.16506706969353901</c:v>
                </c:pt>
                <c:pt idx="7">
                  <c:v>0.15615033324361294</c:v>
                </c:pt>
                <c:pt idx="8">
                  <c:v>0.14838653845181071</c:v>
                </c:pt>
                <c:pt idx="9">
                  <c:v>0.14163469575256446</c:v>
                </c:pt>
                <c:pt idx="10">
                  <c:v>0.13576776504313187</c:v>
                </c:pt>
                <c:pt idx="11">
                  <c:v>0.13067268354301009</c:v>
                </c:pt>
                <c:pt idx="12">
                  <c:v>0.1262496544613636</c:v>
                </c:pt>
                <c:pt idx="13">
                  <c:v>0.12241107859489811</c:v>
                </c:pt>
                <c:pt idx="14">
                  <c:v>0.11908035291389779</c:v>
                </c:pt>
                <c:pt idx="15">
                  <c:v>0.11619066227730401</c:v>
                </c:pt>
                <c:pt idx="16">
                  <c:v>0.11368383123561408</c:v>
                </c:pt>
                <c:pt idx="17">
                  <c:v>0.11150926792185449</c:v>
                </c:pt>
                <c:pt idx="18">
                  <c:v>0.10962301190829379</c:v>
                </c:pt>
                <c:pt idx="19">
                  <c:v>0.10798688672059224</c:v>
                </c:pt>
                <c:pt idx="20">
                  <c:v>0.10656775181592544</c:v>
                </c:pt>
                <c:pt idx="21">
                  <c:v>0.10533684603776586</c:v>
                </c:pt>
                <c:pt idx="22">
                  <c:v>0.10426921352979586</c:v>
                </c:pt>
                <c:pt idx="23">
                  <c:v>0.10334320303536577</c:v>
                </c:pt>
                <c:pt idx="24">
                  <c:v>0.10254003196282328</c:v>
                </c:pt>
                <c:pt idx="25">
                  <c:v>0.10184340729189198</c:v>
                </c:pt>
                <c:pt idx="26">
                  <c:v>0.10123919617926114</c:v>
                </c:pt>
                <c:pt idx="27">
                  <c:v>0.10071513990855238</c:v>
                </c:pt>
                <c:pt idx="28">
                  <c:v>0.1002606055769594</c:v>
                </c:pt>
                <c:pt idx="29">
                  <c:v>9.9866370597456261E-2</c:v>
                </c:pt>
                <c:pt idx="30">
                  <c:v>9.9524435714050785E-2</c:v>
                </c:pt>
                <c:pt idx="31">
                  <c:v>9.9227862777866022E-2</c:v>
                </c:pt>
                <c:pt idx="32">
                  <c:v>9.897063401737434E-2</c:v>
                </c:pt>
                <c:pt idx="33">
                  <c:v>9.874752996216242E-2</c:v>
                </c:pt>
                <c:pt idx="34">
                  <c:v>9.8554023552080483E-2</c:v>
                </c:pt>
                <c:pt idx="35">
                  <c:v>9.8386188288449361E-2</c:v>
                </c:pt>
                <c:pt idx="36">
                  <c:v>9.8240618566779181E-2</c:v>
                </c:pt>
                <c:pt idx="37">
                  <c:v>9.811436057634608E-2</c:v>
                </c:pt>
                <c:pt idx="38">
                  <c:v>9.8004852365621786E-2</c:v>
                </c:pt>
                <c:pt idx="39">
                  <c:v>9.7909871858079311E-2</c:v>
                </c:pt>
                <c:pt idx="40">
                  <c:v>9.7827491763948171E-2</c:v>
                </c:pt>
                <c:pt idx="41">
                  <c:v>9.7756040473256922E-2</c:v>
                </c:pt>
                <c:pt idx="42">
                  <c:v>9.7694068136772338E-2</c:v>
                </c:pt>
                <c:pt idx="43">
                  <c:v>9.7640317246655076E-2</c:v>
                </c:pt>
                <c:pt idx="44">
                  <c:v>9.7593697119923051E-2</c:v>
                </c:pt>
                <c:pt idx="45">
                  <c:v>9.755326176698606E-2</c:v>
                </c:pt>
                <c:pt idx="46">
                  <c:v>9.7518190696190971E-2</c:v>
                </c:pt>
                <c:pt idx="47">
                  <c:v>9.7487772264884795E-2</c:v>
                </c:pt>
                <c:pt idx="48">
                  <c:v>9.746138923917147E-2</c:v>
                </c:pt>
                <c:pt idx="49">
                  <c:v>9.7438506269352979E-2</c:v>
                </c:pt>
                <c:pt idx="50">
                  <c:v>9.7418659026915502E-2</c:v>
                </c:pt>
                <c:pt idx="51">
                  <c:v>9.7401444782636015E-2</c:v>
                </c:pt>
                <c:pt idx="52">
                  <c:v>9.7386514234626242E-2</c:v>
                </c:pt>
                <c:pt idx="53">
                  <c:v>9.7373564420493705E-2</c:v>
                </c:pt>
                <c:pt idx="54">
                  <c:v>9.7362332569797622E-2</c:v>
                </c:pt>
                <c:pt idx="55">
                  <c:v>9.7352590772057296E-2</c:v>
                </c:pt>
                <c:pt idx="56">
                  <c:v>9.7344141352119454E-2</c:v>
                </c:pt>
                <c:pt idx="57">
                  <c:v>9.7336812859043789E-2</c:v>
                </c:pt>
                <c:pt idx="58">
                  <c:v>9.7330456587115727E-2</c:v>
                </c:pt>
                <c:pt idx="59">
                  <c:v>9.7324943558392649E-2</c:v>
                </c:pt>
                <c:pt idx="60">
                  <c:v>9.7320161905555036E-2</c:v>
                </c:pt>
                <c:pt idx="61">
                  <c:v>9.7316014601957018E-2</c:v>
                </c:pt>
              </c:numCache>
            </c:numRef>
          </c:xVal>
          <c:yVal>
            <c:numRef>
              <c:f>Pedotransfer!$AS$82:$AS$143</c:f>
              <c:numCache>
                <c:formatCode>General</c:formatCode>
                <c:ptCount val="62"/>
                <c:pt idx="0">
                  <c:v>0</c:v>
                </c:pt>
                <c:pt idx="1">
                  <c:v>0</c:v>
                </c:pt>
                <c:pt idx="2">
                  <c:v>0.1</c:v>
                </c:pt>
                <c:pt idx="3">
                  <c:v>0.2</c:v>
                </c:pt>
                <c:pt idx="4">
                  <c:v>0.3</c:v>
                </c:pt>
                <c:pt idx="5">
                  <c:v>0.4</c:v>
                </c:pt>
                <c:pt idx="6">
                  <c:v>0.5</c:v>
                </c:pt>
                <c:pt idx="7">
                  <c:v>0.6</c:v>
                </c:pt>
                <c:pt idx="8">
                  <c:v>0.7</c:v>
                </c:pt>
                <c:pt idx="9">
                  <c:v>0.8</c:v>
                </c:pt>
                <c:pt idx="10">
                  <c:v>0.9</c:v>
                </c:pt>
                <c:pt idx="11">
                  <c:v>1</c:v>
                </c:pt>
                <c:pt idx="12">
                  <c:v>1.1000000000000001</c:v>
                </c:pt>
                <c:pt idx="13">
                  <c:v>1.2</c:v>
                </c:pt>
                <c:pt idx="14">
                  <c:v>1.3</c:v>
                </c:pt>
                <c:pt idx="15">
                  <c:v>1.4</c:v>
                </c:pt>
                <c:pt idx="16">
                  <c:v>1.5</c:v>
                </c:pt>
                <c:pt idx="17">
                  <c:v>1.6</c:v>
                </c:pt>
                <c:pt idx="18">
                  <c:v>1.7</c:v>
                </c:pt>
                <c:pt idx="19">
                  <c:v>1.8</c:v>
                </c:pt>
                <c:pt idx="20">
                  <c:v>1.9</c:v>
                </c:pt>
                <c:pt idx="21">
                  <c:v>2</c:v>
                </c:pt>
                <c:pt idx="22">
                  <c:v>2.1</c:v>
                </c:pt>
                <c:pt idx="23">
                  <c:v>2.2000000000000002</c:v>
                </c:pt>
                <c:pt idx="24">
                  <c:v>2.2999999999999998</c:v>
                </c:pt>
                <c:pt idx="25">
                  <c:v>2.4</c:v>
                </c:pt>
                <c:pt idx="26">
                  <c:v>2.5</c:v>
                </c:pt>
                <c:pt idx="27">
                  <c:v>2.6</c:v>
                </c:pt>
                <c:pt idx="28">
                  <c:v>2.7</c:v>
                </c:pt>
                <c:pt idx="29">
                  <c:v>2.8</c:v>
                </c:pt>
                <c:pt idx="30">
                  <c:v>2.9</c:v>
                </c:pt>
                <c:pt idx="31">
                  <c:v>3</c:v>
                </c:pt>
                <c:pt idx="32">
                  <c:v>3.1</c:v>
                </c:pt>
                <c:pt idx="33">
                  <c:v>3.2</c:v>
                </c:pt>
                <c:pt idx="34">
                  <c:v>3.3</c:v>
                </c:pt>
                <c:pt idx="35">
                  <c:v>3.4</c:v>
                </c:pt>
                <c:pt idx="36">
                  <c:v>3.5</c:v>
                </c:pt>
                <c:pt idx="37">
                  <c:v>3.6</c:v>
                </c:pt>
                <c:pt idx="38">
                  <c:v>3.7</c:v>
                </c:pt>
                <c:pt idx="39">
                  <c:v>3.8</c:v>
                </c:pt>
                <c:pt idx="40">
                  <c:v>3.9</c:v>
                </c:pt>
                <c:pt idx="41">
                  <c:v>4</c:v>
                </c:pt>
                <c:pt idx="42">
                  <c:v>4.0999999999999996</c:v>
                </c:pt>
                <c:pt idx="43">
                  <c:v>4.2</c:v>
                </c:pt>
                <c:pt idx="44">
                  <c:v>4.3</c:v>
                </c:pt>
                <c:pt idx="45">
                  <c:v>4.4000000000000004</c:v>
                </c:pt>
                <c:pt idx="46">
                  <c:v>4.5</c:v>
                </c:pt>
                <c:pt idx="47">
                  <c:v>4.5999999999999996</c:v>
                </c:pt>
                <c:pt idx="48">
                  <c:v>4.7</c:v>
                </c:pt>
                <c:pt idx="49">
                  <c:v>4.8</c:v>
                </c:pt>
                <c:pt idx="50">
                  <c:v>4.9000000000000004</c:v>
                </c:pt>
                <c:pt idx="51">
                  <c:v>5</c:v>
                </c:pt>
                <c:pt idx="52">
                  <c:v>5.0999999999999996</c:v>
                </c:pt>
                <c:pt idx="53">
                  <c:v>5.2</c:v>
                </c:pt>
                <c:pt idx="54">
                  <c:v>5.3</c:v>
                </c:pt>
                <c:pt idx="55">
                  <c:v>5.4</c:v>
                </c:pt>
                <c:pt idx="56">
                  <c:v>5.5</c:v>
                </c:pt>
                <c:pt idx="57">
                  <c:v>5.6</c:v>
                </c:pt>
                <c:pt idx="58">
                  <c:v>5.7</c:v>
                </c:pt>
                <c:pt idx="59">
                  <c:v>5.8</c:v>
                </c:pt>
                <c:pt idx="60">
                  <c:v>5.9</c:v>
                </c:pt>
                <c:pt idx="61">
                  <c:v>6</c:v>
                </c:pt>
              </c:numCache>
            </c:numRef>
          </c:yVal>
          <c:smooth val="0"/>
          <c:extLst>
            <c:ext xmlns:c16="http://schemas.microsoft.com/office/drawing/2014/chart" uri="{C3380CC4-5D6E-409C-BE32-E72D297353CC}">
              <c16:uniqueId val="{00000000-7A7F-4BDE-98CF-00F149CD567D}"/>
            </c:ext>
          </c:extLst>
        </c:ser>
        <c:ser>
          <c:idx val="1"/>
          <c:order val="1"/>
          <c:tx>
            <c:strRef>
              <c:f>Pedotransfer!$AT$81</c:f>
              <c:strCache>
                <c:ptCount val="1"/>
                <c:pt idx="0">
                  <c:v>log K</c:v>
                </c:pt>
              </c:strCache>
            </c:strRef>
          </c:tx>
          <c:spPr>
            <a:ln w="28575">
              <a:noFill/>
            </a:ln>
          </c:spPr>
          <c:marker>
            <c:symbol val="square"/>
            <c:size val="5"/>
            <c:spPr>
              <a:solidFill>
                <a:srgbClr val="FF00FF"/>
              </a:solidFill>
              <a:ln>
                <a:solidFill>
                  <a:srgbClr val="FF00FF"/>
                </a:solidFill>
                <a:prstDash val="solid"/>
              </a:ln>
            </c:spPr>
          </c:marker>
          <c:xVal>
            <c:numRef>
              <c:f>Pedotransfer!$AR$82:$AR$143</c:f>
              <c:numCache>
                <c:formatCode>0.0000</c:formatCode>
                <c:ptCount val="62"/>
                <c:pt idx="0">
                  <c:v>0.48084130000000008</c:v>
                </c:pt>
                <c:pt idx="1">
                  <c:v>0.23242090464799342</c:v>
                </c:pt>
                <c:pt idx="2">
                  <c:v>0.21541418268872783</c:v>
                </c:pt>
                <c:pt idx="3">
                  <c:v>0.20030664623135641</c:v>
                </c:pt>
                <c:pt idx="4">
                  <c:v>0.18698232574750778</c:v>
                </c:pt>
                <c:pt idx="5">
                  <c:v>0.17529029031163201</c:v>
                </c:pt>
                <c:pt idx="6">
                  <c:v>0.16506706969353901</c:v>
                </c:pt>
                <c:pt idx="7">
                  <c:v>0.15615033324361294</c:v>
                </c:pt>
                <c:pt idx="8">
                  <c:v>0.14838653845181071</c:v>
                </c:pt>
                <c:pt idx="9">
                  <c:v>0.14163469575256446</c:v>
                </c:pt>
                <c:pt idx="10">
                  <c:v>0.13576776504313187</c:v>
                </c:pt>
                <c:pt idx="11">
                  <c:v>0.13067268354301009</c:v>
                </c:pt>
                <c:pt idx="12">
                  <c:v>0.1262496544613636</c:v>
                </c:pt>
                <c:pt idx="13">
                  <c:v>0.12241107859489811</c:v>
                </c:pt>
                <c:pt idx="14">
                  <c:v>0.11908035291389779</c:v>
                </c:pt>
                <c:pt idx="15">
                  <c:v>0.11619066227730401</c:v>
                </c:pt>
                <c:pt idx="16">
                  <c:v>0.11368383123561408</c:v>
                </c:pt>
                <c:pt idx="17">
                  <c:v>0.11150926792185449</c:v>
                </c:pt>
                <c:pt idx="18">
                  <c:v>0.10962301190829379</c:v>
                </c:pt>
                <c:pt idx="19">
                  <c:v>0.10798688672059224</c:v>
                </c:pt>
                <c:pt idx="20">
                  <c:v>0.10656775181592544</c:v>
                </c:pt>
                <c:pt idx="21">
                  <c:v>0.10533684603776586</c:v>
                </c:pt>
                <c:pt idx="22">
                  <c:v>0.10426921352979586</c:v>
                </c:pt>
                <c:pt idx="23">
                  <c:v>0.10334320303536577</c:v>
                </c:pt>
                <c:pt idx="24">
                  <c:v>0.10254003196282328</c:v>
                </c:pt>
                <c:pt idx="25">
                  <c:v>0.10184340729189198</c:v>
                </c:pt>
                <c:pt idx="26">
                  <c:v>0.10123919617926114</c:v>
                </c:pt>
                <c:pt idx="27">
                  <c:v>0.10071513990855238</c:v>
                </c:pt>
                <c:pt idx="28">
                  <c:v>0.1002606055769594</c:v>
                </c:pt>
                <c:pt idx="29">
                  <c:v>9.9866370597456261E-2</c:v>
                </c:pt>
                <c:pt idx="30">
                  <c:v>9.9524435714050785E-2</c:v>
                </c:pt>
                <c:pt idx="31">
                  <c:v>9.9227862777866022E-2</c:v>
                </c:pt>
                <c:pt idx="32">
                  <c:v>9.897063401737434E-2</c:v>
                </c:pt>
                <c:pt idx="33">
                  <c:v>9.874752996216242E-2</c:v>
                </c:pt>
                <c:pt idx="34">
                  <c:v>9.8554023552080483E-2</c:v>
                </c:pt>
                <c:pt idx="35">
                  <c:v>9.8386188288449361E-2</c:v>
                </c:pt>
                <c:pt idx="36">
                  <c:v>9.8240618566779181E-2</c:v>
                </c:pt>
                <c:pt idx="37">
                  <c:v>9.811436057634608E-2</c:v>
                </c:pt>
                <c:pt idx="38">
                  <c:v>9.8004852365621786E-2</c:v>
                </c:pt>
                <c:pt idx="39">
                  <c:v>9.7909871858079311E-2</c:v>
                </c:pt>
                <c:pt idx="40">
                  <c:v>9.7827491763948171E-2</c:v>
                </c:pt>
                <c:pt idx="41">
                  <c:v>9.7756040473256922E-2</c:v>
                </c:pt>
                <c:pt idx="42">
                  <c:v>9.7694068136772338E-2</c:v>
                </c:pt>
                <c:pt idx="43">
                  <c:v>9.7640317246655076E-2</c:v>
                </c:pt>
                <c:pt idx="44">
                  <c:v>9.7593697119923051E-2</c:v>
                </c:pt>
                <c:pt idx="45">
                  <c:v>9.755326176698606E-2</c:v>
                </c:pt>
                <c:pt idx="46">
                  <c:v>9.7518190696190971E-2</c:v>
                </c:pt>
                <c:pt idx="47">
                  <c:v>9.7487772264884795E-2</c:v>
                </c:pt>
                <c:pt idx="48">
                  <c:v>9.746138923917147E-2</c:v>
                </c:pt>
                <c:pt idx="49">
                  <c:v>9.7438506269352979E-2</c:v>
                </c:pt>
                <c:pt idx="50">
                  <c:v>9.7418659026915502E-2</c:v>
                </c:pt>
                <c:pt idx="51">
                  <c:v>9.7401444782636015E-2</c:v>
                </c:pt>
                <c:pt idx="52">
                  <c:v>9.7386514234626242E-2</c:v>
                </c:pt>
                <c:pt idx="53">
                  <c:v>9.7373564420493705E-2</c:v>
                </c:pt>
                <c:pt idx="54">
                  <c:v>9.7362332569797622E-2</c:v>
                </c:pt>
                <c:pt idx="55">
                  <c:v>9.7352590772057296E-2</c:v>
                </c:pt>
                <c:pt idx="56">
                  <c:v>9.7344141352119454E-2</c:v>
                </c:pt>
                <c:pt idx="57">
                  <c:v>9.7336812859043789E-2</c:v>
                </c:pt>
                <c:pt idx="58">
                  <c:v>9.7330456587115727E-2</c:v>
                </c:pt>
                <c:pt idx="59">
                  <c:v>9.7324943558392649E-2</c:v>
                </c:pt>
                <c:pt idx="60">
                  <c:v>9.7320161905555036E-2</c:v>
                </c:pt>
                <c:pt idx="61">
                  <c:v>9.7316014601957018E-2</c:v>
                </c:pt>
              </c:numCache>
            </c:numRef>
          </c:xVal>
          <c:yVal>
            <c:numRef>
              <c:f>Pedotransfer!$AT$82:$AT$143</c:f>
              <c:numCache>
                <c:formatCode>General</c:formatCode>
                <c:ptCount val="62"/>
                <c:pt idx="0">
                  <c:v>2.3679893123689437</c:v>
                </c:pt>
                <c:pt idx="1">
                  <c:v>0.24584175160250696</c:v>
                </c:pt>
                <c:pt idx="2">
                  <c:v>-5.4960260930352542E-2</c:v>
                </c:pt>
                <c:pt idx="3">
                  <c:v>-0.24912743023034756</c:v>
                </c:pt>
                <c:pt idx="4">
                  <c:v>-0.44443866457975584</c:v>
                </c:pt>
                <c:pt idx="5">
                  <c:v>-0.64053928883838929</c:v>
                </c:pt>
                <c:pt idx="6">
                  <c:v>-0.83717843368855316</c:v>
                </c:pt>
                <c:pt idx="7">
                  <c:v>-1.0341801967211355</c:v>
                </c:pt>
                <c:pt idx="8">
                  <c:v>-1.2314220291775027</c:v>
                </c:pt>
                <c:pt idx="9">
                  <c:v>-1.4288189751812357</c:v>
                </c:pt>
                <c:pt idx="10">
                  <c:v>-1.6263123854919919</c:v>
                </c:pt>
                <c:pt idx="11">
                  <c:v>-1.8238619334160333</c:v>
                </c:pt>
                <c:pt idx="12">
                  <c:v>-2.021440013101111</c:v>
                </c:pt>
                <c:pt idx="13">
                  <c:v>-2.219027831213968</c:v>
                </c:pt>
                <c:pt idx="14">
                  <c:v>-2.4166126903436571</c:v>
                </c:pt>
                <c:pt idx="15">
                  <c:v>-2.6141861054806794</c:v>
                </c:pt>
                <c:pt idx="16">
                  <c:v>-2.8117425002613707</c:v>
                </c:pt>
                <c:pt idx="17">
                  <c:v>-3.0092783053360908</c:v>
                </c:pt>
                <c:pt idx="18">
                  <c:v>-3.2067913352296662</c:v>
                </c:pt>
                <c:pt idx="19">
                  <c:v>-3.4042803576082168</c:v>
                </c:pt>
                <c:pt idx="20">
                  <c:v>-3.6017447957229285</c:v>
                </c:pt>
                <c:pt idx="21">
                  <c:v>-3.7991845222949792</c:v>
                </c:pt>
                <c:pt idx="22">
                  <c:v>-3.9965997172803576</c:v>
                </c:pt>
                <c:pt idx="23">
                  <c:v>-4.1939907687422711</c:v>
                </c:pt>
                <c:pt idx="24">
                  <c:v>-4.3913582044258463</c:v>
                </c:pt>
                <c:pt idx="25">
                  <c:v>-4.5887026441090102</c:v>
                </c:pt>
                <c:pt idx="26">
                  <c:v>-4.7860247666013196</c:v>
                </c:pt>
                <c:pt idx="27">
                  <c:v>-4.9833252853150496</c:v>
                </c:pt>
                <c:pt idx="28">
                  <c:v>-5.1806049330053368</c:v>
                </c:pt>
                <c:pt idx="29">
                  <c:v>-5.3778644509204474</c:v>
                </c:pt>
                <c:pt idx="30">
                  <c:v>-5.5751045758906752</c:v>
                </c:pt>
                <c:pt idx="31">
                  <c:v>-5.7723260468600941</c:v>
                </c:pt>
                <c:pt idx="32">
                  <c:v>-5.969529581664565</c:v>
                </c:pt>
                <c:pt idx="33">
                  <c:v>-6.1667158868552132</c:v>
                </c:pt>
                <c:pt idx="34">
                  <c:v>-6.3638856714409018</c:v>
                </c:pt>
                <c:pt idx="35">
                  <c:v>-6.5610395912615687</c:v>
                </c:pt>
                <c:pt idx="36">
                  <c:v>-6.7581783054775899</c:v>
                </c:pt>
                <c:pt idx="37">
                  <c:v>-6.9553024643338315</c:v>
                </c:pt>
                <c:pt idx="38">
                  <c:v>-7.1524127033495715</c:v>
                </c:pt>
                <c:pt idx="39">
                  <c:v>-7.3495096448906496</c:v>
                </c:pt>
                <c:pt idx="40">
                  <c:v>-7.5465937721430922</c:v>
                </c:pt>
                <c:pt idx="41">
                  <c:v>-7.7436656129616068</c:v>
                </c:pt>
                <c:pt idx="42">
                  <c:v>-7.9407260211469257</c:v>
                </c:pt>
                <c:pt idx="43">
                  <c:v>-8.1377750117037486</c:v>
                </c:pt>
                <c:pt idx="44">
                  <c:v>-8.3348139390898623</c:v>
                </c:pt>
                <c:pt idx="45">
                  <c:v>-8.5318421505756383</c:v>
                </c:pt>
                <c:pt idx="46">
                  <c:v>-8.7288612218872288</c:v>
                </c:pt>
                <c:pt idx="47">
                  <c:v>-8.9258707705220068</c:v>
                </c:pt>
                <c:pt idx="48">
                  <c:v>-9.1228710661237038</c:v>
                </c:pt>
                <c:pt idx="49">
                  <c:v>-9.3198661465233918</c:v>
                </c:pt>
                <c:pt idx="50">
                  <c:v>-9.5168479413384492</c:v>
                </c:pt>
                <c:pt idx="51">
                  <c:v>-9.7138237739276221</c:v>
                </c:pt>
                <c:pt idx="52">
                  <c:v>-9.9107931318758045</c:v>
                </c:pt>
                <c:pt idx="53">
                  <c:v>-10.107751234576563</c:v>
                </c:pt>
                <c:pt idx="54">
                  <c:v>-10.304731904311888</c:v>
                </c:pt>
                <c:pt idx="55">
                  <c:v>-10.501663969533958</c:v>
                </c:pt>
                <c:pt idx="56">
                  <c:v>-10.698627586970058</c:v>
                </c:pt>
                <c:pt idx="57">
                  <c:v>-10.895527952809829</c:v>
                </c:pt>
                <c:pt idx="58">
                  <c:v>-11.092489885795805</c:v>
                </c:pt>
                <c:pt idx="59">
                  <c:v>-11.289425332156895</c:v>
                </c:pt>
                <c:pt idx="60">
                  <c:v>-11.486399611142318</c:v>
                </c:pt>
                <c:pt idx="61">
                  <c:v>-11.683555900410743</c:v>
                </c:pt>
              </c:numCache>
            </c:numRef>
          </c:yVal>
          <c:smooth val="0"/>
          <c:extLst>
            <c:ext xmlns:c16="http://schemas.microsoft.com/office/drawing/2014/chart" uri="{C3380CC4-5D6E-409C-BE32-E72D297353CC}">
              <c16:uniqueId val="{00000001-7A7F-4BDE-98CF-00F149CD567D}"/>
            </c:ext>
          </c:extLst>
        </c:ser>
        <c:ser>
          <c:idx val="2"/>
          <c:order val="2"/>
          <c:tx>
            <c:v>Field Cap by pF</c:v>
          </c:tx>
          <c:spPr>
            <a:ln w="28575">
              <a:noFill/>
            </a:ln>
          </c:spPr>
          <c:marker>
            <c:symbol val="dash"/>
            <c:size val="5"/>
            <c:spPr>
              <a:solidFill>
                <a:srgbClr val="FF0000"/>
              </a:solidFill>
              <a:ln>
                <a:solidFill>
                  <a:srgbClr val="FF0000"/>
                </a:solidFill>
                <a:prstDash val="solid"/>
              </a:ln>
            </c:spPr>
          </c:marker>
          <c:xVal>
            <c:numRef>
              <c:f>Pedotransfer!$AR$82:$AR$143</c:f>
              <c:numCache>
                <c:formatCode>0.0000</c:formatCode>
                <c:ptCount val="62"/>
                <c:pt idx="0">
                  <c:v>0.48084130000000008</c:v>
                </c:pt>
                <c:pt idx="1">
                  <c:v>0.23242090464799342</c:v>
                </c:pt>
                <c:pt idx="2">
                  <c:v>0.21541418268872783</c:v>
                </c:pt>
                <c:pt idx="3">
                  <c:v>0.20030664623135641</c:v>
                </c:pt>
                <c:pt idx="4">
                  <c:v>0.18698232574750778</c:v>
                </c:pt>
                <c:pt idx="5">
                  <c:v>0.17529029031163201</c:v>
                </c:pt>
                <c:pt idx="6">
                  <c:v>0.16506706969353901</c:v>
                </c:pt>
                <c:pt idx="7">
                  <c:v>0.15615033324361294</c:v>
                </c:pt>
                <c:pt idx="8">
                  <c:v>0.14838653845181071</c:v>
                </c:pt>
                <c:pt idx="9">
                  <c:v>0.14163469575256446</c:v>
                </c:pt>
                <c:pt idx="10">
                  <c:v>0.13576776504313187</c:v>
                </c:pt>
                <c:pt idx="11">
                  <c:v>0.13067268354301009</c:v>
                </c:pt>
                <c:pt idx="12">
                  <c:v>0.1262496544613636</c:v>
                </c:pt>
                <c:pt idx="13">
                  <c:v>0.12241107859489811</c:v>
                </c:pt>
                <c:pt idx="14">
                  <c:v>0.11908035291389779</c:v>
                </c:pt>
                <c:pt idx="15">
                  <c:v>0.11619066227730401</c:v>
                </c:pt>
                <c:pt idx="16">
                  <c:v>0.11368383123561408</c:v>
                </c:pt>
                <c:pt idx="17">
                  <c:v>0.11150926792185449</c:v>
                </c:pt>
                <c:pt idx="18">
                  <c:v>0.10962301190829379</c:v>
                </c:pt>
                <c:pt idx="19">
                  <c:v>0.10798688672059224</c:v>
                </c:pt>
                <c:pt idx="20">
                  <c:v>0.10656775181592544</c:v>
                </c:pt>
                <c:pt idx="21">
                  <c:v>0.10533684603776586</c:v>
                </c:pt>
                <c:pt idx="22">
                  <c:v>0.10426921352979586</c:v>
                </c:pt>
                <c:pt idx="23">
                  <c:v>0.10334320303536577</c:v>
                </c:pt>
                <c:pt idx="24">
                  <c:v>0.10254003196282328</c:v>
                </c:pt>
                <c:pt idx="25">
                  <c:v>0.10184340729189198</c:v>
                </c:pt>
                <c:pt idx="26">
                  <c:v>0.10123919617926114</c:v>
                </c:pt>
                <c:pt idx="27">
                  <c:v>0.10071513990855238</c:v>
                </c:pt>
                <c:pt idx="28">
                  <c:v>0.1002606055769594</c:v>
                </c:pt>
                <c:pt idx="29">
                  <c:v>9.9866370597456261E-2</c:v>
                </c:pt>
                <c:pt idx="30">
                  <c:v>9.9524435714050785E-2</c:v>
                </c:pt>
                <c:pt idx="31">
                  <c:v>9.9227862777866022E-2</c:v>
                </c:pt>
                <c:pt idx="32">
                  <c:v>9.897063401737434E-2</c:v>
                </c:pt>
                <c:pt idx="33">
                  <c:v>9.874752996216242E-2</c:v>
                </c:pt>
                <c:pt idx="34">
                  <c:v>9.8554023552080483E-2</c:v>
                </c:pt>
                <c:pt idx="35">
                  <c:v>9.8386188288449361E-2</c:v>
                </c:pt>
                <c:pt idx="36">
                  <c:v>9.8240618566779181E-2</c:v>
                </c:pt>
                <c:pt idx="37">
                  <c:v>9.811436057634608E-2</c:v>
                </c:pt>
                <c:pt idx="38">
                  <c:v>9.8004852365621786E-2</c:v>
                </c:pt>
                <c:pt idx="39">
                  <c:v>9.7909871858079311E-2</c:v>
                </c:pt>
                <c:pt idx="40">
                  <c:v>9.7827491763948171E-2</c:v>
                </c:pt>
                <c:pt idx="41">
                  <c:v>9.7756040473256922E-2</c:v>
                </c:pt>
                <c:pt idx="42">
                  <c:v>9.7694068136772338E-2</c:v>
                </c:pt>
                <c:pt idx="43">
                  <c:v>9.7640317246655076E-2</c:v>
                </c:pt>
                <c:pt idx="44">
                  <c:v>9.7593697119923051E-2</c:v>
                </c:pt>
                <c:pt idx="45">
                  <c:v>9.755326176698606E-2</c:v>
                </c:pt>
                <c:pt idx="46">
                  <c:v>9.7518190696190971E-2</c:v>
                </c:pt>
                <c:pt idx="47">
                  <c:v>9.7487772264884795E-2</c:v>
                </c:pt>
                <c:pt idx="48">
                  <c:v>9.746138923917147E-2</c:v>
                </c:pt>
                <c:pt idx="49">
                  <c:v>9.7438506269352979E-2</c:v>
                </c:pt>
                <c:pt idx="50">
                  <c:v>9.7418659026915502E-2</c:v>
                </c:pt>
                <c:pt idx="51">
                  <c:v>9.7401444782636015E-2</c:v>
                </c:pt>
                <c:pt idx="52">
                  <c:v>9.7386514234626242E-2</c:v>
                </c:pt>
                <c:pt idx="53">
                  <c:v>9.7373564420493705E-2</c:v>
                </c:pt>
                <c:pt idx="54">
                  <c:v>9.7362332569797622E-2</c:v>
                </c:pt>
                <c:pt idx="55">
                  <c:v>9.7352590772057296E-2</c:v>
                </c:pt>
                <c:pt idx="56">
                  <c:v>9.7344141352119454E-2</c:v>
                </c:pt>
                <c:pt idx="57">
                  <c:v>9.7336812859043789E-2</c:v>
                </c:pt>
                <c:pt idx="58">
                  <c:v>9.7330456587115727E-2</c:v>
                </c:pt>
                <c:pt idx="59">
                  <c:v>9.7324943558392649E-2</c:v>
                </c:pt>
                <c:pt idx="60">
                  <c:v>9.7320161905555036E-2</c:v>
                </c:pt>
                <c:pt idx="61">
                  <c:v>9.7316014601957018E-2</c:v>
                </c:pt>
              </c:numCache>
            </c:numRef>
          </c:xVal>
          <c:yVal>
            <c:numRef>
              <c:f>Pedotransfer!$AU$82:$AU$143</c:f>
              <c:numCache>
                <c:formatCode>General</c:formatCode>
                <c:ptCount val="62"/>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numCache>
            </c:numRef>
          </c:yVal>
          <c:smooth val="0"/>
          <c:extLst>
            <c:ext xmlns:c16="http://schemas.microsoft.com/office/drawing/2014/chart" uri="{C3380CC4-5D6E-409C-BE32-E72D297353CC}">
              <c16:uniqueId val="{00000002-7A7F-4BDE-98CF-00F149CD567D}"/>
            </c:ext>
          </c:extLst>
        </c:ser>
        <c:ser>
          <c:idx val="3"/>
          <c:order val="3"/>
          <c:tx>
            <c:v>Field Cap by K crit</c:v>
          </c:tx>
          <c:spPr>
            <a:ln w="28575">
              <a:noFill/>
            </a:ln>
          </c:spPr>
          <c:marker>
            <c:symbol val="dash"/>
            <c:size val="4"/>
            <c:spPr>
              <a:noFill/>
              <a:ln>
                <a:solidFill>
                  <a:srgbClr val="800080"/>
                </a:solidFill>
                <a:prstDash val="solid"/>
              </a:ln>
            </c:spPr>
          </c:marker>
          <c:xVal>
            <c:numRef>
              <c:f>Pedotransfer!$AR$82:$AR$143</c:f>
              <c:numCache>
                <c:formatCode>0.0000</c:formatCode>
                <c:ptCount val="62"/>
                <c:pt idx="0">
                  <c:v>0.48084130000000008</c:v>
                </c:pt>
                <c:pt idx="1">
                  <c:v>0.23242090464799342</c:v>
                </c:pt>
                <c:pt idx="2">
                  <c:v>0.21541418268872783</c:v>
                </c:pt>
                <c:pt idx="3">
                  <c:v>0.20030664623135641</c:v>
                </c:pt>
                <c:pt idx="4">
                  <c:v>0.18698232574750778</c:v>
                </c:pt>
                <c:pt idx="5">
                  <c:v>0.17529029031163201</c:v>
                </c:pt>
                <c:pt idx="6">
                  <c:v>0.16506706969353901</c:v>
                </c:pt>
                <c:pt idx="7">
                  <c:v>0.15615033324361294</c:v>
                </c:pt>
                <c:pt idx="8">
                  <c:v>0.14838653845181071</c:v>
                </c:pt>
                <c:pt idx="9">
                  <c:v>0.14163469575256446</c:v>
                </c:pt>
                <c:pt idx="10">
                  <c:v>0.13576776504313187</c:v>
                </c:pt>
                <c:pt idx="11">
                  <c:v>0.13067268354301009</c:v>
                </c:pt>
                <c:pt idx="12">
                  <c:v>0.1262496544613636</c:v>
                </c:pt>
                <c:pt idx="13">
                  <c:v>0.12241107859489811</c:v>
                </c:pt>
                <c:pt idx="14">
                  <c:v>0.11908035291389779</c:v>
                </c:pt>
                <c:pt idx="15">
                  <c:v>0.11619066227730401</c:v>
                </c:pt>
                <c:pt idx="16">
                  <c:v>0.11368383123561408</c:v>
                </c:pt>
                <c:pt idx="17">
                  <c:v>0.11150926792185449</c:v>
                </c:pt>
                <c:pt idx="18">
                  <c:v>0.10962301190829379</c:v>
                </c:pt>
                <c:pt idx="19">
                  <c:v>0.10798688672059224</c:v>
                </c:pt>
                <c:pt idx="20">
                  <c:v>0.10656775181592544</c:v>
                </c:pt>
                <c:pt idx="21">
                  <c:v>0.10533684603776586</c:v>
                </c:pt>
                <c:pt idx="22">
                  <c:v>0.10426921352979586</c:v>
                </c:pt>
                <c:pt idx="23">
                  <c:v>0.10334320303536577</c:v>
                </c:pt>
                <c:pt idx="24">
                  <c:v>0.10254003196282328</c:v>
                </c:pt>
                <c:pt idx="25">
                  <c:v>0.10184340729189198</c:v>
                </c:pt>
                <c:pt idx="26">
                  <c:v>0.10123919617926114</c:v>
                </c:pt>
                <c:pt idx="27">
                  <c:v>0.10071513990855238</c:v>
                </c:pt>
                <c:pt idx="28">
                  <c:v>0.1002606055769594</c:v>
                </c:pt>
                <c:pt idx="29">
                  <c:v>9.9866370597456261E-2</c:v>
                </c:pt>
                <c:pt idx="30">
                  <c:v>9.9524435714050785E-2</c:v>
                </c:pt>
                <c:pt idx="31">
                  <c:v>9.9227862777866022E-2</c:v>
                </c:pt>
                <c:pt idx="32">
                  <c:v>9.897063401737434E-2</c:v>
                </c:pt>
                <c:pt idx="33">
                  <c:v>9.874752996216242E-2</c:v>
                </c:pt>
                <c:pt idx="34">
                  <c:v>9.8554023552080483E-2</c:v>
                </c:pt>
                <c:pt idx="35">
                  <c:v>9.8386188288449361E-2</c:v>
                </c:pt>
                <c:pt idx="36">
                  <c:v>9.8240618566779181E-2</c:v>
                </c:pt>
                <c:pt idx="37">
                  <c:v>9.811436057634608E-2</c:v>
                </c:pt>
                <c:pt idx="38">
                  <c:v>9.8004852365621786E-2</c:v>
                </c:pt>
                <c:pt idx="39">
                  <c:v>9.7909871858079311E-2</c:v>
                </c:pt>
                <c:pt idx="40">
                  <c:v>9.7827491763948171E-2</c:v>
                </c:pt>
                <c:pt idx="41">
                  <c:v>9.7756040473256922E-2</c:v>
                </c:pt>
                <c:pt idx="42">
                  <c:v>9.7694068136772338E-2</c:v>
                </c:pt>
                <c:pt idx="43">
                  <c:v>9.7640317246655076E-2</c:v>
                </c:pt>
                <c:pt idx="44">
                  <c:v>9.7593697119923051E-2</c:v>
                </c:pt>
                <c:pt idx="45">
                  <c:v>9.755326176698606E-2</c:v>
                </c:pt>
                <c:pt idx="46">
                  <c:v>9.7518190696190971E-2</c:v>
                </c:pt>
                <c:pt idx="47">
                  <c:v>9.7487772264884795E-2</c:v>
                </c:pt>
                <c:pt idx="48">
                  <c:v>9.746138923917147E-2</c:v>
                </c:pt>
                <c:pt idx="49">
                  <c:v>9.7438506269352979E-2</c:v>
                </c:pt>
                <c:pt idx="50">
                  <c:v>9.7418659026915502E-2</c:v>
                </c:pt>
                <c:pt idx="51">
                  <c:v>9.7401444782636015E-2</c:v>
                </c:pt>
                <c:pt idx="52">
                  <c:v>9.7386514234626242E-2</c:v>
                </c:pt>
                <c:pt idx="53">
                  <c:v>9.7373564420493705E-2</c:v>
                </c:pt>
                <c:pt idx="54">
                  <c:v>9.7362332569797622E-2</c:v>
                </c:pt>
                <c:pt idx="55">
                  <c:v>9.7352590772057296E-2</c:v>
                </c:pt>
                <c:pt idx="56">
                  <c:v>9.7344141352119454E-2</c:v>
                </c:pt>
                <c:pt idx="57">
                  <c:v>9.7336812859043789E-2</c:v>
                </c:pt>
                <c:pt idx="58">
                  <c:v>9.7330456587115727E-2</c:v>
                </c:pt>
                <c:pt idx="59">
                  <c:v>9.7324943558392649E-2</c:v>
                </c:pt>
                <c:pt idx="60">
                  <c:v>9.7320161905555036E-2</c:v>
                </c:pt>
                <c:pt idx="61">
                  <c:v>9.7316014601957018E-2</c:v>
                </c:pt>
              </c:numCache>
            </c:numRef>
          </c:xVal>
          <c:yVal>
            <c:numRef>
              <c:f>Pedotransfer!$AV$82:$AV$143</c:f>
              <c:numCache>
                <c:formatCode>General</c:formatCode>
                <c:ptCount val="6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numCache>
            </c:numRef>
          </c:yVal>
          <c:smooth val="0"/>
          <c:extLst>
            <c:ext xmlns:c16="http://schemas.microsoft.com/office/drawing/2014/chart" uri="{C3380CC4-5D6E-409C-BE32-E72D297353CC}">
              <c16:uniqueId val="{00000003-7A7F-4BDE-98CF-00F149CD567D}"/>
            </c:ext>
          </c:extLst>
        </c:ser>
        <c:dLbls>
          <c:showLegendKey val="0"/>
          <c:showVal val="0"/>
          <c:showCatName val="0"/>
          <c:showSerName val="0"/>
          <c:showPercent val="0"/>
          <c:showBubbleSize val="0"/>
        </c:dLbls>
        <c:axId val="291884000"/>
        <c:axId val="237514728"/>
      </c:scatterChart>
      <c:valAx>
        <c:axId val="29188400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925" b="0" i="0" u="none" strike="noStrike" baseline="0">
                <a:solidFill>
                  <a:srgbClr val="333333"/>
                </a:solidFill>
                <a:latin typeface="CG Times"/>
                <a:ea typeface="CG Times"/>
                <a:cs typeface="CG Times"/>
              </a:defRPr>
            </a:pPr>
            <a:endParaRPr lang="en-US"/>
          </a:p>
        </c:txPr>
        <c:crossAx val="237514728"/>
        <c:crosses val="autoZero"/>
        <c:crossBetween val="midCat"/>
      </c:valAx>
      <c:valAx>
        <c:axId val="23751472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975" b="0" i="0" u="none" strike="noStrike" baseline="0">
                <a:solidFill>
                  <a:srgbClr val="000000"/>
                </a:solidFill>
                <a:latin typeface="CG Times"/>
                <a:ea typeface="CG Times"/>
                <a:cs typeface="CG Times"/>
              </a:defRPr>
            </a:pPr>
            <a:endParaRPr lang="en-US"/>
          </a:p>
        </c:txPr>
        <c:crossAx val="291884000"/>
        <c:crosses val="autoZero"/>
        <c:crossBetween val="midCat"/>
      </c:valAx>
      <c:spPr>
        <a:noFill/>
        <a:ln w="25400">
          <a:noFill/>
        </a:ln>
      </c:spPr>
    </c:plotArea>
    <c:legend>
      <c:legendPos val="r"/>
      <c:layout>
        <c:manualLayout>
          <c:xMode val="edge"/>
          <c:yMode val="edge"/>
          <c:x val="0.75000088757021421"/>
          <c:y val="0.16216244781482878"/>
          <c:w val="0.24516933571709396"/>
          <c:h val="0.28378445982842748"/>
        </c:manualLayout>
      </c:layout>
      <c:overlay val="0"/>
      <c:spPr>
        <a:noFill/>
        <a:ln w="25400">
          <a:noFill/>
        </a:ln>
      </c:spPr>
      <c:txPr>
        <a:bodyPr/>
        <a:lstStyle/>
        <a:p>
          <a:pPr>
            <a:defRPr sz="128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noFill/>
    <a:ln w="9525">
      <a:noFill/>
    </a:ln>
  </c:spPr>
  <c:txPr>
    <a:bodyPr/>
    <a:lstStyle/>
    <a:p>
      <a:pPr>
        <a:defRPr sz="1975" b="0" i="0" u="none" strike="noStrike" baseline="0">
          <a:solidFill>
            <a:srgbClr val="000000"/>
          </a:solidFill>
          <a:latin typeface="CG Times"/>
          <a:ea typeface="CG Times"/>
          <a:cs typeface="CG Times"/>
        </a:defRPr>
      </a:pPr>
      <a:endParaRPr lang="en-US"/>
    </a:p>
  </c:txPr>
  <c:printSettings>
    <c:headerFooter alignWithMargins="0"/>
    <c:pageMargins b="1" l="0.75000000000000122" r="0.75000000000000122" t="1" header="0.5" footer="0.5"/>
    <c:pageSetup paperSize="9" orientation="landscape" horizontalDpi="300" verticalDpi="3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G Times"/>
                <a:ea typeface="CG Times"/>
                <a:cs typeface="CG Times"/>
              </a:defRPr>
            </a:pPr>
            <a:r>
              <a:rPr lang="en-US"/>
              <a:t>Interpreting soil test values</a:t>
            </a:r>
          </a:p>
        </c:rich>
      </c:tx>
      <c:layout>
        <c:manualLayout>
          <c:xMode val="edge"/>
          <c:yMode val="edge"/>
          <c:x val="0.32546014425362252"/>
          <c:y val="1.5576323987538939E-2"/>
        </c:manualLayout>
      </c:layout>
      <c:overlay val="0"/>
      <c:spPr>
        <a:noFill/>
        <a:ln w="25400">
          <a:noFill/>
        </a:ln>
      </c:spPr>
    </c:title>
    <c:autoTitleDeleted val="0"/>
    <c:plotArea>
      <c:layout>
        <c:manualLayout>
          <c:layoutTarget val="inner"/>
          <c:xMode val="edge"/>
          <c:yMode val="edge"/>
          <c:x val="0.18635218368649506"/>
          <c:y val="9.0342953973647944E-2"/>
          <c:w val="0.7716555211806968"/>
          <c:h val="0.75389637453871883"/>
        </c:manualLayout>
      </c:layout>
      <c:scatterChart>
        <c:scatterStyle val="smoothMarker"/>
        <c:varyColors val="0"/>
        <c:ser>
          <c:idx val="0"/>
          <c:order val="0"/>
          <c:tx>
            <c:strRef>
              <c:f>Phosphorus!$AJ$27</c:f>
              <c:strCache>
                <c:ptCount val="1"/>
                <c:pt idx="0">
                  <c:v>Layer1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Phosphorus!$AJ$28:$AJ$50</c:f>
              <c:numCache>
                <c:formatCode>0.0000</c:formatCode>
                <c:ptCount val="23"/>
                <c:pt idx="0">
                  <c:v>7.0187523224986368E-3</c:v>
                </c:pt>
                <c:pt idx="1">
                  <c:v>1.4015912791504848E-2</c:v>
                </c:pt>
                <c:pt idx="2">
                  <c:v>2.0991580997162185E-2</c:v>
                </c:pt>
                <c:pt idx="3">
                  <c:v>3.4878835921876239E-2</c:v>
                </c:pt>
                <c:pt idx="4">
                  <c:v>5.5550981126952906E-2</c:v>
                </c:pt>
                <c:pt idx="5">
                  <c:v>6.9227713215202991E-2</c:v>
                </c:pt>
                <c:pt idx="6">
                  <c:v>0.10305863177742698</c:v>
                </c:pt>
                <c:pt idx="7">
                  <c:v>0.13638323146962233</c:v>
                </c:pt>
                <c:pt idx="8">
                  <c:v>0.16921280554018597</c:v>
                </c:pt>
                <c:pt idx="9">
                  <c:v>0.20155831345121744</c:v>
                </c:pt>
                <c:pt idx="10">
                  <c:v>0.26483937273368424</c:v>
                </c:pt>
                <c:pt idx="11">
                  <c:v>0.32630786194644612</c:v>
                </c:pt>
                <c:pt idx="12">
                  <c:v>0.38604062422384067</c:v>
                </c:pt>
                <c:pt idx="13">
                  <c:v>0.44411021514601984</c:v>
                </c:pt>
                <c:pt idx="14">
                  <c:v>0.50058519802774215</c:v>
                </c:pt>
                <c:pt idx="15">
                  <c:v>0.55553041509886603</c:v>
                </c:pt>
                <c:pt idx="16">
                  <c:v>0.6090072368460171</c:v>
                </c:pt>
                <c:pt idx="17">
                  <c:v>0.73664911850584092</c:v>
                </c:pt>
                <c:pt idx="18">
                  <c:v>0.85629782709549929</c:v>
                </c:pt>
                <c:pt idx="19">
                  <c:v>0.96868180168034823</c:v>
                </c:pt>
                <c:pt idx="20">
                  <c:v>1.0744435231896761</c:v>
                </c:pt>
                <c:pt idx="21">
                  <c:v>1.1741518390734007</c:v>
                </c:pt>
                <c:pt idx="22">
                  <c:v>1.2683122248994774</c:v>
                </c:pt>
              </c:numCache>
            </c:numRef>
          </c:yVal>
          <c:smooth val="1"/>
          <c:extLst>
            <c:ext xmlns:c16="http://schemas.microsoft.com/office/drawing/2014/chart" uri="{C3380CC4-5D6E-409C-BE32-E72D297353CC}">
              <c16:uniqueId val="{00000000-E8BD-41AA-AA55-E9704FAF5F58}"/>
            </c:ext>
          </c:extLst>
        </c:ser>
        <c:ser>
          <c:idx val="1"/>
          <c:order val="1"/>
          <c:tx>
            <c:strRef>
              <c:f>Phosphorus!$AK$27</c:f>
              <c:strCache>
                <c:ptCount val="1"/>
                <c:pt idx="0">
                  <c:v>Layer2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Phosphorus!$AK$28:$AK$50</c:f>
              <c:numCache>
                <c:formatCode>0.0000</c:formatCode>
                <c:ptCount val="23"/>
                <c:pt idx="0">
                  <c:v>7.1733339756461355E-3</c:v>
                </c:pt>
                <c:pt idx="1">
                  <c:v>1.4324115308980517E-2</c:v>
                </c:pt>
                <c:pt idx="2">
                  <c:v>2.1452450305433649E-2</c:v>
                </c:pt>
                <c:pt idx="3">
                  <c:v>3.564220317473292E-2</c:v>
                </c:pt>
                <c:pt idx="4">
                  <c:v>5.676110445797259E-2</c:v>
                </c:pt>
                <c:pt idx="5">
                  <c:v>7.0731088538980219E-2</c:v>
                </c:pt>
                <c:pt idx="6">
                  <c:v>0.10527945487545051</c:v>
                </c:pt>
                <c:pt idx="7">
                  <c:v>0.13929970875123832</c:v>
                </c:pt>
                <c:pt idx="8">
                  <c:v>0.17280387945151796</c:v>
                </c:pt>
                <c:pt idx="9">
                  <c:v>0.20580363323474596</c:v>
                </c:pt>
                <c:pt idx="10">
                  <c:v>0.27033482101613288</c:v>
                </c:pt>
                <c:pt idx="11">
                  <c:v>0.33297984392741592</c:v>
                </c:pt>
                <c:pt idx="12">
                  <c:v>0.3938202759361295</c:v>
                </c:pt>
                <c:pt idx="13">
                  <c:v>0.45293304913819865</c:v>
                </c:pt>
                <c:pt idx="14">
                  <c:v>0.5103907797034003</c:v>
                </c:pt>
                <c:pt idx="15">
                  <c:v>0.56626206669654722</c:v>
                </c:pt>
                <c:pt idx="16">
                  <c:v>0.62061176637629323</c:v>
                </c:pt>
                <c:pt idx="17">
                  <c:v>0.7502238158637794</c:v>
                </c:pt>
                <c:pt idx="18">
                  <c:v>0.87157456588932336</c:v>
                </c:pt>
                <c:pt idx="19">
                  <c:v>0.98542989723211261</c:v>
                </c:pt>
                <c:pt idx="20">
                  <c:v>1.0924638006079399</c:v>
                </c:pt>
                <c:pt idx="21">
                  <c:v>1.1932717659269514</c:v>
                </c:pt>
                <c:pt idx="22">
                  <c:v>1.2883818949319759</c:v>
                </c:pt>
              </c:numCache>
            </c:numRef>
          </c:yVal>
          <c:smooth val="1"/>
          <c:extLst>
            <c:ext xmlns:c16="http://schemas.microsoft.com/office/drawing/2014/chart" uri="{C3380CC4-5D6E-409C-BE32-E72D297353CC}">
              <c16:uniqueId val="{00000001-E8BD-41AA-AA55-E9704FAF5F58}"/>
            </c:ext>
          </c:extLst>
        </c:ser>
        <c:ser>
          <c:idx val="2"/>
          <c:order val="2"/>
          <c:tx>
            <c:strRef>
              <c:f>Phosphorus!$AL$27</c:f>
              <c:strCache>
                <c:ptCount val="1"/>
                <c:pt idx="0">
                  <c:v>Layer3</c:v>
                </c:pt>
              </c:strCache>
            </c:strRef>
          </c:tx>
          <c:spPr>
            <a:ln w="12700">
              <a:solidFill>
                <a:srgbClr val="FF6600"/>
              </a:solidFill>
              <a:prstDash val="solid"/>
            </a:ln>
          </c:spPr>
          <c:marker>
            <c:symbol val="triangle"/>
            <c:size val="5"/>
            <c:spPr>
              <a:solidFill>
                <a:srgbClr val="FF6600"/>
              </a:solidFill>
              <a:ln>
                <a:solidFill>
                  <a:srgbClr val="FF6600"/>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Phosphorus!$AL$28:$AL$50</c:f>
              <c:numCache>
                <c:formatCode>0.0000</c:formatCode>
                <c:ptCount val="23"/>
                <c:pt idx="0">
                  <c:v>7.8430664249134648E-3</c:v>
                </c:pt>
                <c:pt idx="1">
                  <c:v>1.5659176370414887E-2</c:v>
                </c:pt>
                <c:pt idx="2">
                  <c:v>2.3448468722364609E-2</c:v>
                </c:pt>
                <c:pt idx="3">
                  <c:v>3.894715142839679E-2</c:v>
                </c:pt>
                <c:pt idx="4">
                  <c:v>6.1997461276314551E-2</c:v>
                </c:pt>
                <c:pt idx="5">
                  <c:v>7.7234090733131713E-2</c:v>
                </c:pt>
                <c:pt idx="6">
                  <c:v>0.11487748137909942</c:v>
                </c:pt>
                <c:pt idx="7">
                  <c:v>0.1518934300272759</c:v>
                </c:pt>
                <c:pt idx="8">
                  <c:v>0.18829750963516137</c:v>
                </c:pt>
                <c:pt idx="9">
                  <c:v>0.2241047814144248</c:v>
                </c:pt>
                <c:pt idx="10">
                  <c:v>0.29398671187119302</c:v>
                </c:pt>
                <c:pt idx="11">
                  <c:v>0.36165024468696028</c:v>
                </c:pt>
                <c:pt idx="12">
                  <c:v>0.42719945080483179</c:v>
                </c:pt>
                <c:pt idx="13">
                  <c:v>0.49073198530891232</c:v>
                </c:pt>
                <c:pt idx="14">
                  <c:v>0.55233957491485164</c:v>
                </c:pt>
                <c:pt idx="15">
                  <c:v>0.61210846161509735</c:v>
                </c:pt>
                <c:pt idx="16">
                  <c:v>0.67011980701919105</c:v>
                </c:pt>
                <c:pt idx="17">
                  <c:v>0.80794994453814928</c:v>
                </c:pt>
                <c:pt idx="18">
                  <c:v>0.93634238718777618</c:v>
                </c:pt>
                <c:pt idx="19">
                  <c:v>1.0562348901962963</c:v>
                </c:pt>
                <c:pt idx="20">
                  <c:v>1.1684448833463306</c:v>
                </c:pt>
                <c:pt idx="21">
                  <c:v>1.2736881824355499</c:v>
                </c:pt>
                <c:pt idx="22">
                  <c:v>1.3725943118904247</c:v>
                </c:pt>
              </c:numCache>
            </c:numRef>
          </c:yVal>
          <c:smooth val="1"/>
          <c:extLst>
            <c:ext xmlns:c16="http://schemas.microsoft.com/office/drawing/2014/chart" uri="{C3380CC4-5D6E-409C-BE32-E72D297353CC}">
              <c16:uniqueId val="{00000002-E8BD-41AA-AA55-E9704FAF5F58}"/>
            </c:ext>
          </c:extLst>
        </c:ser>
        <c:ser>
          <c:idx val="3"/>
          <c:order val="3"/>
          <c:tx>
            <c:strRef>
              <c:f>Phosphorus!$AM$27</c:f>
              <c:strCache>
                <c:ptCount val="1"/>
                <c:pt idx="0">
                  <c:v>Layer4</c:v>
                </c:pt>
              </c:strCache>
            </c:strRef>
          </c:tx>
          <c:spPr>
            <a:ln w="12700">
              <a:solidFill>
                <a:srgbClr val="339966"/>
              </a:solidFill>
              <a:prstDash val="solid"/>
            </a:ln>
          </c:spPr>
          <c:marker>
            <c:symbol val="x"/>
            <c:size val="5"/>
            <c:spPr>
              <a:solidFill>
                <a:srgbClr val="339966"/>
              </a:solidFill>
              <a:ln>
                <a:solidFill>
                  <a:srgbClr val="339966"/>
                </a:solidFill>
                <a:prstDash val="solid"/>
              </a:ln>
            </c:spPr>
          </c:marker>
          <c:xVal>
            <c:numRef>
              <c:f>Phosphorus!$AI$28:$AI$50</c:f>
              <c:numCache>
                <c:formatCode>General</c:formatCode>
                <c:ptCount val="23"/>
                <c:pt idx="0">
                  <c:v>1</c:v>
                </c:pt>
                <c:pt idx="1">
                  <c:v>2</c:v>
                </c:pt>
                <c:pt idx="2">
                  <c:v>3</c:v>
                </c:pt>
                <c:pt idx="3">
                  <c:v>5</c:v>
                </c:pt>
                <c:pt idx="4">
                  <c:v>8</c:v>
                </c:pt>
                <c:pt idx="5">
                  <c:v>10</c:v>
                </c:pt>
                <c:pt idx="6">
                  <c:v>15</c:v>
                </c:pt>
                <c:pt idx="7">
                  <c:v>20</c:v>
                </c:pt>
                <c:pt idx="8">
                  <c:v>25</c:v>
                </c:pt>
                <c:pt idx="9">
                  <c:v>30</c:v>
                </c:pt>
                <c:pt idx="10">
                  <c:v>40</c:v>
                </c:pt>
                <c:pt idx="11">
                  <c:v>50</c:v>
                </c:pt>
                <c:pt idx="12">
                  <c:v>60</c:v>
                </c:pt>
                <c:pt idx="13">
                  <c:v>70</c:v>
                </c:pt>
                <c:pt idx="14">
                  <c:v>80</c:v>
                </c:pt>
                <c:pt idx="15">
                  <c:v>90</c:v>
                </c:pt>
                <c:pt idx="16">
                  <c:v>100</c:v>
                </c:pt>
                <c:pt idx="17">
                  <c:v>125</c:v>
                </c:pt>
                <c:pt idx="18">
                  <c:v>150</c:v>
                </c:pt>
                <c:pt idx="19">
                  <c:v>175</c:v>
                </c:pt>
                <c:pt idx="20">
                  <c:v>200</c:v>
                </c:pt>
                <c:pt idx="21">
                  <c:v>225</c:v>
                </c:pt>
                <c:pt idx="22">
                  <c:v>250</c:v>
                </c:pt>
              </c:numCache>
            </c:numRef>
          </c:xVal>
          <c:yVal>
            <c:numRef>
              <c:f>Phosphorus!$AM$28:$AM$50</c:f>
              <c:numCache>
                <c:formatCode>0.0000</c:formatCode>
                <c:ptCount val="23"/>
                <c:pt idx="0">
                  <c:v>7.9460846830313684E-3</c:v>
                </c:pt>
                <c:pt idx="1">
                  <c:v>1.5864500718698681E-2</c:v>
                </c:pt>
                <c:pt idx="2">
                  <c:v>2.3755392528019559E-2</c:v>
                </c:pt>
                <c:pt idx="3">
                  <c:v>3.9455176136738809E-2</c:v>
                </c:pt>
                <c:pt idx="4">
                  <c:v>6.2801973070117742E-2</c:v>
                </c:pt>
                <c:pt idx="5">
                  <c:v>7.8232879408819761E-2</c:v>
                </c:pt>
                <c:pt idx="6">
                  <c:v>0.11635042815649242</c:v>
                </c:pt>
                <c:pt idx="7">
                  <c:v>0.15382455467807712</c:v>
                </c:pt>
                <c:pt idx="8">
                  <c:v>0.19067142984981453</c:v>
                </c:pt>
                <c:pt idx="9">
                  <c:v>0.22690668651253479</c:v>
                </c:pt>
                <c:pt idx="10">
                  <c:v>0.29760231775329304</c:v>
                </c:pt>
                <c:pt idx="11">
                  <c:v>0.36602656810359996</c:v>
                </c:pt>
                <c:pt idx="12">
                  <c:v>0.43228726260406614</c:v>
                </c:pt>
                <c:pt idx="13">
                  <c:v>0.49648550112716677</c:v>
                </c:pt>
                <c:pt idx="14">
                  <c:v>0.55871617526117356</c:v>
                </c:pt>
                <c:pt idx="15">
                  <c:v>0.61906843817761692</c:v>
                </c:pt>
                <c:pt idx="16">
                  <c:v>0.67762613240537817</c:v>
                </c:pt>
                <c:pt idx="17">
                  <c:v>0.81667590270428236</c:v>
                </c:pt>
                <c:pt idx="18">
                  <c:v>0.94610522949363252</c:v>
                </c:pt>
                <c:pt idx="19">
                  <c:v>1.0668796522564394</c:v>
                </c:pt>
                <c:pt idx="20">
                  <c:v>1.1798396135004074</c:v>
                </c:pt>
                <c:pt idx="21">
                  <c:v>1.2857200955864831</c:v>
                </c:pt>
                <c:pt idx="22">
                  <c:v>1.3851666686458599</c:v>
                </c:pt>
              </c:numCache>
            </c:numRef>
          </c:yVal>
          <c:smooth val="1"/>
          <c:extLst>
            <c:ext xmlns:c16="http://schemas.microsoft.com/office/drawing/2014/chart" uri="{C3380CC4-5D6E-409C-BE32-E72D297353CC}">
              <c16:uniqueId val="{00000003-E8BD-41AA-AA55-E9704FAF5F58}"/>
            </c:ext>
          </c:extLst>
        </c:ser>
        <c:dLbls>
          <c:showLegendKey val="0"/>
          <c:showVal val="0"/>
          <c:showCatName val="0"/>
          <c:showSerName val="0"/>
          <c:showPercent val="0"/>
          <c:showBubbleSize val="0"/>
        </c:dLbls>
        <c:axId val="237516296"/>
        <c:axId val="107784272"/>
      </c:scatterChart>
      <c:valAx>
        <c:axId val="237516296"/>
        <c:scaling>
          <c:orientation val="minMax"/>
          <c:max val="250"/>
          <c:min val="0"/>
        </c:scaling>
        <c:delete val="0"/>
        <c:axPos val="b"/>
        <c:title>
          <c:tx>
            <c:rich>
              <a:bodyPr/>
              <a:lstStyle/>
              <a:p>
                <a:pPr>
                  <a:defRPr sz="850" b="1" i="0" u="none" strike="noStrike" baseline="0">
                    <a:solidFill>
                      <a:srgbClr val="000000"/>
                    </a:solidFill>
                    <a:latin typeface="CG Times"/>
                    <a:ea typeface="CG Times"/>
                    <a:cs typeface="CG Times"/>
                  </a:defRPr>
                </a:pPr>
                <a:r>
                  <a:rPr lang="en-US" sz="850" b="1" i="0" u="none" strike="noStrike" baseline="0">
                    <a:solidFill>
                      <a:srgbClr val="000000"/>
                    </a:solidFill>
                    <a:latin typeface="CG Times"/>
                  </a:rPr>
                  <a:t>P availability index, mg P kg-1 of soi</a:t>
                </a:r>
                <a:r>
                  <a:rPr lang="en-US" sz="800" b="1" i="0" u="none" strike="noStrike" baseline="0">
                    <a:solidFill>
                      <a:srgbClr val="000000"/>
                    </a:solidFill>
                    <a:latin typeface="CG Times"/>
                  </a:rPr>
                  <a:t>l</a:t>
                </a:r>
              </a:p>
            </c:rich>
          </c:tx>
          <c:layout>
            <c:manualLayout>
              <c:xMode val="edge"/>
              <c:yMode val="edge"/>
              <c:x val="0.30971211275755944"/>
              <c:y val="0.906544672570135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CG Times"/>
                <a:ea typeface="CG Times"/>
                <a:cs typeface="CG Times"/>
              </a:defRPr>
            </a:pPr>
            <a:endParaRPr lang="en-US"/>
          </a:p>
        </c:txPr>
        <c:crossAx val="107784272"/>
        <c:crosses val="autoZero"/>
        <c:crossBetween val="midCat"/>
      </c:valAx>
      <c:valAx>
        <c:axId val="107784272"/>
        <c:scaling>
          <c:orientation val="minMax"/>
        </c:scaling>
        <c:delete val="0"/>
        <c:axPos val="l"/>
        <c:title>
          <c:tx>
            <c:rich>
              <a:bodyPr/>
              <a:lstStyle/>
              <a:p>
                <a:pPr>
                  <a:defRPr sz="875" b="1" i="0" u="none" strike="noStrike" baseline="0">
                    <a:solidFill>
                      <a:srgbClr val="000000"/>
                    </a:solidFill>
                    <a:latin typeface="CG Times"/>
                    <a:ea typeface="CG Times"/>
                    <a:cs typeface="CG Times"/>
                  </a:defRPr>
                </a:pPr>
                <a:r>
                  <a:rPr lang="en-US"/>
                  <a:t>P mobile pool size, mg cm-3</a:t>
                </a:r>
              </a:p>
            </c:rich>
          </c:tx>
          <c:layout>
            <c:manualLayout>
              <c:xMode val="edge"/>
              <c:yMode val="edge"/>
              <c:x val="4.7244094488188976E-2"/>
              <c:y val="0.2367607787344339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CG Times"/>
                <a:ea typeface="CG Times"/>
                <a:cs typeface="CG Times"/>
              </a:defRPr>
            </a:pPr>
            <a:endParaRPr lang="en-US"/>
          </a:p>
        </c:txPr>
        <c:crossAx val="237516296"/>
        <c:crosses val="autoZero"/>
        <c:crossBetween val="midCat"/>
      </c:valAx>
      <c:spPr>
        <a:noFill/>
        <a:ln w="25400">
          <a:noFill/>
        </a:ln>
      </c:spPr>
    </c:plotArea>
    <c:legend>
      <c:legendPos val="r"/>
      <c:layout>
        <c:manualLayout>
          <c:xMode val="edge"/>
          <c:yMode val="edge"/>
          <c:x val="0.73753473729169683"/>
          <c:y val="0.46106049827883688"/>
          <c:w val="0.19685094481300069"/>
          <c:h val="0.30218166654401907"/>
        </c:manualLayout>
      </c:layout>
      <c:overlay val="0"/>
      <c:spPr>
        <a:noFill/>
        <a:ln w="25400">
          <a:noFill/>
        </a:ln>
      </c:spPr>
      <c:txPr>
        <a:bodyPr/>
        <a:lstStyle/>
        <a:p>
          <a:pPr>
            <a:defRPr sz="82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noFill/>
    <a:ln w="9525">
      <a:noFill/>
    </a:ln>
  </c:spPr>
  <c:txPr>
    <a:bodyPr/>
    <a:lstStyle/>
    <a:p>
      <a:pPr>
        <a:defRPr sz="1200" b="0" i="0" u="none" strike="noStrike" baseline="0">
          <a:solidFill>
            <a:srgbClr val="000000"/>
          </a:solidFill>
          <a:latin typeface="CG Times"/>
          <a:ea typeface="CG Times"/>
          <a:cs typeface="CG Times"/>
        </a:defRPr>
      </a:pPr>
      <a:endParaRPr lang="en-US"/>
    </a:p>
  </c:txPr>
  <c:printSettings>
    <c:headerFooter alignWithMargins="0"/>
    <c:pageMargins b="1" l="0.75000000000000122" r="0.75000000000000122" t="1" header="0.5" footer="0.5"/>
    <c:pageSetup paperSize="9" orientation="landscape" horizontalDpi="300" verticalDpi="3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25" b="1" i="0" u="none" strike="noStrike" baseline="0">
                <a:solidFill>
                  <a:srgbClr val="000000"/>
                </a:solidFill>
                <a:latin typeface="Arial"/>
                <a:ea typeface="Arial"/>
                <a:cs typeface="Arial"/>
              </a:defRPr>
            </a:pPr>
            <a:r>
              <a:rPr lang="en-US"/>
              <a:t>P Sorption Isotherm</a:t>
            </a:r>
          </a:p>
        </c:rich>
      </c:tx>
      <c:layout>
        <c:manualLayout>
          <c:xMode val="edge"/>
          <c:yMode val="edge"/>
          <c:x val="0.36377521302987892"/>
          <c:y val="3.3033033033033031E-2"/>
        </c:manualLayout>
      </c:layout>
      <c:overlay val="0"/>
      <c:spPr>
        <a:noFill/>
        <a:ln w="25400">
          <a:noFill/>
        </a:ln>
      </c:spPr>
    </c:title>
    <c:autoTitleDeleted val="0"/>
    <c:plotArea>
      <c:layout>
        <c:manualLayout>
          <c:layoutTarget val="inner"/>
          <c:xMode val="edge"/>
          <c:yMode val="edge"/>
          <c:x val="8.3713975269298482E-2"/>
          <c:y val="0.18618673220114321"/>
          <c:w val="0.87366948735594963"/>
          <c:h val="0.6006023619391716"/>
        </c:manualLayout>
      </c:layout>
      <c:scatterChart>
        <c:scatterStyle val="smoothMarker"/>
        <c:varyColors val="0"/>
        <c:ser>
          <c:idx val="0"/>
          <c:order val="0"/>
          <c:tx>
            <c:v>Layer 1</c:v>
          </c:tx>
          <c:spPr>
            <a:ln w="38100">
              <a:solidFill>
                <a:srgbClr val="FF0000"/>
              </a:solidFill>
              <a:prstDash val="solid"/>
            </a:ln>
          </c:spPr>
          <c:marker>
            <c:symbol val="none"/>
          </c:marker>
          <c:xVal>
            <c:numRef>
              <c:f>Phosphorus!$L$93:$L$143</c:f>
              <c:numCache>
                <c:formatCode>0.0000</c:formatCode>
                <c:ptCount val="51"/>
                <c:pt idx="0">
                  <c:v>7.7542830628551533E-5</c:v>
                </c:pt>
                <c:pt idx="1">
                  <c:v>5.5643386476346771E-2</c:v>
                </c:pt>
                <c:pt idx="2">
                  <c:v>0.11120923012206499</c:v>
                </c:pt>
                <c:pt idx="3">
                  <c:v>0.16677507376778322</c:v>
                </c:pt>
                <c:pt idx="4">
                  <c:v>0.22234091741350143</c:v>
                </c:pt>
                <c:pt idx="5">
                  <c:v>0.27790676105921963</c:v>
                </c:pt>
                <c:pt idx="6">
                  <c:v>0.33347260470493784</c:v>
                </c:pt>
                <c:pt idx="7">
                  <c:v>0.38903844835065604</c:v>
                </c:pt>
                <c:pt idx="8">
                  <c:v>0.44460429199637425</c:v>
                </c:pt>
                <c:pt idx="9">
                  <c:v>0.50017013564209245</c:v>
                </c:pt>
                <c:pt idx="10">
                  <c:v>0.55573597928781071</c:v>
                </c:pt>
                <c:pt idx="11">
                  <c:v>0.61130182293352897</c:v>
                </c:pt>
                <c:pt idx="12">
                  <c:v>0.66686766657924723</c:v>
                </c:pt>
                <c:pt idx="13">
                  <c:v>0.72243351022496549</c:v>
                </c:pt>
                <c:pt idx="14">
                  <c:v>0.77799935387068375</c:v>
                </c:pt>
                <c:pt idx="15">
                  <c:v>0.83356519751640201</c:v>
                </c:pt>
                <c:pt idx="16">
                  <c:v>0.88913104116212027</c:v>
                </c:pt>
                <c:pt idx="17">
                  <c:v>0.94469688480783853</c:v>
                </c:pt>
                <c:pt idx="18">
                  <c:v>1.0002627284535568</c:v>
                </c:pt>
                <c:pt idx="19">
                  <c:v>1.0558285720992751</c:v>
                </c:pt>
                <c:pt idx="20">
                  <c:v>1.1113944157449933</c:v>
                </c:pt>
                <c:pt idx="21">
                  <c:v>1.1669602593907116</c:v>
                </c:pt>
                <c:pt idx="22">
                  <c:v>1.2225261030364298</c:v>
                </c:pt>
                <c:pt idx="23">
                  <c:v>1.2780919466821481</c:v>
                </c:pt>
                <c:pt idx="24">
                  <c:v>1.3336577903278664</c:v>
                </c:pt>
                <c:pt idx="25">
                  <c:v>1.3892236339735846</c:v>
                </c:pt>
                <c:pt idx="26">
                  <c:v>1.4447894776193029</c:v>
                </c:pt>
                <c:pt idx="27">
                  <c:v>1.5003553212650211</c:v>
                </c:pt>
                <c:pt idx="28">
                  <c:v>1.5559211649107394</c:v>
                </c:pt>
                <c:pt idx="29">
                  <c:v>1.6114870085564577</c:v>
                </c:pt>
                <c:pt idx="30">
                  <c:v>1.6670528522021759</c:v>
                </c:pt>
                <c:pt idx="31">
                  <c:v>1.7226186958478942</c:v>
                </c:pt>
                <c:pt idx="32">
                  <c:v>1.7781845394936124</c:v>
                </c:pt>
                <c:pt idx="33">
                  <c:v>1.8337503831393307</c:v>
                </c:pt>
                <c:pt idx="34">
                  <c:v>1.889316226785049</c:v>
                </c:pt>
                <c:pt idx="35">
                  <c:v>1.9448820704307672</c:v>
                </c:pt>
                <c:pt idx="36">
                  <c:v>2.0004479140764855</c:v>
                </c:pt>
                <c:pt idx="37">
                  <c:v>2.0560137577222037</c:v>
                </c:pt>
                <c:pt idx="38">
                  <c:v>2.111579601367922</c:v>
                </c:pt>
                <c:pt idx="39">
                  <c:v>2.1671454450136403</c:v>
                </c:pt>
                <c:pt idx="40">
                  <c:v>2.2227112886593585</c:v>
                </c:pt>
                <c:pt idx="41">
                  <c:v>2.2782771323050768</c:v>
                </c:pt>
                <c:pt idx="42">
                  <c:v>2.333842975950795</c:v>
                </c:pt>
                <c:pt idx="43">
                  <c:v>2.3894088195965133</c:v>
                </c:pt>
                <c:pt idx="44">
                  <c:v>2.4449746632422316</c:v>
                </c:pt>
                <c:pt idx="45">
                  <c:v>2.5005405068879498</c:v>
                </c:pt>
                <c:pt idx="46">
                  <c:v>2.5561063505336681</c:v>
                </c:pt>
                <c:pt idx="47">
                  <c:v>2.6116721941793863</c:v>
                </c:pt>
                <c:pt idx="48">
                  <c:v>2.6672380378251046</c:v>
                </c:pt>
                <c:pt idx="49">
                  <c:v>2.7228038814708229</c:v>
                </c:pt>
                <c:pt idx="50">
                  <c:v>2.7783697251165393</c:v>
                </c:pt>
              </c:numCache>
            </c:numRef>
          </c:xVal>
          <c:yVal>
            <c:numRef>
              <c:f>Phosphorus!$M$93:$M$143</c:f>
              <c:numCache>
                <c:formatCode>0.00</c:formatCode>
                <c:ptCount val="51"/>
                <c:pt idx="0">
                  <c:v>2584.7610209517179</c:v>
                </c:pt>
                <c:pt idx="1">
                  <c:v>2541.7939168636444</c:v>
                </c:pt>
                <c:pt idx="2">
                  <c:v>2494.3688796405745</c:v>
                </c:pt>
                <c:pt idx="3">
                  <c:v>2439.2003341164968</c:v>
                </c:pt>
                <c:pt idx="4">
                  <c:v>2376.1485165104295</c:v>
                </c:pt>
                <c:pt idx="5">
                  <c:v>2300.3552878022324</c:v>
                </c:pt>
                <c:pt idx="6">
                  <c:v>2244.0231099099465</c:v>
                </c:pt>
                <c:pt idx="7">
                  <c:v>2185.1154264207389</c:v>
                </c:pt>
                <c:pt idx="8">
                  <c:v>2126.9851586551208</c:v>
                </c:pt>
                <c:pt idx="9">
                  <c:v>2069.602694321949</c:v>
                </c:pt>
                <c:pt idx="10">
                  <c:v>2013.0584502062943</c:v>
                </c:pt>
                <c:pt idx="11">
                  <c:v>1957.3016680266237</c:v>
                </c:pt>
                <c:pt idx="12">
                  <c:v>1903.5277714299571</c:v>
                </c:pt>
                <c:pt idx="13">
                  <c:v>1865.4717910160393</c:v>
                </c:pt>
                <c:pt idx="14">
                  <c:v>1820.8465103591841</c:v>
                </c:pt>
                <c:pt idx="15">
                  <c:v>1767.0103124447742</c:v>
                </c:pt>
                <c:pt idx="16">
                  <c:v>1714.2389809563792</c:v>
                </c:pt>
                <c:pt idx="17">
                  <c:v>1662.0731855372778</c:v>
                </c:pt>
                <c:pt idx="18">
                  <c:v>1610.7304506281876</c:v>
                </c:pt>
                <c:pt idx="19">
                  <c:v>1560.4101358327409</c:v>
                </c:pt>
                <c:pt idx="20">
                  <c:v>1510.7828561365964</c:v>
                </c:pt>
                <c:pt idx="21">
                  <c:v>1461.8988544699507</c:v>
                </c:pt>
                <c:pt idx="22">
                  <c:v>1413.8908105636506</c:v>
                </c:pt>
                <c:pt idx="23">
                  <c:v>1366.8055656669744</c:v>
                </c:pt>
                <c:pt idx="24">
                  <c:v>1320.4878478828227</c:v>
                </c:pt>
                <c:pt idx="25">
                  <c:v>1274.9602015349053</c:v>
                </c:pt>
                <c:pt idx="26">
                  <c:v>1230.2380669208271</c:v>
                </c:pt>
                <c:pt idx="27">
                  <c:v>1189.7871359297881</c:v>
                </c:pt>
                <c:pt idx="28">
                  <c:v>1157.2979052702146</c:v>
                </c:pt>
                <c:pt idx="29">
                  <c:v>1122.0234864466224</c:v>
                </c:pt>
                <c:pt idx="30">
                  <c:v>1079.5354407341506</c:v>
                </c:pt>
                <c:pt idx="31">
                  <c:v>1037.6477189677016</c:v>
                </c:pt>
                <c:pt idx="32">
                  <c:v>996.72737895861576</c:v>
                </c:pt>
                <c:pt idx="33">
                  <c:v>956.70596208986035</c:v>
                </c:pt>
                <c:pt idx="34">
                  <c:v>917.24175710189922</c:v>
                </c:pt>
                <c:pt idx="35">
                  <c:v>879.09135264008</c:v>
                </c:pt>
                <c:pt idx="36">
                  <c:v>841.52268903982645</c:v>
                </c:pt>
                <c:pt idx="37">
                  <c:v>804.68058238719595</c:v>
                </c:pt>
                <c:pt idx="38">
                  <c:v>768.99862286316841</c:v>
                </c:pt>
                <c:pt idx="39">
                  <c:v>734.02966284846082</c:v>
                </c:pt>
                <c:pt idx="40">
                  <c:v>699.83778747993983</c:v>
                </c:pt>
                <c:pt idx="41">
                  <c:v>666.46535609584373</c:v>
                </c:pt>
                <c:pt idx="42">
                  <c:v>633.94523363000224</c:v>
                </c:pt>
                <c:pt idx="43">
                  <c:v>602.34459345551579</c:v>
                </c:pt>
                <c:pt idx="44">
                  <c:v>571.55054411029141</c:v>
                </c:pt>
                <c:pt idx="45">
                  <c:v>541.57019057125535</c:v>
                </c:pt>
                <c:pt idx="46">
                  <c:v>512.40270790984198</c:v>
                </c:pt>
                <c:pt idx="47">
                  <c:v>484.12676814675496</c:v>
                </c:pt>
                <c:pt idx="48">
                  <c:v>456.66632287175469</c:v>
                </c:pt>
                <c:pt idx="49">
                  <c:v>430.00023180087567</c:v>
                </c:pt>
                <c:pt idx="50">
                  <c:v>404.10718467060371</c:v>
                </c:pt>
              </c:numCache>
            </c:numRef>
          </c:yVal>
          <c:smooth val="1"/>
          <c:extLst>
            <c:ext xmlns:c16="http://schemas.microsoft.com/office/drawing/2014/chart" uri="{C3380CC4-5D6E-409C-BE32-E72D297353CC}">
              <c16:uniqueId val="{00000000-2ADD-405C-B7BB-A5233C47ECC9}"/>
            </c:ext>
          </c:extLst>
        </c:ser>
        <c:ser>
          <c:idx val="1"/>
          <c:order val="1"/>
          <c:tx>
            <c:v>Layer 2</c:v>
          </c:tx>
          <c:spPr>
            <a:ln w="38100">
              <a:solidFill>
                <a:srgbClr val="FF00FF"/>
              </a:solidFill>
              <a:prstDash val="solid"/>
            </a:ln>
          </c:spPr>
          <c:marker>
            <c:symbol val="none"/>
          </c:marker>
          <c:xVal>
            <c:numRef>
              <c:f>Phosphorus!$V$93:$V$143</c:f>
              <c:numCache>
                <c:formatCode>0.0000</c:formatCode>
                <c:ptCount val="51"/>
                <c:pt idx="0">
                  <c:v>7.7542830628551533E-5</c:v>
                </c:pt>
                <c:pt idx="1">
                  <c:v>5.5643386476346771E-2</c:v>
                </c:pt>
                <c:pt idx="2">
                  <c:v>0.11120923012206499</c:v>
                </c:pt>
                <c:pt idx="3">
                  <c:v>0.16677507376778322</c:v>
                </c:pt>
                <c:pt idx="4">
                  <c:v>0.22234091741350143</c:v>
                </c:pt>
                <c:pt idx="5">
                  <c:v>0.27790676105921963</c:v>
                </c:pt>
                <c:pt idx="6">
                  <c:v>0.33347260470493784</c:v>
                </c:pt>
                <c:pt idx="7">
                  <c:v>0.38903844835065604</c:v>
                </c:pt>
                <c:pt idx="8">
                  <c:v>0.44460429199637425</c:v>
                </c:pt>
                <c:pt idx="9">
                  <c:v>0.50017013564209245</c:v>
                </c:pt>
                <c:pt idx="10">
                  <c:v>0.55573597928781071</c:v>
                </c:pt>
                <c:pt idx="11">
                  <c:v>0.61130182293352897</c:v>
                </c:pt>
                <c:pt idx="12">
                  <c:v>0.66686766657924723</c:v>
                </c:pt>
                <c:pt idx="13">
                  <c:v>0.72243351022496549</c:v>
                </c:pt>
                <c:pt idx="14">
                  <c:v>0.77799935387068375</c:v>
                </c:pt>
                <c:pt idx="15">
                  <c:v>0.83356519751640201</c:v>
                </c:pt>
                <c:pt idx="16">
                  <c:v>0.88913104116212027</c:v>
                </c:pt>
                <c:pt idx="17">
                  <c:v>0.94469688480783853</c:v>
                </c:pt>
                <c:pt idx="18">
                  <c:v>1.0002627284535568</c:v>
                </c:pt>
                <c:pt idx="19">
                  <c:v>1.0558285720992751</c:v>
                </c:pt>
                <c:pt idx="20">
                  <c:v>1.1113944157449933</c:v>
                </c:pt>
                <c:pt idx="21">
                  <c:v>1.1669602593907116</c:v>
                </c:pt>
                <c:pt idx="22">
                  <c:v>1.2225261030364298</c:v>
                </c:pt>
                <c:pt idx="23">
                  <c:v>1.2780919466821481</c:v>
                </c:pt>
                <c:pt idx="24">
                  <c:v>1.3336577903278664</c:v>
                </c:pt>
                <c:pt idx="25">
                  <c:v>1.3892236339735846</c:v>
                </c:pt>
                <c:pt idx="26">
                  <c:v>1.4447894776193029</c:v>
                </c:pt>
                <c:pt idx="27">
                  <c:v>1.5003553212650211</c:v>
                </c:pt>
                <c:pt idx="28">
                  <c:v>1.5559211649107394</c:v>
                </c:pt>
                <c:pt idx="29">
                  <c:v>1.6114870085564577</c:v>
                </c:pt>
                <c:pt idx="30">
                  <c:v>1.6670528522021759</c:v>
                </c:pt>
                <c:pt idx="31">
                  <c:v>1.7226186958478942</c:v>
                </c:pt>
                <c:pt idx="32">
                  <c:v>1.7781845394936124</c:v>
                </c:pt>
                <c:pt idx="33">
                  <c:v>1.8337503831393307</c:v>
                </c:pt>
                <c:pt idx="34">
                  <c:v>1.889316226785049</c:v>
                </c:pt>
                <c:pt idx="35">
                  <c:v>1.9448820704307672</c:v>
                </c:pt>
                <c:pt idx="36">
                  <c:v>2.0004479140764855</c:v>
                </c:pt>
                <c:pt idx="37">
                  <c:v>2.0560137577222037</c:v>
                </c:pt>
                <c:pt idx="38">
                  <c:v>2.111579601367922</c:v>
                </c:pt>
                <c:pt idx="39">
                  <c:v>2.1671454450136403</c:v>
                </c:pt>
                <c:pt idx="40">
                  <c:v>2.2227112886593585</c:v>
                </c:pt>
                <c:pt idx="41">
                  <c:v>2.2782771323050768</c:v>
                </c:pt>
                <c:pt idx="42">
                  <c:v>2.333842975950795</c:v>
                </c:pt>
                <c:pt idx="43">
                  <c:v>2.3894088195965133</c:v>
                </c:pt>
                <c:pt idx="44">
                  <c:v>2.4449746632422316</c:v>
                </c:pt>
                <c:pt idx="45">
                  <c:v>2.5005405068879498</c:v>
                </c:pt>
                <c:pt idx="46">
                  <c:v>2.5561063505336681</c:v>
                </c:pt>
                <c:pt idx="47">
                  <c:v>2.6116721941793863</c:v>
                </c:pt>
                <c:pt idx="48">
                  <c:v>2.6672380378251046</c:v>
                </c:pt>
                <c:pt idx="49">
                  <c:v>2.7228038814708229</c:v>
                </c:pt>
                <c:pt idx="50">
                  <c:v>2.7783697251165393</c:v>
                </c:pt>
              </c:numCache>
            </c:numRef>
          </c:xVal>
          <c:yVal>
            <c:numRef>
              <c:f>Phosphorus!$W$93:$W$143</c:f>
              <c:numCache>
                <c:formatCode>0.00</c:formatCode>
                <c:ptCount val="51"/>
                <c:pt idx="0">
                  <c:v>2584.7610209517179</c:v>
                </c:pt>
                <c:pt idx="1">
                  <c:v>2541.7939168636444</c:v>
                </c:pt>
                <c:pt idx="2">
                  <c:v>2494.3688796405745</c:v>
                </c:pt>
                <c:pt idx="3">
                  <c:v>2439.2003341164968</c:v>
                </c:pt>
                <c:pt idx="4">
                  <c:v>2376.1485165104295</c:v>
                </c:pt>
                <c:pt idx="5">
                  <c:v>2300.3552878022324</c:v>
                </c:pt>
                <c:pt idx="6">
                  <c:v>2244.0231099099465</c:v>
                </c:pt>
                <c:pt idx="7">
                  <c:v>2185.1154264207389</c:v>
                </c:pt>
                <c:pt idx="8">
                  <c:v>2126.9851586551208</c:v>
                </c:pt>
                <c:pt idx="9">
                  <c:v>2069.602694321949</c:v>
                </c:pt>
                <c:pt idx="10">
                  <c:v>2013.0584502062943</c:v>
                </c:pt>
                <c:pt idx="11">
                  <c:v>1957.3016680266237</c:v>
                </c:pt>
                <c:pt idx="12">
                  <c:v>1903.5277714299571</c:v>
                </c:pt>
                <c:pt idx="13">
                  <c:v>1865.4717910160393</c:v>
                </c:pt>
                <c:pt idx="14">
                  <c:v>1820.8465103591841</c:v>
                </c:pt>
                <c:pt idx="15">
                  <c:v>1767.0103124447742</c:v>
                </c:pt>
                <c:pt idx="16">
                  <c:v>1714.2389809563792</c:v>
                </c:pt>
                <c:pt idx="17">
                  <c:v>1662.0731855372778</c:v>
                </c:pt>
                <c:pt idx="18">
                  <c:v>1610.7304506281876</c:v>
                </c:pt>
                <c:pt idx="19">
                  <c:v>1560.4101358327409</c:v>
                </c:pt>
                <c:pt idx="20">
                  <c:v>1510.7828561365964</c:v>
                </c:pt>
                <c:pt idx="21">
                  <c:v>1461.8988544699507</c:v>
                </c:pt>
                <c:pt idx="22">
                  <c:v>1413.8908105636506</c:v>
                </c:pt>
                <c:pt idx="23">
                  <c:v>1366.8055656669744</c:v>
                </c:pt>
                <c:pt idx="24">
                  <c:v>1320.4878478828227</c:v>
                </c:pt>
                <c:pt idx="25">
                  <c:v>1274.9602015349053</c:v>
                </c:pt>
                <c:pt idx="26">
                  <c:v>1230.2380669208271</c:v>
                </c:pt>
                <c:pt idx="27">
                  <c:v>1189.7871359297881</c:v>
                </c:pt>
                <c:pt idx="28">
                  <c:v>1157.2979052702146</c:v>
                </c:pt>
                <c:pt idx="29">
                  <c:v>1122.0234864466224</c:v>
                </c:pt>
                <c:pt idx="30">
                  <c:v>1079.5354407341506</c:v>
                </c:pt>
                <c:pt idx="31">
                  <c:v>1037.6477189677016</c:v>
                </c:pt>
                <c:pt idx="32">
                  <c:v>996.72737895861576</c:v>
                </c:pt>
                <c:pt idx="33">
                  <c:v>956.70596208986035</c:v>
                </c:pt>
                <c:pt idx="34">
                  <c:v>917.24175710189922</c:v>
                </c:pt>
                <c:pt idx="35">
                  <c:v>879.09135264008</c:v>
                </c:pt>
                <c:pt idx="36">
                  <c:v>841.52268903982645</c:v>
                </c:pt>
                <c:pt idx="37">
                  <c:v>804.68058238719595</c:v>
                </c:pt>
                <c:pt idx="38">
                  <c:v>768.99862286316841</c:v>
                </c:pt>
                <c:pt idx="39">
                  <c:v>734.02966284846082</c:v>
                </c:pt>
                <c:pt idx="40">
                  <c:v>699.83778747993983</c:v>
                </c:pt>
                <c:pt idx="41">
                  <c:v>666.46535609584373</c:v>
                </c:pt>
                <c:pt idx="42">
                  <c:v>633.94523363000224</c:v>
                </c:pt>
                <c:pt idx="43">
                  <c:v>602.34459345551579</c:v>
                </c:pt>
                <c:pt idx="44">
                  <c:v>571.55054411029141</c:v>
                </c:pt>
                <c:pt idx="45">
                  <c:v>541.57019057125535</c:v>
                </c:pt>
                <c:pt idx="46">
                  <c:v>512.40270790984198</c:v>
                </c:pt>
                <c:pt idx="47">
                  <c:v>484.12676814675496</c:v>
                </c:pt>
                <c:pt idx="48">
                  <c:v>456.66632287175469</c:v>
                </c:pt>
                <c:pt idx="49">
                  <c:v>430.00023180087567</c:v>
                </c:pt>
                <c:pt idx="50">
                  <c:v>404.10718467060371</c:v>
                </c:pt>
              </c:numCache>
            </c:numRef>
          </c:yVal>
          <c:smooth val="1"/>
          <c:extLst>
            <c:ext xmlns:c16="http://schemas.microsoft.com/office/drawing/2014/chart" uri="{C3380CC4-5D6E-409C-BE32-E72D297353CC}">
              <c16:uniqueId val="{00000001-2ADD-405C-B7BB-A5233C47ECC9}"/>
            </c:ext>
          </c:extLst>
        </c:ser>
        <c:ser>
          <c:idx val="2"/>
          <c:order val="2"/>
          <c:tx>
            <c:v>Layer 3</c:v>
          </c:tx>
          <c:spPr>
            <a:ln w="38100">
              <a:solidFill>
                <a:srgbClr val="FFFF00"/>
              </a:solidFill>
              <a:prstDash val="solid"/>
            </a:ln>
          </c:spPr>
          <c:marker>
            <c:symbol val="none"/>
          </c:marker>
          <c:xVal>
            <c:numRef>
              <c:f>Phosphorus!$AF$93:$AF$143</c:f>
              <c:numCache>
                <c:formatCode>0.0000</c:formatCode>
                <c:ptCount val="51"/>
                <c:pt idx="0">
                  <c:v>7.7542830628551533E-5</c:v>
                </c:pt>
                <c:pt idx="1">
                  <c:v>5.5643386476346771E-2</c:v>
                </c:pt>
                <c:pt idx="2">
                  <c:v>0.11120923012206499</c:v>
                </c:pt>
                <c:pt idx="3">
                  <c:v>0.16677507376778322</c:v>
                </c:pt>
                <c:pt idx="4">
                  <c:v>0.22234091741350143</c:v>
                </c:pt>
                <c:pt idx="5">
                  <c:v>0.27790676105921963</c:v>
                </c:pt>
                <c:pt idx="6">
                  <c:v>0.33347260470493784</c:v>
                </c:pt>
                <c:pt idx="7">
                  <c:v>0.38903844835065604</c:v>
                </c:pt>
                <c:pt idx="8">
                  <c:v>0.44460429199637425</c:v>
                </c:pt>
                <c:pt idx="9">
                  <c:v>0.50017013564209245</c:v>
                </c:pt>
                <c:pt idx="10">
                  <c:v>0.55573597928781071</c:v>
                </c:pt>
                <c:pt idx="11">
                  <c:v>0.61130182293352897</c:v>
                </c:pt>
                <c:pt idx="12">
                  <c:v>0.66686766657924723</c:v>
                </c:pt>
                <c:pt idx="13">
                  <c:v>0.72243351022496549</c:v>
                </c:pt>
                <c:pt idx="14">
                  <c:v>0.77799935387068375</c:v>
                </c:pt>
                <c:pt idx="15">
                  <c:v>0.83356519751640201</c:v>
                </c:pt>
                <c:pt idx="16">
                  <c:v>0.88913104116212027</c:v>
                </c:pt>
                <c:pt idx="17">
                  <c:v>0.94469688480783853</c:v>
                </c:pt>
                <c:pt idx="18">
                  <c:v>1.0002627284535568</c:v>
                </c:pt>
                <c:pt idx="19">
                  <c:v>1.0558285720992751</c:v>
                </c:pt>
                <c:pt idx="20">
                  <c:v>1.1113944157449933</c:v>
                </c:pt>
                <c:pt idx="21">
                  <c:v>1.1669602593907116</c:v>
                </c:pt>
                <c:pt idx="22">
                  <c:v>1.2225261030364298</c:v>
                </c:pt>
                <c:pt idx="23">
                  <c:v>1.2780919466821481</c:v>
                </c:pt>
                <c:pt idx="24">
                  <c:v>1.3336577903278664</c:v>
                </c:pt>
                <c:pt idx="25">
                  <c:v>1.3892236339735846</c:v>
                </c:pt>
                <c:pt idx="26">
                  <c:v>1.4447894776193029</c:v>
                </c:pt>
                <c:pt idx="27">
                  <c:v>1.5003553212650211</c:v>
                </c:pt>
                <c:pt idx="28">
                  <c:v>1.5559211649107394</c:v>
                </c:pt>
                <c:pt idx="29">
                  <c:v>1.6114870085564577</c:v>
                </c:pt>
                <c:pt idx="30">
                  <c:v>1.6670528522021759</c:v>
                </c:pt>
                <c:pt idx="31">
                  <c:v>1.7226186958478942</c:v>
                </c:pt>
                <c:pt idx="32">
                  <c:v>1.7781845394936124</c:v>
                </c:pt>
                <c:pt idx="33">
                  <c:v>1.8337503831393307</c:v>
                </c:pt>
                <c:pt idx="34">
                  <c:v>1.889316226785049</c:v>
                </c:pt>
                <c:pt idx="35">
                  <c:v>1.9448820704307672</c:v>
                </c:pt>
                <c:pt idx="36">
                  <c:v>2.0004479140764855</c:v>
                </c:pt>
                <c:pt idx="37">
                  <c:v>2.0560137577222037</c:v>
                </c:pt>
                <c:pt idx="38">
                  <c:v>2.111579601367922</c:v>
                </c:pt>
                <c:pt idx="39">
                  <c:v>2.1671454450136403</c:v>
                </c:pt>
                <c:pt idx="40">
                  <c:v>2.2227112886593585</c:v>
                </c:pt>
                <c:pt idx="41">
                  <c:v>2.2782771323050768</c:v>
                </c:pt>
                <c:pt idx="42">
                  <c:v>2.333842975950795</c:v>
                </c:pt>
                <c:pt idx="43">
                  <c:v>2.3894088195965133</c:v>
                </c:pt>
                <c:pt idx="44">
                  <c:v>2.4449746632422316</c:v>
                </c:pt>
                <c:pt idx="45">
                  <c:v>2.5005405068879498</c:v>
                </c:pt>
                <c:pt idx="46">
                  <c:v>2.5561063505336681</c:v>
                </c:pt>
                <c:pt idx="47">
                  <c:v>2.6116721941793863</c:v>
                </c:pt>
                <c:pt idx="48">
                  <c:v>2.6672380378251046</c:v>
                </c:pt>
                <c:pt idx="49">
                  <c:v>2.7228038814708229</c:v>
                </c:pt>
                <c:pt idx="50">
                  <c:v>2.7783697251165393</c:v>
                </c:pt>
              </c:numCache>
            </c:numRef>
          </c:xVal>
          <c:yVal>
            <c:numRef>
              <c:f>Phosphorus!$AG$93:$AG$143</c:f>
              <c:numCache>
                <c:formatCode>0.00</c:formatCode>
                <c:ptCount val="51"/>
                <c:pt idx="0">
                  <c:v>2584.7610209517179</c:v>
                </c:pt>
                <c:pt idx="1">
                  <c:v>2541.7939168636444</c:v>
                </c:pt>
                <c:pt idx="2">
                  <c:v>2494.3688796405745</c:v>
                </c:pt>
                <c:pt idx="3">
                  <c:v>2439.2003341164968</c:v>
                </c:pt>
                <c:pt idx="4">
                  <c:v>2376.1485165104295</c:v>
                </c:pt>
                <c:pt idx="5">
                  <c:v>2300.3552878022324</c:v>
                </c:pt>
                <c:pt idx="6">
                  <c:v>2244.0231099099465</c:v>
                </c:pt>
                <c:pt idx="7">
                  <c:v>2185.1154264207389</c:v>
                </c:pt>
                <c:pt idx="8">
                  <c:v>2126.9851586551208</c:v>
                </c:pt>
                <c:pt idx="9">
                  <c:v>2069.602694321949</c:v>
                </c:pt>
                <c:pt idx="10">
                  <c:v>2013.0584502062943</c:v>
                </c:pt>
                <c:pt idx="11">
                  <c:v>1957.3016680266237</c:v>
                </c:pt>
                <c:pt idx="12">
                  <c:v>1903.5277714299571</c:v>
                </c:pt>
                <c:pt idx="13">
                  <c:v>1865.4717910160393</c:v>
                </c:pt>
                <c:pt idx="14">
                  <c:v>1820.8465103591841</c:v>
                </c:pt>
                <c:pt idx="15">
                  <c:v>1767.0103124447742</c:v>
                </c:pt>
                <c:pt idx="16">
                  <c:v>1714.2389809563792</c:v>
                </c:pt>
                <c:pt idx="17">
                  <c:v>1662.0731855372778</c:v>
                </c:pt>
                <c:pt idx="18">
                  <c:v>1610.7304506281876</c:v>
                </c:pt>
                <c:pt idx="19">
                  <c:v>1560.4101358327409</c:v>
                </c:pt>
                <c:pt idx="20">
                  <c:v>1510.7828561365964</c:v>
                </c:pt>
                <c:pt idx="21">
                  <c:v>1461.8988544699507</c:v>
                </c:pt>
                <c:pt idx="22">
                  <c:v>1413.8908105636506</c:v>
                </c:pt>
                <c:pt idx="23">
                  <c:v>1366.8055656669744</c:v>
                </c:pt>
                <c:pt idx="24">
                  <c:v>1320.4878478828227</c:v>
                </c:pt>
                <c:pt idx="25">
                  <c:v>1274.9602015349053</c:v>
                </c:pt>
                <c:pt idx="26">
                  <c:v>1230.2380669208271</c:v>
                </c:pt>
                <c:pt idx="27">
                  <c:v>1189.7871359297881</c:v>
                </c:pt>
                <c:pt idx="28">
                  <c:v>1157.2979052702146</c:v>
                </c:pt>
                <c:pt idx="29">
                  <c:v>1122.0234864466224</c:v>
                </c:pt>
                <c:pt idx="30">
                  <c:v>1079.5354407341506</c:v>
                </c:pt>
                <c:pt idx="31">
                  <c:v>1037.6477189677016</c:v>
                </c:pt>
                <c:pt idx="32">
                  <c:v>996.72737895861576</c:v>
                </c:pt>
                <c:pt idx="33">
                  <c:v>956.70596208986035</c:v>
                </c:pt>
                <c:pt idx="34">
                  <c:v>917.24175710189922</c:v>
                </c:pt>
                <c:pt idx="35">
                  <c:v>879.09135264008</c:v>
                </c:pt>
                <c:pt idx="36">
                  <c:v>841.52268903982645</c:v>
                </c:pt>
                <c:pt idx="37">
                  <c:v>804.68058238719595</c:v>
                </c:pt>
                <c:pt idx="38">
                  <c:v>768.99862286316841</c:v>
                </c:pt>
                <c:pt idx="39">
                  <c:v>734.02966284846082</c:v>
                </c:pt>
                <c:pt idx="40">
                  <c:v>699.83778747993983</c:v>
                </c:pt>
                <c:pt idx="41">
                  <c:v>666.46535609584373</c:v>
                </c:pt>
                <c:pt idx="42">
                  <c:v>633.94523363000224</c:v>
                </c:pt>
                <c:pt idx="43">
                  <c:v>602.34459345551579</c:v>
                </c:pt>
                <c:pt idx="44">
                  <c:v>571.55054411029141</c:v>
                </c:pt>
                <c:pt idx="45">
                  <c:v>541.57019057125535</c:v>
                </c:pt>
                <c:pt idx="46">
                  <c:v>512.40270790984198</c:v>
                </c:pt>
                <c:pt idx="47">
                  <c:v>484.12676814675496</c:v>
                </c:pt>
                <c:pt idx="48">
                  <c:v>456.66632287175469</c:v>
                </c:pt>
                <c:pt idx="49">
                  <c:v>430.00023180087567</c:v>
                </c:pt>
                <c:pt idx="50">
                  <c:v>404.10718467060371</c:v>
                </c:pt>
              </c:numCache>
            </c:numRef>
          </c:yVal>
          <c:smooth val="1"/>
          <c:extLst>
            <c:ext xmlns:c16="http://schemas.microsoft.com/office/drawing/2014/chart" uri="{C3380CC4-5D6E-409C-BE32-E72D297353CC}">
              <c16:uniqueId val="{00000002-2ADD-405C-B7BB-A5233C47ECC9}"/>
            </c:ext>
          </c:extLst>
        </c:ser>
        <c:ser>
          <c:idx val="3"/>
          <c:order val="3"/>
          <c:tx>
            <c:v>Layer 4</c:v>
          </c:tx>
          <c:spPr>
            <a:ln w="38100">
              <a:solidFill>
                <a:srgbClr val="008000"/>
              </a:solidFill>
              <a:prstDash val="solid"/>
            </a:ln>
          </c:spPr>
          <c:marker>
            <c:symbol val="none"/>
          </c:marker>
          <c:xVal>
            <c:numRef>
              <c:f>Phosphorus!$AP$93:$AP$143</c:f>
              <c:numCache>
                <c:formatCode>0.0000</c:formatCode>
                <c:ptCount val="51"/>
                <c:pt idx="0">
                  <c:v>7.7542830628551533E-5</c:v>
                </c:pt>
                <c:pt idx="1">
                  <c:v>5.5643386476346771E-2</c:v>
                </c:pt>
                <c:pt idx="2">
                  <c:v>0.11120923012206499</c:v>
                </c:pt>
                <c:pt idx="3">
                  <c:v>0.16677507376778322</c:v>
                </c:pt>
                <c:pt idx="4">
                  <c:v>0.22234091741350143</c:v>
                </c:pt>
                <c:pt idx="5">
                  <c:v>0.27790676105921963</c:v>
                </c:pt>
                <c:pt idx="6">
                  <c:v>0.33347260470493784</c:v>
                </c:pt>
                <c:pt idx="7">
                  <c:v>0.38903844835065604</c:v>
                </c:pt>
                <c:pt idx="8">
                  <c:v>0.44460429199637425</c:v>
                </c:pt>
                <c:pt idx="9">
                  <c:v>0.50017013564209245</c:v>
                </c:pt>
                <c:pt idx="10">
                  <c:v>0.55573597928781071</c:v>
                </c:pt>
                <c:pt idx="11">
                  <c:v>0.61130182293352897</c:v>
                </c:pt>
                <c:pt idx="12">
                  <c:v>0.66686766657924723</c:v>
                </c:pt>
                <c:pt idx="13">
                  <c:v>0.72243351022496549</c:v>
                </c:pt>
                <c:pt idx="14">
                  <c:v>0.77799935387068375</c:v>
                </c:pt>
                <c:pt idx="15">
                  <c:v>0.83356519751640201</c:v>
                </c:pt>
                <c:pt idx="16">
                  <c:v>0.88913104116212027</c:v>
                </c:pt>
                <c:pt idx="17">
                  <c:v>0.94469688480783853</c:v>
                </c:pt>
                <c:pt idx="18">
                  <c:v>1.0002627284535568</c:v>
                </c:pt>
                <c:pt idx="19">
                  <c:v>1.0558285720992751</c:v>
                </c:pt>
                <c:pt idx="20">
                  <c:v>1.1113944157449933</c:v>
                </c:pt>
                <c:pt idx="21">
                  <c:v>1.1669602593907116</c:v>
                </c:pt>
                <c:pt idx="22">
                  <c:v>1.2225261030364298</c:v>
                </c:pt>
                <c:pt idx="23">
                  <c:v>1.2780919466821481</c:v>
                </c:pt>
                <c:pt idx="24">
                  <c:v>1.3336577903278664</c:v>
                </c:pt>
                <c:pt idx="25">
                  <c:v>1.3892236339735846</c:v>
                </c:pt>
                <c:pt idx="26">
                  <c:v>1.4447894776193029</c:v>
                </c:pt>
                <c:pt idx="27">
                  <c:v>1.5003553212650211</c:v>
                </c:pt>
                <c:pt idx="28">
                  <c:v>1.5559211649107394</c:v>
                </c:pt>
                <c:pt idx="29">
                  <c:v>1.6114870085564577</c:v>
                </c:pt>
                <c:pt idx="30">
                  <c:v>1.6670528522021759</c:v>
                </c:pt>
                <c:pt idx="31">
                  <c:v>1.7226186958478942</c:v>
                </c:pt>
                <c:pt idx="32">
                  <c:v>1.7781845394936124</c:v>
                </c:pt>
                <c:pt idx="33">
                  <c:v>1.8337503831393307</c:v>
                </c:pt>
                <c:pt idx="34">
                  <c:v>1.889316226785049</c:v>
                </c:pt>
                <c:pt idx="35">
                  <c:v>1.9448820704307672</c:v>
                </c:pt>
                <c:pt idx="36">
                  <c:v>2.0004479140764855</c:v>
                </c:pt>
                <c:pt idx="37">
                  <c:v>2.0560137577222037</c:v>
                </c:pt>
                <c:pt idx="38">
                  <c:v>2.111579601367922</c:v>
                </c:pt>
                <c:pt idx="39">
                  <c:v>2.1671454450136403</c:v>
                </c:pt>
                <c:pt idx="40">
                  <c:v>2.2227112886593585</c:v>
                </c:pt>
                <c:pt idx="41">
                  <c:v>2.2782771323050768</c:v>
                </c:pt>
                <c:pt idx="42">
                  <c:v>2.333842975950795</c:v>
                </c:pt>
                <c:pt idx="43">
                  <c:v>2.3894088195965133</c:v>
                </c:pt>
                <c:pt idx="44">
                  <c:v>2.4449746632422316</c:v>
                </c:pt>
                <c:pt idx="45">
                  <c:v>2.5005405068879498</c:v>
                </c:pt>
                <c:pt idx="46">
                  <c:v>2.5561063505336681</c:v>
                </c:pt>
                <c:pt idx="47">
                  <c:v>2.6116721941793863</c:v>
                </c:pt>
                <c:pt idx="48">
                  <c:v>2.6672380378251046</c:v>
                </c:pt>
                <c:pt idx="49">
                  <c:v>2.7228038814708229</c:v>
                </c:pt>
                <c:pt idx="50">
                  <c:v>2.7783697251165393</c:v>
                </c:pt>
              </c:numCache>
            </c:numRef>
          </c:xVal>
          <c:yVal>
            <c:numRef>
              <c:f>Phosphorus!$AQ$93:$AQ$143</c:f>
              <c:numCache>
                <c:formatCode>0.00</c:formatCode>
                <c:ptCount val="51"/>
                <c:pt idx="0">
                  <c:v>2584.7610209517179</c:v>
                </c:pt>
                <c:pt idx="1">
                  <c:v>2541.7939168636444</c:v>
                </c:pt>
                <c:pt idx="2">
                  <c:v>2494.3688796405745</c:v>
                </c:pt>
                <c:pt idx="3">
                  <c:v>2439.2003341164968</c:v>
                </c:pt>
                <c:pt idx="4">
                  <c:v>2376.1485165104295</c:v>
                </c:pt>
                <c:pt idx="5">
                  <c:v>2300.3552878022324</c:v>
                </c:pt>
                <c:pt idx="6">
                  <c:v>2244.0231099099465</c:v>
                </c:pt>
                <c:pt idx="7">
                  <c:v>2185.1154264207389</c:v>
                </c:pt>
                <c:pt idx="8">
                  <c:v>2126.9851586551208</c:v>
                </c:pt>
                <c:pt idx="9">
                  <c:v>2069.602694321949</c:v>
                </c:pt>
                <c:pt idx="10">
                  <c:v>2013.0584502062943</c:v>
                </c:pt>
                <c:pt idx="11">
                  <c:v>1957.3016680266237</c:v>
                </c:pt>
                <c:pt idx="12">
                  <c:v>1903.5277714299571</c:v>
                </c:pt>
                <c:pt idx="13">
                  <c:v>1865.4717910160393</c:v>
                </c:pt>
                <c:pt idx="14">
                  <c:v>1820.8465103591841</c:v>
                </c:pt>
                <c:pt idx="15">
                  <c:v>1767.0103124447742</c:v>
                </c:pt>
                <c:pt idx="16">
                  <c:v>1714.2389809563792</c:v>
                </c:pt>
                <c:pt idx="17">
                  <c:v>1662.0731855372778</c:v>
                </c:pt>
                <c:pt idx="18">
                  <c:v>1610.7304506281876</c:v>
                </c:pt>
                <c:pt idx="19">
                  <c:v>1560.4101358327409</c:v>
                </c:pt>
                <c:pt idx="20">
                  <c:v>1510.7828561365964</c:v>
                </c:pt>
                <c:pt idx="21">
                  <c:v>1461.8988544699507</c:v>
                </c:pt>
                <c:pt idx="22">
                  <c:v>1413.8908105636506</c:v>
                </c:pt>
                <c:pt idx="23">
                  <c:v>1366.8055656669744</c:v>
                </c:pt>
                <c:pt idx="24">
                  <c:v>1320.4878478828227</c:v>
                </c:pt>
                <c:pt idx="25">
                  <c:v>1274.9602015349053</c:v>
                </c:pt>
                <c:pt idx="26">
                  <c:v>1230.2380669208271</c:v>
                </c:pt>
                <c:pt idx="27">
                  <c:v>1189.7871359297881</c:v>
                </c:pt>
                <c:pt idx="28">
                  <c:v>1157.2979052702146</c:v>
                </c:pt>
                <c:pt idx="29">
                  <c:v>1122.0234864466224</c:v>
                </c:pt>
                <c:pt idx="30">
                  <c:v>1079.5354407341506</c:v>
                </c:pt>
                <c:pt idx="31">
                  <c:v>1037.6477189677016</c:v>
                </c:pt>
                <c:pt idx="32">
                  <c:v>996.72737895861576</c:v>
                </c:pt>
                <c:pt idx="33">
                  <c:v>956.70596208986035</c:v>
                </c:pt>
                <c:pt idx="34">
                  <c:v>917.24175710189922</c:v>
                </c:pt>
                <c:pt idx="35">
                  <c:v>879.09135264008</c:v>
                </c:pt>
                <c:pt idx="36">
                  <c:v>841.52268903982645</c:v>
                </c:pt>
                <c:pt idx="37">
                  <c:v>804.68058238719595</c:v>
                </c:pt>
                <c:pt idx="38">
                  <c:v>768.99862286316841</c:v>
                </c:pt>
                <c:pt idx="39">
                  <c:v>734.02966284846082</c:v>
                </c:pt>
                <c:pt idx="40">
                  <c:v>699.83778747993983</c:v>
                </c:pt>
                <c:pt idx="41">
                  <c:v>666.46535609584373</c:v>
                </c:pt>
                <c:pt idx="42">
                  <c:v>633.94523363000224</c:v>
                </c:pt>
                <c:pt idx="43">
                  <c:v>602.34459345551579</c:v>
                </c:pt>
                <c:pt idx="44">
                  <c:v>571.55054411029141</c:v>
                </c:pt>
                <c:pt idx="45">
                  <c:v>541.57019057125535</c:v>
                </c:pt>
                <c:pt idx="46">
                  <c:v>512.40270790984198</c:v>
                </c:pt>
                <c:pt idx="47">
                  <c:v>484.12676814675496</c:v>
                </c:pt>
                <c:pt idx="48">
                  <c:v>456.66632287175469</c:v>
                </c:pt>
                <c:pt idx="49">
                  <c:v>430.00023180087567</c:v>
                </c:pt>
                <c:pt idx="50">
                  <c:v>404.10718467060371</c:v>
                </c:pt>
              </c:numCache>
            </c:numRef>
          </c:yVal>
          <c:smooth val="1"/>
          <c:extLst>
            <c:ext xmlns:c16="http://schemas.microsoft.com/office/drawing/2014/chart" uri="{C3380CC4-5D6E-409C-BE32-E72D297353CC}">
              <c16:uniqueId val="{00000003-2ADD-405C-B7BB-A5233C47ECC9}"/>
            </c:ext>
          </c:extLst>
        </c:ser>
        <c:dLbls>
          <c:showLegendKey val="0"/>
          <c:showVal val="0"/>
          <c:showCatName val="0"/>
          <c:showSerName val="0"/>
          <c:showPercent val="0"/>
          <c:showBubbleSize val="0"/>
        </c:dLbls>
        <c:axId val="239802560"/>
        <c:axId val="239802168"/>
      </c:scatterChart>
      <c:valAx>
        <c:axId val="239802560"/>
        <c:scaling>
          <c:orientation val="minMax"/>
        </c:scaling>
        <c:delete val="0"/>
        <c:axPos val="b"/>
        <c:title>
          <c:tx>
            <c:rich>
              <a:bodyPr/>
              <a:lstStyle/>
              <a:p>
                <a:pPr>
                  <a:defRPr sz="1175" b="1" i="0" u="none" strike="noStrike" baseline="0">
                    <a:solidFill>
                      <a:srgbClr val="000000"/>
                    </a:solidFill>
                    <a:latin typeface="Arial"/>
                    <a:ea typeface="Arial"/>
                    <a:cs typeface="Arial"/>
                  </a:defRPr>
                </a:pPr>
                <a:r>
                  <a:rPr lang="en-US"/>
                  <a:t>P stock</a:t>
                </a:r>
              </a:p>
            </c:rich>
          </c:tx>
          <c:layout>
            <c:manualLayout>
              <c:xMode val="edge"/>
              <c:yMode val="edge"/>
              <c:x val="0.47336441392314643"/>
              <c:y val="0.87988240208712665"/>
            </c:manualLayout>
          </c:layout>
          <c:overlay val="0"/>
          <c:spPr>
            <a:noFill/>
            <a:ln w="25400">
              <a:noFill/>
            </a:ln>
          </c:spPr>
        </c:title>
        <c:numFmt formatCode="0.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333333"/>
                </a:solidFill>
                <a:latin typeface="Arial"/>
                <a:ea typeface="Arial"/>
                <a:cs typeface="Arial"/>
              </a:defRPr>
            </a:pPr>
            <a:endParaRPr lang="en-US"/>
          </a:p>
        </c:txPr>
        <c:crossAx val="239802168"/>
        <c:crosses val="autoZero"/>
        <c:crossBetween val="midCat"/>
      </c:valAx>
      <c:valAx>
        <c:axId val="239802168"/>
        <c:scaling>
          <c:orientation val="minMax"/>
        </c:scaling>
        <c:delete val="0"/>
        <c:axPos val="l"/>
        <c:title>
          <c:tx>
            <c:rich>
              <a:bodyPr rot="0" vert="horz"/>
              <a:lstStyle/>
              <a:p>
                <a:pPr algn="ctr">
                  <a:defRPr sz="1175" b="1" i="0" u="none" strike="noStrike" baseline="0">
                    <a:solidFill>
                      <a:srgbClr val="000000"/>
                    </a:solidFill>
                    <a:latin typeface="Arial"/>
                    <a:ea typeface="Arial"/>
                    <a:cs typeface="Arial"/>
                  </a:defRPr>
                </a:pPr>
                <a:r>
                  <a:rPr lang="en-US"/>
                  <a:t>Ka</a:t>
                </a:r>
              </a:p>
            </c:rich>
          </c:tx>
          <c:layout>
            <c:manualLayout>
              <c:xMode val="edge"/>
              <c:yMode val="edge"/>
              <c:x val="0.15220716131944725"/>
              <c:y val="6.9069384344974893E-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39802560"/>
        <c:crosses val="autoZero"/>
        <c:crossBetween val="midCat"/>
      </c:valAx>
      <c:spPr>
        <a:noFill/>
        <a:ln w="25400">
          <a:noFill/>
        </a:ln>
      </c:spPr>
    </c:plotArea>
    <c:legend>
      <c:legendPos val="r"/>
      <c:layout>
        <c:manualLayout>
          <c:xMode val="edge"/>
          <c:yMode val="edge"/>
          <c:x val="0.6758000455422527"/>
          <c:y val="0.21021084076202251"/>
          <c:w val="0.31811311257325731"/>
          <c:h val="0.20720783775901891"/>
        </c:manualLayout>
      </c:layout>
      <c:overlay val="0"/>
      <c:spPr>
        <a:noFill/>
        <a:ln w="25400">
          <a:noFill/>
        </a:ln>
      </c:spPr>
      <c:txPr>
        <a:bodyPr/>
        <a:lstStyle/>
        <a:p>
          <a:pPr>
            <a:defRPr sz="108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Cassava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0C12-4AE5-B4EB-6DD33CC2301F}"/>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0C12-4AE5-B4EB-6DD33CC2301F}"/>
            </c:ext>
          </c:extLst>
        </c:ser>
        <c:dLbls>
          <c:showLegendKey val="0"/>
          <c:showVal val="0"/>
          <c:showCatName val="0"/>
          <c:showSerName val="0"/>
          <c:showPercent val="0"/>
          <c:showBubbleSize val="0"/>
        </c:dLbls>
        <c:axId val="291882432"/>
        <c:axId val="170523944"/>
      </c:scatterChart>
      <c:scatterChart>
        <c:scatterStyle val="lineMarker"/>
        <c:varyColors val="0"/>
        <c:ser>
          <c:idx val="0"/>
          <c:order val="0"/>
          <c:spPr>
            <a:ln w="12700">
              <a:solidFill>
                <a:srgbClr val="00008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0C12-4AE5-B4EB-6DD33CC2301F}"/>
            </c:ext>
          </c:extLst>
        </c:ser>
        <c:ser>
          <c:idx val="3"/>
          <c:order val="3"/>
          <c:spPr>
            <a:ln w="12700">
              <a:solidFill>
                <a:srgbClr val="FF0000"/>
              </a:solidFill>
              <a:prstDash val="solid"/>
            </a:ln>
          </c:spPr>
          <c:marker>
            <c:symbol val="x"/>
            <c:size val="5"/>
            <c:spPr>
              <a:noFill/>
              <a:ln>
                <a:solidFill>
                  <a:srgbClr val="FF000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6="http://schemas.microsoft.com/office/drawing/2014/chart" uri="{C3380CC4-5D6E-409C-BE32-E72D297353CC}">
              <c16:uniqueId val="{00000003-0C12-4AE5-B4EB-6DD33CC2301F}"/>
            </c:ext>
          </c:extLst>
        </c:ser>
        <c:dLbls>
          <c:showLegendKey val="0"/>
          <c:showVal val="0"/>
          <c:showCatName val="0"/>
          <c:showSerName val="0"/>
          <c:showPercent val="0"/>
          <c:showBubbleSize val="0"/>
        </c:dLbls>
        <c:axId val="283594792"/>
        <c:axId val="283595184"/>
      </c:scatterChart>
      <c:valAx>
        <c:axId val="291882432"/>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170523944"/>
        <c:crosses val="autoZero"/>
        <c:crossBetween val="midCat"/>
      </c:valAx>
      <c:valAx>
        <c:axId val="170523944"/>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1882432"/>
        <c:crosses val="autoZero"/>
        <c:crossBetween val="midCat"/>
      </c:valAx>
      <c:valAx>
        <c:axId val="283594792"/>
        <c:scaling>
          <c:orientation val="minMax"/>
        </c:scaling>
        <c:delete val="1"/>
        <c:axPos val="b"/>
        <c:numFmt formatCode="General" sourceLinked="1"/>
        <c:majorTickMark val="out"/>
        <c:minorTickMark val="none"/>
        <c:tickLblPos val="none"/>
        <c:crossAx val="283595184"/>
        <c:crosses val="autoZero"/>
        <c:crossBetween val="midCat"/>
      </c:valAx>
      <c:valAx>
        <c:axId val="283595184"/>
        <c:scaling>
          <c:orientation val="minMax"/>
          <c:max val="1.1000000000000001"/>
        </c:scaling>
        <c:delete val="0"/>
        <c:axPos val="l"/>
        <c:numFmt formatCode="General" sourceLinked="1"/>
        <c:majorTickMark val="none"/>
        <c:minorTickMark val="none"/>
        <c:tickLblPos val="none"/>
        <c:spPr>
          <a:ln w="3175">
            <a:solidFill>
              <a:srgbClr val="000000"/>
            </a:solidFill>
            <a:prstDash val="solid"/>
          </a:ln>
        </c:spPr>
        <c:crossAx val="283594792"/>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Rice</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0509-4731-A44B-3036D09ED728}"/>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0509-4731-A44B-3036D09ED728}"/>
            </c:ext>
          </c:extLst>
        </c:ser>
        <c:dLbls>
          <c:showLegendKey val="0"/>
          <c:showVal val="0"/>
          <c:showCatName val="0"/>
          <c:showSerName val="0"/>
          <c:showPercent val="0"/>
          <c:showBubbleSize val="0"/>
        </c:dLbls>
        <c:axId val="283595968"/>
        <c:axId val="283596360"/>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0509-4731-A44B-3036D09ED728}"/>
            </c:ext>
          </c:extLst>
        </c:ser>
        <c:dLbls>
          <c:showLegendKey val="0"/>
          <c:showVal val="0"/>
          <c:showCatName val="0"/>
          <c:showSerName val="0"/>
          <c:showPercent val="0"/>
          <c:showBubbleSize val="0"/>
        </c:dLbls>
        <c:axId val="235161928"/>
        <c:axId val="235162320"/>
      </c:scatterChart>
      <c:valAx>
        <c:axId val="283595968"/>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83596360"/>
        <c:crosses val="autoZero"/>
        <c:crossBetween val="midCat"/>
      </c:valAx>
      <c:valAx>
        <c:axId val="283596360"/>
        <c:scaling>
          <c:orientation val="minMax"/>
        </c:scaling>
        <c:delete val="0"/>
        <c:axPos val="l"/>
        <c:majorGridlines>
          <c:spPr>
            <a:ln w="3175">
              <a:solidFill>
                <a:srgbClr val="EAEAEA"/>
              </a:solidFill>
              <a:prstDash val="solid"/>
            </a:ln>
          </c:spPr>
        </c:majorGridlines>
        <c:numFmt formatCode="General" sourceLinked="1"/>
        <c:majorTickMark val="cross"/>
        <c:minorTickMark val="none"/>
        <c:tickLblPos val="nextTo"/>
        <c:spPr>
          <a:ln w="3175">
            <a:solidFill>
              <a:srgbClr val="EAEAEA"/>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83595968"/>
        <c:crosses val="autoZero"/>
        <c:crossBetween val="midCat"/>
      </c:valAx>
      <c:valAx>
        <c:axId val="235161928"/>
        <c:scaling>
          <c:orientation val="minMax"/>
        </c:scaling>
        <c:delete val="1"/>
        <c:axPos val="b"/>
        <c:numFmt formatCode="General" sourceLinked="1"/>
        <c:majorTickMark val="out"/>
        <c:minorTickMark val="none"/>
        <c:tickLblPos val="none"/>
        <c:crossAx val="235162320"/>
        <c:crosses val="autoZero"/>
        <c:crossBetween val="midCat"/>
      </c:valAx>
      <c:valAx>
        <c:axId val="235162320"/>
        <c:scaling>
          <c:orientation val="minMax"/>
        </c:scaling>
        <c:delete val="0"/>
        <c:axPos val="l"/>
        <c:numFmt formatCode="General" sourceLinked="1"/>
        <c:majorTickMark val="none"/>
        <c:minorTickMark val="none"/>
        <c:tickLblPos val="none"/>
        <c:spPr>
          <a:ln w="3175">
            <a:solidFill>
              <a:srgbClr val="000000"/>
            </a:solidFill>
            <a:prstDash val="solid"/>
          </a:ln>
        </c:spPr>
        <c:crossAx val="235161928"/>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Maize</a:t>
            </a:r>
          </a:p>
        </c:rich>
      </c:tx>
      <c:overlay val="0"/>
      <c:spPr>
        <a:noFill/>
        <a:ln w="25400">
          <a:noFill/>
        </a:ln>
      </c:spPr>
    </c:title>
    <c:autoTitleDeleted val="0"/>
    <c:plotArea>
      <c:layout/>
      <c:scatterChart>
        <c:scatterStyle val="lineMarker"/>
        <c:varyColors val="0"/>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45C3-4E52-BBC7-18B9DEE98F5C}"/>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45C3-4E52-BBC7-18B9DEE98F5C}"/>
            </c:ext>
          </c:extLst>
        </c:ser>
        <c:dLbls>
          <c:showLegendKey val="0"/>
          <c:showVal val="0"/>
          <c:showCatName val="0"/>
          <c:showSerName val="0"/>
          <c:showPercent val="0"/>
          <c:showBubbleSize val="0"/>
        </c:dLbls>
        <c:axId val="235163104"/>
        <c:axId val="23516349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45C3-4E52-BBC7-18B9DEE98F5C}"/>
            </c:ext>
          </c:extLst>
        </c:ser>
        <c:dLbls>
          <c:showLegendKey val="0"/>
          <c:showVal val="0"/>
          <c:showCatName val="0"/>
          <c:showSerName val="0"/>
          <c:showPercent val="0"/>
          <c:showBubbleSize val="0"/>
        </c:dLbls>
        <c:axId val="235584504"/>
        <c:axId val="235584896"/>
      </c:scatterChart>
      <c:valAx>
        <c:axId val="235163104"/>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35163496"/>
        <c:crosses val="autoZero"/>
        <c:crossBetween val="midCat"/>
      </c:valAx>
      <c:valAx>
        <c:axId val="23516349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163104"/>
        <c:crosses val="autoZero"/>
        <c:crossBetween val="midCat"/>
      </c:valAx>
      <c:valAx>
        <c:axId val="235584504"/>
        <c:scaling>
          <c:orientation val="minMax"/>
        </c:scaling>
        <c:delete val="1"/>
        <c:axPos val="b"/>
        <c:numFmt formatCode="General" sourceLinked="1"/>
        <c:majorTickMark val="out"/>
        <c:minorTickMark val="none"/>
        <c:tickLblPos val="none"/>
        <c:crossAx val="235584896"/>
        <c:crosses val="autoZero"/>
        <c:crossBetween val="midCat"/>
      </c:valAx>
      <c:valAx>
        <c:axId val="235584896"/>
        <c:scaling>
          <c:orientation val="minMax"/>
        </c:scaling>
        <c:delete val="0"/>
        <c:axPos val="l"/>
        <c:numFmt formatCode="General" sourceLinked="1"/>
        <c:majorTickMark val="none"/>
        <c:minorTickMark val="none"/>
        <c:tickLblPos val="none"/>
        <c:spPr>
          <a:ln w="3175">
            <a:solidFill>
              <a:srgbClr val="000000"/>
            </a:solidFill>
            <a:prstDash val="solid"/>
          </a:ln>
        </c:spPr>
        <c:crossAx val="235584504"/>
        <c:crosses val="autoZero"/>
        <c:crossBetween val="midCat"/>
      </c:valAx>
      <c:spPr>
        <a:no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Groundnut</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F638-4AD2-9B09-E184C358CFE2}"/>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F638-4AD2-9B09-E184C358CFE2}"/>
            </c:ext>
          </c:extLst>
        </c:ser>
        <c:dLbls>
          <c:showLegendKey val="0"/>
          <c:showVal val="0"/>
          <c:showCatName val="0"/>
          <c:showSerName val="0"/>
          <c:showPercent val="0"/>
          <c:showBubbleSize val="0"/>
        </c:dLbls>
        <c:axId val="235585680"/>
        <c:axId val="235586072"/>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F638-4AD2-9B09-E184C358CFE2}"/>
            </c:ext>
          </c:extLst>
        </c:ser>
        <c:dLbls>
          <c:showLegendKey val="0"/>
          <c:showVal val="0"/>
          <c:showCatName val="0"/>
          <c:showSerName val="0"/>
          <c:showPercent val="0"/>
          <c:showBubbleSize val="0"/>
        </c:dLbls>
        <c:axId val="297019960"/>
        <c:axId val="297020352"/>
      </c:scatterChart>
      <c:valAx>
        <c:axId val="235585680"/>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35586072"/>
        <c:crosses val="autoZero"/>
        <c:crossBetween val="midCat"/>
      </c:valAx>
      <c:valAx>
        <c:axId val="235586072"/>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585680"/>
        <c:crosses val="autoZero"/>
        <c:crossBetween val="midCat"/>
      </c:valAx>
      <c:valAx>
        <c:axId val="297019960"/>
        <c:scaling>
          <c:orientation val="minMax"/>
        </c:scaling>
        <c:delete val="1"/>
        <c:axPos val="b"/>
        <c:numFmt formatCode="General" sourceLinked="1"/>
        <c:majorTickMark val="out"/>
        <c:minorTickMark val="none"/>
        <c:tickLblPos val="none"/>
        <c:crossAx val="297020352"/>
        <c:crosses val="autoZero"/>
        <c:crossBetween val="midCat"/>
      </c:valAx>
      <c:valAx>
        <c:axId val="297020352"/>
        <c:scaling>
          <c:orientation val="minMax"/>
        </c:scaling>
        <c:delete val="0"/>
        <c:axPos val="l"/>
        <c:numFmt formatCode="General" sourceLinked="1"/>
        <c:majorTickMark val="none"/>
        <c:minorTickMark val="none"/>
        <c:tickLblPos val="none"/>
        <c:spPr>
          <a:ln w="3175">
            <a:solidFill>
              <a:srgbClr val="000000"/>
            </a:solidFill>
            <a:prstDash val="solid"/>
          </a:ln>
        </c:spPr>
        <c:crossAx val="29701996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Cowpea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0-D33C-4EE9-933C-3F0EF6736F05}"/>
            </c:ext>
          </c:extLst>
        </c:ser>
        <c:ser>
          <c:idx val="2"/>
          <c:order val="2"/>
          <c:spPr>
            <a:ln w="12700">
              <a:solidFill>
                <a:srgbClr val="FFFF00"/>
              </a:solidFill>
              <a:prstDash val="solid"/>
            </a:ln>
          </c:spPr>
          <c:marker>
            <c:symbol val="none"/>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1-D33C-4EE9-933C-3F0EF6736F05}"/>
            </c:ext>
          </c:extLst>
        </c:ser>
        <c:dLbls>
          <c:showLegendKey val="0"/>
          <c:showVal val="0"/>
          <c:showCatName val="0"/>
          <c:showSerName val="0"/>
          <c:showPercent val="0"/>
          <c:showBubbleSize val="0"/>
        </c:dLbls>
        <c:axId val="297021136"/>
        <c:axId val="297021528"/>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MANAGEMENT'!#REF!</c:f>
              <c:numCache>
                <c:formatCode>General</c:formatCode>
                <c:ptCount val="1"/>
                <c:pt idx="0">
                  <c:v>1</c:v>
                </c:pt>
              </c:numCache>
            </c:numRef>
          </c:xVal>
          <c:yVal>
            <c:numRef>
              <c:f>'CROP MANAGEMENT'!#REF!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MANAGEMENT'!#REF!</c15:sqref>
                        </c15:formulaRef>
                      </c:ext>
                    </c:extLst>
                    <c:strCache>
                      <c:ptCount val="1"/>
                      <c:pt idx="0">
                        <c:v>#REF!</c:v>
                      </c:pt>
                    </c:strCache>
                  </c:strRef>
                </c15:tx>
              </c15:filteredSeriesTitle>
            </c:ext>
            <c:ext xmlns:c16="http://schemas.microsoft.com/office/drawing/2014/chart" uri="{C3380CC4-5D6E-409C-BE32-E72D297353CC}">
              <c16:uniqueId val="{00000002-D33C-4EE9-933C-3F0EF6736F05}"/>
            </c:ext>
          </c:extLst>
        </c:ser>
        <c:dLbls>
          <c:showLegendKey val="0"/>
          <c:showVal val="0"/>
          <c:showCatName val="0"/>
          <c:showSerName val="0"/>
          <c:showPercent val="0"/>
          <c:showBubbleSize val="0"/>
        </c:dLbls>
        <c:axId val="297366088"/>
        <c:axId val="297366480"/>
      </c:scatterChart>
      <c:valAx>
        <c:axId val="297021136"/>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7021528"/>
        <c:crosses val="autoZero"/>
        <c:crossBetween val="midCat"/>
      </c:valAx>
      <c:valAx>
        <c:axId val="297021528"/>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7021136"/>
        <c:crosses val="autoZero"/>
        <c:crossBetween val="midCat"/>
      </c:valAx>
      <c:valAx>
        <c:axId val="297366088"/>
        <c:scaling>
          <c:orientation val="minMax"/>
        </c:scaling>
        <c:delete val="1"/>
        <c:axPos val="b"/>
        <c:numFmt formatCode="General" sourceLinked="1"/>
        <c:majorTickMark val="out"/>
        <c:minorTickMark val="none"/>
        <c:tickLblPos val="none"/>
        <c:crossAx val="297366480"/>
        <c:crosses val="autoZero"/>
        <c:crossBetween val="midCat"/>
      </c:valAx>
      <c:valAx>
        <c:axId val="297366480"/>
        <c:scaling>
          <c:orientation val="minMax"/>
        </c:scaling>
        <c:delete val="0"/>
        <c:axPos val="l"/>
        <c:numFmt formatCode="General" sourceLinked="1"/>
        <c:majorTickMark val="none"/>
        <c:minorTickMark val="none"/>
        <c:tickLblPos val="none"/>
        <c:spPr>
          <a:ln w="3175">
            <a:solidFill>
              <a:srgbClr val="000000"/>
            </a:solidFill>
            <a:prstDash val="solid"/>
          </a:ln>
        </c:spPr>
        <c:crossAx val="29736608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Cassava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8003-4DD5-BC50-3BB7EE770B3B}"/>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8003-4DD5-BC50-3BB7EE770B3B}"/>
            </c:ext>
          </c:extLst>
        </c:ser>
        <c:dLbls>
          <c:showLegendKey val="0"/>
          <c:showVal val="0"/>
          <c:showCatName val="0"/>
          <c:showSerName val="0"/>
          <c:showPercent val="0"/>
          <c:showBubbleSize val="0"/>
        </c:dLbls>
        <c:axId val="292529976"/>
        <c:axId val="292530760"/>
      </c:scatterChart>
      <c:scatterChart>
        <c:scatterStyle val="lineMarker"/>
        <c:varyColors val="0"/>
        <c:ser>
          <c:idx val="0"/>
          <c:order val="0"/>
          <c:spPr>
            <a:ln w="12700">
              <a:solidFill>
                <a:srgbClr val="00008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8003-4DD5-BC50-3BB7EE770B3B}"/>
            </c:ext>
          </c:extLst>
        </c:ser>
        <c:ser>
          <c:idx val="3"/>
          <c:order val="3"/>
          <c:spPr>
            <a:ln w="12700">
              <a:solidFill>
                <a:srgbClr val="FF0000"/>
              </a:solidFill>
              <a:prstDash val="solid"/>
            </a:ln>
          </c:spPr>
          <c:marker>
            <c:symbol val="x"/>
            <c:size val="5"/>
            <c:spPr>
              <a:noFill/>
              <a:ln>
                <a:solidFill>
                  <a:srgbClr val="FF000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6="http://schemas.microsoft.com/office/drawing/2014/chart" uri="{C3380CC4-5D6E-409C-BE32-E72D297353CC}">
              <c16:uniqueId val="{00000003-8003-4DD5-BC50-3BB7EE770B3B}"/>
            </c:ext>
          </c:extLst>
        </c:ser>
        <c:dLbls>
          <c:showLegendKey val="0"/>
          <c:showVal val="0"/>
          <c:showCatName val="0"/>
          <c:showSerName val="0"/>
          <c:showPercent val="0"/>
          <c:showBubbleSize val="0"/>
        </c:dLbls>
        <c:axId val="292531152"/>
        <c:axId val="292277448"/>
      </c:scatterChart>
      <c:valAx>
        <c:axId val="292529976"/>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530760"/>
        <c:crosses val="autoZero"/>
        <c:crossBetween val="midCat"/>
      </c:valAx>
      <c:valAx>
        <c:axId val="292530760"/>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529976"/>
        <c:crosses val="autoZero"/>
        <c:crossBetween val="midCat"/>
      </c:valAx>
      <c:valAx>
        <c:axId val="292531152"/>
        <c:scaling>
          <c:orientation val="minMax"/>
        </c:scaling>
        <c:delete val="1"/>
        <c:axPos val="b"/>
        <c:numFmt formatCode="General" sourceLinked="1"/>
        <c:majorTickMark val="out"/>
        <c:minorTickMark val="none"/>
        <c:tickLblPos val="none"/>
        <c:crossAx val="292277448"/>
        <c:crosses val="autoZero"/>
        <c:crossBetween val="midCat"/>
      </c:valAx>
      <c:valAx>
        <c:axId val="292277448"/>
        <c:scaling>
          <c:orientation val="minMax"/>
          <c:max val="1.1000000000000001"/>
        </c:scaling>
        <c:delete val="0"/>
        <c:axPos val="l"/>
        <c:numFmt formatCode="General" sourceLinked="1"/>
        <c:majorTickMark val="none"/>
        <c:minorTickMark val="none"/>
        <c:tickLblPos val="none"/>
        <c:spPr>
          <a:ln w="3175">
            <a:solidFill>
              <a:srgbClr val="000000"/>
            </a:solidFill>
            <a:prstDash val="solid"/>
          </a:ln>
        </c:spPr>
        <c:crossAx val="292531152"/>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Rice</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16D5-4FE6-BDF0-732FAD4DE4B0}"/>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16D5-4FE6-BDF0-732FAD4DE4B0}"/>
            </c:ext>
          </c:extLst>
        </c:ser>
        <c:dLbls>
          <c:showLegendKey val="0"/>
          <c:showVal val="0"/>
          <c:showCatName val="0"/>
          <c:showSerName val="0"/>
          <c:showPercent val="0"/>
          <c:showBubbleSize val="0"/>
        </c:dLbls>
        <c:axId val="292278232"/>
        <c:axId val="292278624"/>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16D5-4FE6-BDF0-732FAD4DE4B0}"/>
            </c:ext>
          </c:extLst>
        </c:ser>
        <c:dLbls>
          <c:showLegendKey val="0"/>
          <c:showVal val="0"/>
          <c:showCatName val="0"/>
          <c:showSerName val="0"/>
          <c:showPercent val="0"/>
          <c:showBubbleSize val="0"/>
        </c:dLbls>
        <c:axId val="292279016"/>
        <c:axId val="292513264"/>
      </c:scatterChart>
      <c:valAx>
        <c:axId val="292278232"/>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278624"/>
        <c:crosses val="autoZero"/>
        <c:crossBetween val="midCat"/>
      </c:valAx>
      <c:valAx>
        <c:axId val="292278624"/>
        <c:scaling>
          <c:orientation val="minMax"/>
        </c:scaling>
        <c:delete val="0"/>
        <c:axPos val="l"/>
        <c:majorGridlines>
          <c:spPr>
            <a:ln w="3175">
              <a:solidFill>
                <a:srgbClr val="EAEAEA"/>
              </a:solidFill>
              <a:prstDash val="solid"/>
            </a:ln>
          </c:spPr>
        </c:majorGridlines>
        <c:numFmt formatCode="General" sourceLinked="1"/>
        <c:majorTickMark val="cross"/>
        <c:minorTickMark val="none"/>
        <c:tickLblPos val="nextTo"/>
        <c:spPr>
          <a:ln w="3175">
            <a:solidFill>
              <a:srgbClr val="EAEAEA"/>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278232"/>
        <c:crosses val="autoZero"/>
        <c:crossBetween val="midCat"/>
      </c:valAx>
      <c:valAx>
        <c:axId val="292279016"/>
        <c:scaling>
          <c:orientation val="minMax"/>
        </c:scaling>
        <c:delete val="1"/>
        <c:axPos val="b"/>
        <c:numFmt formatCode="General" sourceLinked="1"/>
        <c:majorTickMark val="out"/>
        <c:minorTickMark val="none"/>
        <c:tickLblPos val="none"/>
        <c:crossAx val="292513264"/>
        <c:crosses val="autoZero"/>
        <c:crossBetween val="midCat"/>
      </c:valAx>
      <c:valAx>
        <c:axId val="292513264"/>
        <c:scaling>
          <c:orientation val="minMax"/>
        </c:scaling>
        <c:delete val="0"/>
        <c:axPos val="l"/>
        <c:numFmt formatCode="General" sourceLinked="1"/>
        <c:majorTickMark val="none"/>
        <c:minorTickMark val="none"/>
        <c:tickLblPos val="none"/>
        <c:spPr>
          <a:ln w="3175">
            <a:solidFill>
              <a:srgbClr val="000000"/>
            </a:solidFill>
            <a:prstDash val="solid"/>
          </a:ln>
        </c:spPr>
        <c:crossAx val="292279016"/>
        <c:crosses val="autoZero"/>
        <c:crossBetween val="midCat"/>
      </c:valAx>
      <c:spPr>
        <a:noFill/>
        <a:ln w="12700">
          <a:solidFill>
            <a:srgbClr val="FFFFFF"/>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Maize</a:t>
            </a:r>
          </a:p>
        </c:rich>
      </c:tx>
      <c:overlay val="0"/>
      <c:spPr>
        <a:noFill/>
        <a:ln w="25400">
          <a:noFill/>
        </a:ln>
      </c:spPr>
    </c:title>
    <c:autoTitleDeleted val="0"/>
    <c:plotArea>
      <c:layout/>
      <c:scatterChart>
        <c:scatterStyle val="lineMarker"/>
        <c:varyColors val="0"/>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E32B-4C63-ABA8-E85CD72954BD}"/>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E32B-4C63-ABA8-E85CD72954BD}"/>
            </c:ext>
          </c:extLst>
        </c:ser>
        <c:dLbls>
          <c:showLegendKey val="0"/>
          <c:showVal val="0"/>
          <c:showCatName val="0"/>
          <c:showSerName val="0"/>
          <c:showPercent val="0"/>
          <c:showBubbleSize val="0"/>
        </c:dLbls>
        <c:axId val="292514048"/>
        <c:axId val="292514440"/>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E32B-4C63-ABA8-E85CD72954BD}"/>
            </c:ext>
          </c:extLst>
        </c:ser>
        <c:dLbls>
          <c:showLegendKey val="0"/>
          <c:showVal val="0"/>
          <c:showCatName val="0"/>
          <c:showSerName val="0"/>
          <c:showPercent val="0"/>
          <c:showBubbleSize val="0"/>
        </c:dLbls>
        <c:axId val="292514832"/>
        <c:axId val="293158120"/>
      </c:scatterChart>
      <c:valAx>
        <c:axId val="292514048"/>
        <c:scaling>
          <c:orientation val="minMax"/>
        </c:scaling>
        <c:delete val="0"/>
        <c:axPos val="b"/>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2514440"/>
        <c:crosses val="autoZero"/>
        <c:crossBetween val="midCat"/>
      </c:valAx>
      <c:valAx>
        <c:axId val="29251444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2514048"/>
        <c:crosses val="autoZero"/>
        <c:crossBetween val="midCat"/>
      </c:valAx>
      <c:valAx>
        <c:axId val="292514832"/>
        <c:scaling>
          <c:orientation val="minMax"/>
        </c:scaling>
        <c:delete val="1"/>
        <c:axPos val="b"/>
        <c:numFmt formatCode="General" sourceLinked="1"/>
        <c:majorTickMark val="out"/>
        <c:minorTickMark val="none"/>
        <c:tickLblPos val="none"/>
        <c:crossAx val="293158120"/>
        <c:crosses val="autoZero"/>
        <c:crossBetween val="midCat"/>
      </c:valAx>
      <c:valAx>
        <c:axId val="293158120"/>
        <c:scaling>
          <c:orientation val="minMax"/>
        </c:scaling>
        <c:delete val="0"/>
        <c:axPos val="l"/>
        <c:numFmt formatCode="General" sourceLinked="1"/>
        <c:majorTickMark val="none"/>
        <c:minorTickMark val="none"/>
        <c:tickLblPos val="none"/>
        <c:spPr>
          <a:ln w="3175">
            <a:solidFill>
              <a:srgbClr val="000000"/>
            </a:solidFill>
            <a:prstDash val="solid"/>
          </a:ln>
        </c:spPr>
        <c:crossAx val="292514832"/>
        <c:crosses val="autoZero"/>
        <c:crossBetween val="midCat"/>
      </c:valAx>
      <c:spPr>
        <a:no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22" r="0.75000000000000122"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Groundnut</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6A99-431F-96FB-8E0E50A0E21B}"/>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6A99-431F-96FB-8E0E50A0E21B}"/>
            </c:ext>
          </c:extLst>
        </c:ser>
        <c:dLbls>
          <c:showLegendKey val="0"/>
          <c:showVal val="0"/>
          <c:showCatName val="0"/>
          <c:showSerName val="0"/>
          <c:showPercent val="0"/>
          <c:showBubbleSize val="0"/>
        </c:dLbls>
        <c:axId val="293158904"/>
        <c:axId val="29315929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6A99-431F-96FB-8E0E50A0E21B}"/>
            </c:ext>
          </c:extLst>
        </c:ser>
        <c:dLbls>
          <c:showLegendKey val="0"/>
          <c:showVal val="0"/>
          <c:showCatName val="0"/>
          <c:showSerName val="0"/>
          <c:showPercent val="0"/>
          <c:showBubbleSize val="0"/>
        </c:dLbls>
        <c:axId val="293159688"/>
        <c:axId val="293240040"/>
      </c:scatterChart>
      <c:valAx>
        <c:axId val="293158904"/>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3159296"/>
        <c:crosses val="autoZero"/>
        <c:crossBetween val="midCat"/>
      </c:valAx>
      <c:valAx>
        <c:axId val="293159296"/>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3158904"/>
        <c:crosses val="autoZero"/>
        <c:crossBetween val="midCat"/>
      </c:valAx>
      <c:valAx>
        <c:axId val="293159688"/>
        <c:scaling>
          <c:orientation val="minMax"/>
        </c:scaling>
        <c:delete val="1"/>
        <c:axPos val="b"/>
        <c:numFmt formatCode="General" sourceLinked="1"/>
        <c:majorTickMark val="out"/>
        <c:minorTickMark val="none"/>
        <c:tickLblPos val="none"/>
        <c:crossAx val="293240040"/>
        <c:crosses val="autoZero"/>
        <c:crossBetween val="midCat"/>
      </c:valAx>
      <c:valAx>
        <c:axId val="293240040"/>
        <c:scaling>
          <c:orientation val="minMax"/>
        </c:scaling>
        <c:delete val="0"/>
        <c:axPos val="l"/>
        <c:numFmt formatCode="General" sourceLinked="1"/>
        <c:majorTickMark val="none"/>
        <c:minorTickMark val="none"/>
        <c:tickLblPos val="none"/>
        <c:spPr>
          <a:ln w="3175">
            <a:solidFill>
              <a:srgbClr val="000000"/>
            </a:solidFill>
            <a:prstDash val="solid"/>
          </a:ln>
        </c:spPr>
        <c:crossAx val="29315968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Cowpea</a:t>
            </a:r>
          </a:p>
        </c:rich>
      </c:tx>
      <c:overlay val="0"/>
      <c:spPr>
        <a:noFill/>
        <a:ln w="25400">
          <a:noFill/>
        </a:ln>
      </c:spPr>
    </c:title>
    <c:autoTitleDeleted val="0"/>
    <c:plotArea>
      <c:layout/>
      <c:scatterChart>
        <c:scatterStyle val="smoothMarker"/>
        <c:varyColors val="0"/>
        <c:ser>
          <c:idx val="1"/>
          <c:order val="1"/>
          <c:spPr>
            <a:ln w="12700">
              <a:solidFill>
                <a:srgbClr val="FF00FF"/>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0-9776-4D3E-A204-9428363F8A83}"/>
            </c:ext>
          </c:extLst>
        </c:ser>
        <c:ser>
          <c:idx val="2"/>
          <c:order val="2"/>
          <c:spPr>
            <a:ln w="12700">
              <a:solidFill>
                <a:srgbClr val="FFFF00"/>
              </a:solidFill>
              <a:prstDash val="solid"/>
            </a:ln>
          </c:spPr>
          <c:marker>
            <c:symbol val="none"/>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1-9776-4D3E-A204-9428363F8A83}"/>
            </c:ext>
          </c:extLst>
        </c:ser>
        <c:dLbls>
          <c:showLegendKey val="0"/>
          <c:showVal val="0"/>
          <c:showCatName val="0"/>
          <c:showSerName val="0"/>
          <c:showPercent val="0"/>
          <c:showBubbleSize val="0"/>
        </c:dLbls>
        <c:axId val="293240824"/>
        <c:axId val="293241216"/>
      </c:scatterChar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'CROP PARAMETERS'!#REF!</c:f>
              <c:numCache>
                <c:formatCode>General</c:formatCode>
                <c:ptCount val="1"/>
                <c:pt idx="0">
                  <c:v>1</c:v>
                </c:pt>
              </c:numCache>
            </c:numRef>
          </c:xVal>
          <c:yVal>
            <c:numRef>
              <c:f>'CROP PARAMETERS'!#REF!</c:f>
              <c:numCache>
                <c:formatCode>General</c:formatCode>
                <c:ptCount val="1"/>
                <c:pt idx="0">
                  <c:v>1</c:v>
                </c:pt>
              </c:numCache>
            </c:numRef>
          </c:yVal>
          <c:smooth val="1"/>
          <c:extLst>
            <c:ext xmlns:c15="http://schemas.microsoft.com/office/drawing/2012/chart" uri="{02D57815-91ED-43cb-92C2-25804820EDAC}">
              <c15:filteredSeriesTitle>
                <c15:tx>
                  <c:strRef>
                    <c:extLst xmlns:c16="http://schemas.microsoft.com/office/drawing/2014/chart">
                      <c:ext uri="{02D57815-91ED-43cb-92C2-25804820EDAC}">
                        <c15:formulaRef>
                          <c15:sqref>'CROP PARAMETERS'!#REF!</c15:sqref>
                        </c15:formulaRef>
                      </c:ext>
                    </c:extLst>
                    <c:strCache>
                      <c:ptCount val="1"/>
                      <c:pt idx="0">
                        <c:v>#REF!</c:v>
                      </c:pt>
                    </c:strCache>
                  </c:strRef>
                </c15:tx>
              </c15:filteredSeriesTitle>
            </c:ext>
            <c:ext xmlns:c16="http://schemas.microsoft.com/office/drawing/2014/chart" uri="{C3380CC4-5D6E-409C-BE32-E72D297353CC}">
              <c16:uniqueId val="{00000002-9776-4D3E-A204-9428363F8A83}"/>
            </c:ext>
          </c:extLst>
        </c:ser>
        <c:dLbls>
          <c:showLegendKey val="0"/>
          <c:showVal val="0"/>
          <c:showCatName val="0"/>
          <c:showSerName val="0"/>
          <c:showPercent val="0"/>
          <c:showBubbleSize val="0"/>
        </c:dLbls>
        <c:axId val="293241608"/>
        <c:axId val="293260520"/>
      </c:scatterChart>
      <c:valAx>
        <c:axId val="293240824"/>
        <c:scaling>
          <c:orientation val="minMax"/>
        </c:scaling>
        <c:delete val="0"/>
        <c:axPos val="b"/>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333333"/>
                </a:solidFill>
                <a:latin typeface="Arial"/>
                <a:ea typeface="Arial"/>
                <a:cs typeface="Arial"/>
              </a:defRPr>
            </a:pPr>
            <a:endParaRPr lang="en-US"/>
          </a:p>
        </c:txPr>
        <c:crossAx val="293241216"/>
        <c:crosses val="autoZero"/>
        <c:crossBetween val="midCat"/>
      </c:valAx>
      <c:valAx>
        <c:axId val="293241216"/>
        <c:scaling>
          <c:orientation val="minMax"/>
        </c:scaling>
        <c:delete val="0"/>
        <c:axPos val="l"/>
        <c:majorGridlines>
          <c:spPr>
            <a:ln w="3175">
              <a:solidFill>
                <a:srgbClr val="000000"/>
              </a:solidFill>
              <a:prstDash val="solid"/>
            </a:ln>
          </c:spPr>
        </c:majorGridlines>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93240824"/>
        <c:crosses val="autoZero"/>
        <c:crossBetween val="midCat"/>
      </c:valAx>
      <c:valAx>
        <c:axId val="293241608"/>
        <c:scaling>
          <c:orientation val="minMax"/>
        </c:scaling>
        <c:delete val="1"/>
        <c:axPos val="b"/>
        <c:numFmt formatCode="General" sourceLinked="1"/>
        <c:majorTickMark val="out"/>
        <c:minorTickMark val="none"/>
        <c:tickLblPos val="none"/>
        <c:crossAx val="293260520"/>
        <c:crosses val="autoZero"/>
        <c:crossBetween val="midCat"/>
      </c:valAx>
      <c:valAx>
        <c:axId val="293260520"/>
        <c:scaling>
          <c:orientation val="minMax"/>
        </c:scaling>
        <c:delete val="0"/>
        <c:axPos val="l"/>
        <c:numFmt formatCode="General" sourceLinked="1"/>
        <c:majorTickMark val="none"/>
        <c:minorTickMark val="none"/>
        <c:tickLblPos val="none"/>
        <c:spPr>
          <a:ln w="3175">
            <a:solidFill>
              <a:srgbClr val="000000"/>
            </a:solidFill>
            <a:prstDash val="solid"/>
          </a:ln>
        </c:spPr>
        <c:crossAx val="2932416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chart" Target="../charts/chart18.xml"/><Relationship Id="rId4" Type="http://schemas.openxmlformats.org/officeDocument/2006/relationships/chart" Target="../charts/chart1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3.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11" Type="http://schemas.openxmlformats.org/officeDocument/2006/relationships/image" Target="../media/image4.emf"/><Relationship Id="rId5" Type="http://schemas.openxmlformats.org/officeDocument/2006/relationships/image" Target="../media/image10.emf"/><Relationship Id="rId10" Type="http://schemas.openxmlformats.org/officeDocument/2006/relationships/image" Target="../media/image5.emf"/><Relationship Id="rId4" Type="http://schemas.openxmlformats.org/officeDocument/2006/relationships/image" Target="../media/image11.emf"/><Relationship Id="rId9"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16.emf"/><Relationship Id="rId3" Type="http://schemas.openxmlformats.org/officeDocument/2006/relationships/image" Target="../media/image27.emf"/><Relationship Id="rId7" Type="http://schemas.openxmlformats.org/officeDocument/2006/relationships/image" Target="../media/image22.emf"/><Relationship Id="rId12" Type="http://schemas.openxmlformats.org/officeDocument/2006/relationships/image" Target="../media/image17.emf"/><Relationship Id="rId2" Type="http://schemas.openxmlformats.org/officeDocument/2006/relationships/image" Target="../media/image23.emf"/><Relationship Id="rId1" Type="http://schemas.openxmlformats.org/officeDocument/2006/relationships/image" Target="../media/image28.emf"/><Relationship Id="rId6" Type="http://schemas.openxmlformats.org/officeDocument/2006/relationships/image" Target="../media/image24.emf"/><Relationship Id="rId11" Type="http://schemas.openxmlformats.org/officeDocument/2006/relationships/image" Target="../media/image18.emf"/><Relationship Id="rId5" Type="http://schemas.openxmlformats.org/officeDocument/2006/relationships/image" Target="../media/image25.emf"/><Relationship Id="rId10" Type="http://schemas.openxmlformats.org/officeDocument/2006/relationships/image" Target="../media/image19.emf"/><Relationship Id="rId4" Type="http://schemas.openxmlformats.org/officeDocument/2006/relationships/image" Target="../media/image26.emf"/><Relationship Id="rId9" Type="http://schemas.openxmlformats.org/officeDocument/2006/relationships/image" Target="../media/image20.emf"/><Relationship Id="rId14"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39.emf"/><Relationship Id="rId7" Type="http://schemas.openxmlformats.org/officeDocument/2006/relationships/image" Target="../media/image35.emf"/><Relationship Id="rId2" Type="http://schemas.openxmlformats.org/officeDocument/2006/relationships/image" Target="../media/image40.emf"/><Relationship Id="rId1" Type="http://schemas.openxmlformats.org/officeDocument/2006/relationships/image" Target="../media/image41.emf"/><Relationship Id="rId6" Type="http://schemas.openxmlformats.org/officeDocument/2006/relationships/image" Target="../media/image36.emf"/><Relationship Id="rId5" Type="http://schemas.openxmlformats.org/officeDocument/2006/relationships/image" Target="../media/image37.emf"/><Relationship Id="rId4" Type="http://schemas.openxmlformats.org/officeDocument/2006/relationships/image" Target="../media/image3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oneCellAnchor>
    <xdr:from>
      <xdr:col>0</xdr:col>
      <xdr:colOff>28575</xdr:colOff>
      <xdr:row>0</xdr:row>
      <xdr:rowOff>28575</xdr:rowOff>
    </xdr:from>
    <xdr:ext cx="6867525" cy="5353050"/>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8575" y="28575"/>
          <a:ext cx="6867525" cy="535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3200"/>
            <a:t>Welcome</a:t>
          </a:r>
          <a:r>
            <a:rPr lang="en-US" sz="3200" baseline="0"/>
            <a:t> to the World of </a:t>
          </a:r>
          <a:r>
            <a:rPr lang="en-US" sz="3200" baseline="0">
              <a:solidFill>
                <a:srgbClr val="FF9900"/>
              </a:solidFill>
            </a:rPr>
            <a:t>WaNuLCAS</a:t>
          </a:r>
          <a:r>
            <a:rPr lang="en-US" sz="3200" baseline="0"/>
            <a:t> !</a:t>
          </a:r>
        </a:p>
        <a:p>
          <a:r>
            <a:rPr lang="en-US" sz="1400" baseline="0"/>
            <a:t>A model of </a:t>
          </a:r>
          <a:r>
            <a:rPr lang="en-US" sz="1400" b="1" baseline="0">
              <a:solidFill>
                <a:srgbClr val="FF9900"/>
              </a:solidFill>
            </a:rPr>
            <a:t>Wa</a:t>
          </a:r>
          <a:r>
            <a:rPr lang="en-US" sz="1400" baseline="0"/>
            <a:t>ter, </a:t>
          </a:r>
          <a:r>
            <a:rPr lang="en-US" sz="1400" b="1" baseline="0">
              <a:solidFill>
                <a:srgbClr val="FF9900"/>
              </a:solidFill>
            </a:rPr>
            <a:t>Nu</a:t>
          </a:r>
          <a:r>
            <a:rPr lang="en-US" sz="1400" baseline="0"/>
            <a:t>trient and </a:t>
          </a:r>
          <a:r>
            <a:rPr lang="en-US" sz="1400" b="1" baseline="0">
              <a:solidFill>
                <a:srgbClr val="FF9900"/>
              </a:solidFill>
            </a:rPr>
            <a:t>L</a:t>
          </a:r>
          <a:r>
            <a:rPr lang="en-US" sz="1400" baseline="0"/>
            <a:t>ight </a:t>
          </a:r>
          <a:r>
            <a:rPr lang="en-US" sz="1400" b="1" baseline="0">
              <a:solidFill>
                <a:srgbClr val="FF9900"/>
              </a:solidFill>
            </a:rPr>
            <a:t>C</a:t>
          </a:r>
          <a:r>
            <a:rPr lang="en-US" sz="1400" baseline="0"/>
            <a:t>apture in </a:t>
          </a:r>
          <a:r>
            <a:rPr lang="en-US" sz="1400" b="1" baseline="0">
              <a:solidFill>
                <a:srgbClr val="FF9900"/>
              </a:solidFill>
            </a:rPr>
            <a:t>A</a:t>
          </a:r>
          <a:r>
            <a:rPr lang="en-US" sz="1400" baseline="0"/>
            <a:t>groforestry </a:t>
          </a:r>
          <a:r>
            <a:rPr lang="en-US" sz="1400" b="1" baseline="0">
              <a:solidFill>
                <a:srgbClr val="FF9900"/>
              </a:solidFill>
            </a:rPr>
            <a:t>S</a:t>
          </a:r>
          <a:r>
            <a:rPr lang="en-US" sz="1400" baseline="0"/>
            <a:t>ystems</a:t>
          </a:r>
        </a:p>
        <a:p>
          <a:r>
            <a:rPr lang="en-US" sz="1300" b="0" baseline="0">
              <a:solidFill>
                <a:srgbClr val="00B050"/>
              </a:solidFill>
            </a:rPr>
            <a:t>by Meine van Noordwijk, Betha Lusiana, Ni'matul Khasanah and Rachmat Mulia</a:t>
          </a:r>
        </a:p>
        <a:p>
          <a:endParaRPr lang="en-US" sz="1100" baseline="0"/>
        </a:p>
        <a:p>
          <a:r>
            <a:rPr lang="en-US" sz="1300" baseline="0">
              <a:solidFill>
                <a:schemeClr val="tx1"/>
              </a:solidFill>
            </a:rPr>
            <a:t>This Excel file contains inputs parameters that are linked to the </a:t>
          </a:r>
          <a:r>
            <a:rPr lang="en-US" sz="1300" b="1" baseline="0">
              <a:solidFill>
                <a:srgbClr val="FF9900"/>
              </a:solidFill>
            </a:rPr>
            <a:t>WaNuLCAS</a:t>
          </a:r>
          <a:r>
            <a:rPr lang="en-US" sz="1300" baseline="0">
              <a:solidFill>
                <a:srgbClr val="FF9900"/>
              </a:solidFill>
            </a:rPr>
            <a:t> </a:t>
          </a:r>
          <a:r>
            <a:rPr lang="en-US" sz="1300" baseline="0">
              <a:solidFill>
                <a:schemeClr val="tx1"/>
              </a:solidFill>
            </a:rPr>
            <a:t>model version 4.0, running in the STELLA 7 or beyond.</a:t>
          </a:r>
        </a:p>
        <a:p>
          <a:endParaRPr lang="en-US" sz="1300" baseline="0">
            <a:solidFill>
              <a:srgbClr val="0000FF"/>
            </a:solidFill>
          </a:endParaRPr>
        </a:p>
        <a:p>
          <a:r>
            <a:rPr lang="en-US" sz="1300" baseline="0">
              <a:solidFill>
                <a:schemeClr val="tx1"/>
              </a:solidFill>
            </a:rPr>
            <a:t>The </a:t>
          </a:r>
          <a:r>
            <a:rPr lang="en-US" sz="1300" b="1" baseline="0">
              <a:solidFill>
                <a:srgbClr val="FF9900"/>
              </a:solidFill>
            </a:rPr>
            <a:t>'AFSystem'</a:t>
          </a:r>
          <a:r>
            <a:rPr lang="en-US" sz="1300" baseline="0">
              <a:solidFill>
                <a:srgbClr val="FF9900"/>
              </a:solidFill>
            </a:rPr>
            <a:t> </a:t>
          </a:r>
          <a:r>
            <a:rPr lang="en-US" sz="1300" baseline="0">
              <a:solidFill>
                <a:schemeClr val="tx1"/>
              </a:solidFill>
            </a:rPr>
            <a:t>sheet contains </a:t>
          </a:r>
          <a:r>
            <a:rPr lang="en-US" sz="1300">
              <a:solidFill>
                <a:schemeClr val="tx1"/>
              </a:solidFill>
              <a:latin typeface="+mn-lt"/>
              <a:ea typeface="+mn-ea"/>
              <a:cs typeface="+mn-cs"/>
            </a:rPr>
            <a:t>design of the system simulated. </a:t>
          </a:r>
          <a:r>
            <a:rPr lang="en-US" sz="1300" baseline="0">
              <a:solidFill>
                <a:schemeClr val="tx1"/>
              </a:solidFill>
              <a:latin typeface="+mn-lt"/>
              <a:ea typeface="+mn-ea"/>
              <a:cs typeface="+mn-cs"/>
            </a:rPr>
            <a:t>The </a:t>
          </a:r>
          <a:r>
            <a:rPr lang="en-US" sz="1300" b="1" baseline="0">
              <a:solidFill>
                <a:srgbClr val="FF9900"/>
              </a:solidFill>
              <a:latin typeface="+mn-lt"/>
              <a:ea typeface="+mn-ea"/>
              <a:cs typeface="+mn-cs"/>
            </a:rPr>
            <a:t>'Weather'</a:t>
          </a:r>
          <a:r>
            <a:rPr lang="en-US" sz="1300" baseline="0">
              <a:solidFill>
                <a:srgbClr val="FF9900"/>
              </a:solidFill>
              <a:latin typeface="+mn-lt"/>
              <a:ea typeface="+mn-ea"/>
              <a:cs typeface="+mn-cs"/>
            </a:rPr>
            <a:t> </a:t>
          </a:r>
          <a:r>
            <a:rPr lang="en-US" sz="1300" baseline="0">
              <a:solidFill>
                <a:schemeClr val="tx1"/>
              </a:solidFill>
              <a:latin typeface="+mn-lt"/>
              <a:ea typeface="+mn-ea"/>
              <a:cs typeface="+mn-cs"/>
            </a:rPr>
            <a:t>sheet provides rainfall, evapotranspiration potential and temperature data. </a:t>
          </a:r>
          <a:r>
            <a:rPr lang="en-US" sz="1300">
              <a:solidFill>
                <a:schemeClr val="tx1"/>
              </a:solidFill>
              <a:latin typeface="+mn-lt"/>
              <a:ea typeface="+mn-ea"/>
              <a:cs typeface="+mn-cs"/>
            </a:rPr>
            <a:t>The </a:t>
          </a:r>
          <a:r>
            <a:rPr lang="en-US" sz="1300" b="1" baseline="0">
              <a:solidFill>
                <a:srgbClr val="FF9900"/>
              </a:solidFill>
            </a:rPr>
            <a:t>'Pedotransfer'</a:t>
          </a:r>
          <a:r>
            <a:rPr lang="en-US" sz="1300" baseline="0">
              <a:solidFill>
                <a:srgbClr val="FF9900"/>
              </a:solidFill>
            </a:rPr>
            <a:t> </a:t>
          </a:r>
          <a:r>
            <a:rPr lang="en-US" sz="1300" baseline="0">
              <a:solidFill>
                <a:schemeClr val="tx1"/>
              </a:solidFill>
            </a:rPr>
            <a:t>sheet contains calculation tools to help generating tables of soil hydraulic properties needed in Zone 1...4. </a:t>
          </a:r>
          <a:r>
            <a:rPr lang="en-US" sz="1300" b="0" baseline="0">
              <a:solidFill>
                <a:schemeClr val="tx1"/>
              </a:solidFill>
            </a:rPr>
            <a:t>The</a:t>
          </a:r>
          <a:r>
            <a:rPr lang="en-US" sz="1300" b="1" baseline="0">
              <a:solidFill>
                <a:schemeClr val="tx1"/>
              </a:solidFill>
            </a:rPr>
            <a:t> </a:t>
          </a:r>
          <a:r>
            <a:rPr lang="en-US" sz="1300" b="1" baseline="0">
              <a:solidFill>
                <a:srgbClr val="FF9900"/>
              </a:solidFill>
            </a:rPr>
            <a:t>'Phosphorous</a:t>
          </a:r>
          <a:r>
            <a:rPr lang="en-US" sz="1300" b="1" baseline="0">
              <a:solidFill>
                <a:schemeClr val="tx1"/>
              </a:solidFill>
            </a:rPr>
            <a:t>'</a:t>
          </a:r>
          <a:r>
            <a:rPr lang="en-US" sz="1300" baseline="0">
              <a:solidFill>
                <a:schemeClr val="tx1"/>
              </a:solidFill>
            </a:rPr>
            <a:t> sheet contains a procedure to calculate Ka_P, P concetration and indices of P availability, such as P_Bray value.  The </a:t>
          </a:r>
          <a:r>
            <a:rPr lang="en-US" sz="1300" b="1" baseline="0">
              <a:solidFill>
                <a:srgbClr val="FF9900"/>
              </a:solidFill>
            </a:rPr>
            <a:t>'Nitrogen'</a:t>
          </a:r>
          <a:r>
            <a:rPr lang="en-US" sz="1300" baseline="0">
              <a:solidFill>
                <a:srgbClr val="FF9900"/>
              </a:solidFill>
            </a:rPr>
            <a:t> </a:t>
          </a:r>
          <a:r>
            <a:rPr lang="en-US" sz="1300" baseline="0">
              <a:solidFill>
                <a:schemeClr val="tx1"/>
              </a:solidFill>
            </a:rPr>
            <a:t>sheet contains </a:t>
          </a:r>
          <a:r>
            <a:rPr lang="en-US" sz="1300">
              <a:solidFill>
                <a:schemeClr val="tx1"/>
              </a:solidFill>
              <a:latin typeface="+mn-lt"/>
              <a:ea typeface="+mn-ea"/>
              <a:cs typeface="+mn-cs"/>
            </a:rPr>
            <a:t>initial soil</a:t>
          </a:r>
          <a:r>
            <a:rPr lang="en-US" sz="1300" baseline="0">
              <a:solidFill>
                <a:schemeClr val="tx1"/>
              </a:solidFill>
              <a:latin typeface="+mn-lt"/>
              <a:ea typeface="+mn-ea"/>
              <a:cs typeface="+mn-cs"/>
            </a:rPr>
            <a:t> nitrogen</a:t>
          </a:r>
          <a:r>
            <a:rPr lang="en-US" sz="1300">
              <a:solidFill>
                <a:schemeClr val="tx1"/>
              </a:solidFill>
              <a:latin typeface="+mn-lt"/>
              <a:ea typeface="+mn-ea"/>
              <a:cs typeface="+mn-cs"/>
            </a:rPr>
            <a:t> for each soil layer and zone, </a:t>
          </a:r>
          <a:r>
            <a:rPr lang="en-US" sz="1300" baseline="0">
              <a:solidFill>
                <a:schemeClr val="tx1"/>
              </a:solidFill>
            </a:rPr>
            <a:t>while the </a:t>
          </a:r>
          <a:r>
            <a:rPr lang="en-US" sz="1300" b="1" baseline="0">
              <a:solidFill>
                <a:srgbClr val="FF9900"/>
              </a:solidFill>
            </a:rPr>
            <a:t>'Slash and Burn'</a:t>
          </a:r>
          <a:r>
            <a:rPr lang="en-US" sz="1300" baseline="0">
              <a:solidFill>
                <a:srgbClr val="FF9900"/>
              </a:solidFill>
            </a:rPr>
            <a:t> </a:t>
          </a:r>
          <a:r>
            <a:rPr lang="en-US" sz="1300" baseline="0">
              <a:solidFill>
                <a:schemeClr val="tx1"/>
              </a:solidFill>
            </a:rPr>
            <a:t>sheet contains tables for the impact of fire.</a:t>
          </a:r>
        </a:p>
        <a:p>
          <a:endParaRPr lang="en-US" sz="1300" baseline="0">
            <a:solidFill>
              <a:schemeClr val="tx1"/>
            </a:solidFill>
          </a:endParaRPr>
        </a:p>
        <a:p>
          <a:r>
            <a:rPr lang="en-US" sz="1300" baseline="0">
              <a:solidFill>
                <a:schemeClr val="tx1"/>
              </a:solidFill>
              <a:latin typeface="+mn-lt"/>
              <a:ea typeface="+mn-ea"/>
              <a:cs typeface="+mn-cs"/>
            </a:rPr>
            <a:t>The </a:t>
          </a:r>
          <a:r>
            <a:rPr lang="en-US" sz="1300" b="1" baseline="0">
              <a:solidFill>
                <a:srgbClr val="FF9900"/>
              </a:solidFill>
              <a:latin typeface="+mn-lt"/>
              <a:ea typeface="+mn-ea"/>
              <a:cs typeface="+mn-cs"/>
            </a:rPr>
            <a:t>'Crop Management</a:t>
          </a:r>
          <a:r>
            <a:rPr lang="en-US" sz="1300" b="1" baseline="0">
              <a:solidFill>
                <a:schemeClr val="tx1"/>
              </a:solidFill>
              <a:latin typeface="+mn-lt"/>
              <a:ea typeface="+mn-ea"/>
              <a:cs typeface="+mn-cs"/>
            </a:rPr>
            <a:t>'</a:t>
          </a:r>
          <a:r>
            <a:rPr lang="en-US" sz="1300" baseline="0">
              <a:solidFill>
                <a:schemeClr val="tx1"/>
              </a:solidFill>
              <a:latin typeface="+mn-lt"/>
              <a:ea typeface="+mn-ea"/>
              <a:cs typeface="+mn-cs"/>
            </a:rPr>
            <a:t> and </a:t>
          </a:r>
          <a:r>
            <a:rPr lang="en-US" sz="1300" baseline="0">
              <a:solidFill>
                <a:srgbClr val="FF9900"/>
              </a:solidFill>
              <a:latin typeface="+mn-lt"/>
              <a:ea typeface="+mn-ea"/>
              <a:cs typeface="+mn-cs"/>
            </a:rPr>
            <a:t>'</a:t>
          </a:r>
          <a:r>
            <a:rPr lang="en-US" sz="1300" b="1" baseline="0">
              <a:solidFill>
                <a:srgbClr val="FF9900"/>
              </a:solidFill>
              <a:latin typeface="+mn-lt"/>
              <a:ea typeface="+mn-ea"/>
              <a:cs typeface="+mn-cs"/>
            </a:rPr>
            <a:t>Tree Management'</a:t>
          </a:r>
          <a:r>
            <a:rPr lang="en-US" sz="1300" baseline="0">
              <a:solidFill>
                <a:srgbClr val="FF9900"/>
              </a:solidFill>
              <a:latin typeface="+mn-lt"/>
              <a:ea typeface="+mn-ea"/>
              <a:cs typeface="+mn-cs"/>
            </a:rPr>
            <a:t> </a:t>
          </a:r>
          <a:r>
            <a:rPr lang="en-US" sz="1300" baseline="0">
              <a:solidFill>
                <a:schemeClr val="tx1"/>
              </a:solidFill>
              <a:latin typeface="+mn-lt"/>
              <a:ea typeface="+mn-ea"/>
              <a:cs typeface="+mn-cs"/>
            </a:rPr>
            <a:t>sheet determine type of crops and trees used in the simulation part of the calender of events that govern the simulation; other events are set within STELLA model itself. While, t</a:t>
          </a:r>
          <a:r>
            <a:rPr lang="en-US" sz="1300" baseline="0">
              <a:solidFill>
                <a:schemeClr val="tx1"/>
              </a:solidFill>
            </a:rPr>
            <a:t>he </a:t>
          </a:r>
          <a:r>
            <a:rPr lang="en-US" sz="1300" b="1" baseline="0">
              <a:solidFill>
                <a:srgbClr val="FF9900"/>
              </a:solidFill>
            </a:rPr>
            <a:t>'Crop Library'</a:t>
          </a:r>
          <a:r>
            <a:rPr lang="en-US" sz="1300" baseline="0">
              <a:solidFill>
                <a:srgbClr val="FF9900"/>
              </a:solidFill>
            </a:rPr>
            <a:t> </a:t>
          </a:r>
          <a:r>
            <a:rPr lang="en-US" sz="1300" baseline="0">
              <a:solidFill>
                <a:schemeClr val="tx1"/>
              </a:solidFill>
            </a:rPr>
            <a:t>and </a:t>
          </a:r>
          <a:r>
            <a:rPr lang="en-US" sz="1300" b="1" baseline="0">
              <a:solidFill>
                <a:srgbClr val="FF9900"/>
              </a:solidFill>
            </a:rPr>
            <a:t>'Tree Library</a:t>
          </a:r>
          <a:r>
            <a:rPr lang="en-US" sz="1300" b="1" baseline="0">
              <a:solidFill>
                <a:schemeClr val="tx1"/>
              </a:solidFill>
            </a:rPr>
            <a:t>'</a:t>
          </a:r>
          <a:r>
            <a:rPr lang="en-US" sz="1300" baseline="0">
              <a:solidFill>
                <a:schemeClr val="tx1"/>
              </a:solidFill>
            </a:rPr>
            <a:t> sheets allow you to choose from a (so far small) database of crops and tress to use in the simulation. </a:t>
          </a:r>
          <a:r>
            <a:rPr lang="en-US" sz="1300">
              <a:solidFill>
                <a:schemeClr val="tx1"/>
              </a:solidFill>
              <a:latin typeface="+mn-lt"/>
              <a:ea typeface="+mn-ea"/>
              <a:cs typeface="+mn-cs"/>
            </a:rPr>
            <a:t>The </a:t>
          </a:r>
          <a:r>
            <a:rPr lang="en-US" sz="1300" b="1">
              <a:solidFill>
                <a:srgbClr val="FF9900"/>
              </a:solidFill>
              <a:latin typeface="+mn-lt"/>
              <a:ea typeface="+mn-ea"/>
              <a:cs typeface="+mn-cs"/>
            </a:rPr>
            <a:t>'Profitability</a:t>
          </a:r>
          <a:r>
            <a:rPr lang="en-US" sz="1300" b="1">
              <a:solidFill>
                <a:schemeClr val="tx1"/>
              </a:solidFill>
              <a:latin typeface="+mn-lt"/>
              <a:ea typeface="+mn-ea"/>
              <a:cs typeface="+mn-cs"/>
            </a:rPr>
            <a:t>'</a:t>
          </a:r>
          <a:r>
            <a:rPr lang="en-US" sz="1300" baseline="0">
              <a:solidFill>
                <a:schemeClr val="tx1"/>
              </a:solidFill>
              <a:latin typeface="+mn-lt"/>
              <a:ea typeface="+mn-ea"/>
              <a:cs typeface="+mn-cs"/>
            </a:rPr>
            <a:t> sheet </a:t>
          </a:r>
          <a:r>
            <a:rPr lang="en-US" sz="1300">
              <a:solidFill>
                <a:schemeClr val="tx1"/>
              </a:solidFill>
              <a:latin typeface="+mn-lt"/>
              <a:ea typeface="+mn-ea"/>
              <a:cs typeface="+mn-cs"/>
            </a:rPr>
            <a:t>contains profitability input needed in the simulated systems.</a:t>
          </a:r>
        </a:p>
        <a:p>
          <a:endParaRPr lang="en-US" sz="1300" baseline="0">
            <a:solidFill>
              <a:srgbClr val="0000FF"/>
            </a:solidFill>
          </a:endParaRPr>
        </a:p>
        <a:p>
          <a:r>
            <a:rPr lang="en-US" sz="1300" b="1" baseline="0">
              <a:solidFill>
                <a:schemeClr val="tx1"/>
              </a:solidFill>
            </a:rPr>
            <a:t>IN ALL SHEETS, YOU CAN ONLY CHANGE VALUES IN BLUE FONT !!!</a:t>
          </a:r>
        </a:p>
        <a:p>
          <a:endParaRPr lang="en-US" sz="1100"/>
        </a:p>
      </xdr:txBody>
    </xdr:sp>
    <xdr:clientData/>
  </xdr:oneCellAnchor>
  <xdr:oneCellAnchor>
    <xdr:from>
      <xdr:col>11</xdr:col>
      <xdr:colOff>94676</xdr:colOff>
      <xdr:row>1</xdr:row>
      <xdr:rowOff>28185</xdr:rowOff>
    </xdr:from>
    <xdr:ext cx="1828800" cy="320040"/>
    <xdr:sp macro="[0]!Rectangle4_Click" textlink="">
      <xdr:nvSpPr>
        <xdr:cNvPr id="5" name="Rectangle 4">
          <a:extLst>
            <a:ext uri="{FF2B5EF4-FFF2-40B4-BE49-F238E27FC236}">
              <a16:creationId xmlns:a16="http://schemas.microsoft.com/office/drawing/2014/main" id="{00000000-0008-0000-0000-000005000000}"/>
            </a:ext>
          </a:extLst>
        </xdr:cNvPr>
        <xdr:cNvSpPr/>
      </xdr:nvSpPr>
      <xdr:spPr bwMode="auto">
        <a:xfrm>
          <a:off x="6800276" y="190110"/>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AF System</a:t>
          </a:r>
        </a:p>
      </xdr:txBody>
    </xdr:sp>
    <xdr:clientData/>
  </xdr:oneCellAnchor>
  <xdr:oneCellAnchor>
    <xdr:from>
      <xdr:col>11</xdr:col>
      <xdr:colOff>104775</xdr:colOff>
      <xdr:row>4</xdr:row>
      <xdr:rowOff>28575</xdr:rowOff>
    </xdr:from>
    <xdr:ext cx="1828800" cy="320040"/>
    <xdr:sp macro="[0]!Rectangle5_Click" textlink="">
      <xdr:nvSpPr>
        <xdr:cNvPr id="6" name="Rectangle 5">
          <a:extLst>
            <a:ext uri="{FF2B5EF4-FFF2-40B4-BE49-F238E27FC236}">
              <a16:creationId xmlns:a16="http://schemas.microsoft.com/office/drawing/2014/main" id="{00000000-0008-0000-0000-000006000000}"/>
            </a:ext>
          </a:extLst>
        </xdr:cNvPr>
        <xdr:cNvSpPr/>
      </xdr:nvSpPr>
      <xdr:spPr bwMode="auto">
        <a:xfrm>
          <a:off x="6810375" y="67627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WEATHER</a:t>
          </a:r>
        </a:p>
      </xdr:txBody>
    </xdr:sp>
    <xdr:clientData/>
  </xdr:oneCellAnchor>
  <xdr:oneCellAnchor>
    <xdr:from>
      <xdr:col>14</xdr:col>
      <xdr:colOff>276225</xdr:colOff>
      <xdr:row>1</xdr:row>
      <xdr:rowOff>28575</xdr:rowOff>
    </xdr:from>
    <xdr:ext cx="1828800" cy="320040"/>
    <xdr:sp macro="[0]!Rectangle11_Click" textlink="">
      <xdr:nvSpPr>
        <xdr:cNvPr id="7" name="Rectangle 6">
          <a:extLst>
            <a:ext uri="{FF2B5EF4-FFF2-40B4-BE49-F238E27FC236}">
              <a16:creationId xmlns:a16="http://schemas.microsoft.com/office/drawing/2014/main" id="{00000000-0008-0000-0000-000007000000}"/>
            </a:ext>
          </a:extLst>
        </xdr:cNvPr>
        <xdr:cNvSpPr/>
      </xdr:nvSpPr>
      <xdr:spPr bwMode="auto">
        <a:xfrm>
          <a:off x="8810625" y="190500"/>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Crop</a:t>
          </a:r>
          <a:r>
            <a:rPr lang="en-US" sz="1400" b="1" baseline="0"/>
            <a:t> Library</a:t>
          </a:r>
          <a:endParaRPr lang="en-US" sz="1400" b="1"/>
        </a:p>
      </xdr:txBody>
    </xdr:sp>
    <xdr:clientData/>
  </xdr:oneCellAnchor>
  <xdr:oneCellAnchor>
    <xdr:from>
      <xdr:col>14</xdr:col>
      <xdr:colOff>276225</xdr:colOff>
      <xdr:row>7</xdr:row>
      <xdr:rowOff>57150</xdr:rowOff>
    </xdr:from>
    <xdr:ext cx="1828800" cy="320040"/>
    <xdr:sp macro="[0]!Rectangle13_Click" textlink="">
      <xdr:nvSpPr>
        <xdr:cNvPr id="8" name="Rectangle 7">
          <a:extLst>
            <a:ext uri="{FF2B5EF4-FFF2-40B4-BE49-F238E27FC236}">
              <a16:creationId xmlns:a16="http://schemas.microsoft.com/office/drawing/2014/main" id="{00000000-0008-0000-0000-000008000000}"/>
            </a:ext>
          </a:extLst>
        </xdr:cNvPr>
        <xdr:cNvSpPr/>
      </xdr:nvSpPr>
      <xdr:spPr bwMode="auto">
        <a:xfrm>
          <a:off x="8810625" y="119062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TREE</a:t>
          </a:r>
          <a:r>
            <a:rPr lang="en-US" sz="1400" b="1" baseline="0"/>
            <a:t> MANAGEMENT</a:t>
          </a:r>
          <a:endParaRPr lang="en-US" sz="1400" b="1"/>
        </a:p>
      </xdr:txBody>
    </xdr:sp>
    <xdr:clientData/>
  </xdr:oneCellAnchor>
  <xdr:oneCellAnchor>
    <xdr:from>
      <xdr:col>14</xdr:col>
      <xdr:colOff>266700</xdr:colOff>
      <xdr:row>10</xdr:row>
      <xdr:rowOff>66675</xdr:rowOff>
    </xdr:from>
    <xdr:ext cx="1828800" cy="320040"/>
    <xdr:sp macro="[0]!Rectangle14_Click" textlink="">
      <xdr:nvSpPr>
        <xdr:cNvPr id="9" name="Rectangle 8">
          <a:extLst>
            <a:ext uri="{FF2B5EF4-FFF2-40B4-BE49-F238E27FC236}">
              <a16:creationId xmlns:a16="http://schemas.microsoft.com/office/drawing/2014/main" id="{00000000-0008-0000-0000-000009000000}"/>
            </a:ext>
          </a:extLst>
        </xdr:cNvPr>
        <xdr:cNvSpPr/>
      </xdr:nvSpPr>
      <xdr:spPr bwMode="auto">
        <a:xfrm>
          <a:off x="8801100" y="1685925"/>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CROP</a:t>
          </a:r>
          <a:r>
            <a:rPr lang="en-US" sz="1400" b="1" baseline="0"/>
            <a:t> MANAGEMENT</a:t>
          </a:r>
          <a:endParaRPr lang="en-US" sz="1400" b="1"/>
        </a:p>
      </xdr:txBody>
    </xdr:sp>
    <xdr:clientData/>
  </xdr:oneCellAnchor>
  <xdr:oneCellAnchor>
    <xdr:from>
      <xdr:col>11</xdr:col>
      <xdr:colOff>95250</xdr:colOff>
      <xdr:row>16</xdr:row>
      <xdr:rowOff>85725</xdr:rowOff>
    </xdr:from>
    <xdr:ext cx="1828800" cy="320040"/>
    <xdr:sp macro="[0]!Rectangle10_Click" textlink="">
      <xdr:nvSpPr>
        <xdr:cNvPr id="10" name="Rectangle 9">
          <a:extLst>
            <a:ext uri="{FF2B5EF4-FFF2-40B4-BE49-F238E27FC236}">
              <a16:creationId xmlns:a16="http://schemas.microsoft.com/office/drawing/2014/main" id="{00000000-0008-0000-0000-00000A000000}"/>
            </a:ext>
          </a:extLst>
        </xdr:cNvPr>
        <xdr:cNvSpPr/>
      </xdr:nvSpPr>
      <xdr:spPr bwMode="auto">
        <a:xfrm>
          <a:off x="6800850" y="2676525"/>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Slash&amp;Burn</a:t>
          </a:r>
        </a:p>
      </xdr:txBody>
    </xdr:sp>
    <xdr:clientData/>
  </xdr:oneCellAnchor>
  <xdr:oneCellAnchor>
    <xdr:from>
      <xdr:col>11</xdr:col>
      <xdr:colOff>85725</xdr:colOff>
      <xdr:row>13</xdr:row>
      <xdr:rowOff>85725</xdr:rowOff>
    </xdr:from>
    <xdr:ext cx="1828800" cy="320040"/>
    <xdr:sp macro="[0]!Rectangle9_Click" textlink="">
      <xdr:nvSpPr>
        <xdr:cNvPr id="11" name="Rectangle 10">
          <a:extLst>
            <a:ext uri="{FF2B5EF4-FFF2-40B4-BE49-F238E27FC236}">
              <a16:creationId xmlns:a16="http://schemas.microsoft.com/office/drawing/2014/main" id="{00000000-0008-0000-0000-00000B000000}"/>
            </a:ext>
          </a:extLst>
        </xdr:cNvPr>
        <xdr:cNvSpPr/>
      </xdr:nvSpPr>
      <xdr:spPr bwMode="auto">
        <a:xfrm>
          <a:off x="6791325" y="2190750"/>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Nitrogen</a:t>
          </a:r>
        </a:p>
      </xdr:txBody>
    </xdr:sp>
    <xdr:clientData/>
  </xdr:oneCellAnchor>
  <xdr:oneCellAnchor>
    <xdr:from>
      <xdr:col>11</xdr:col>
      <xdr:colOff>95250</xdr:colOff>
      <xdr:row>10</xdr:row>
      <xdr:rowOff>76200</xdr:rowOff>
    </xdr:from>
    <xdr:ext cx="1828800" cy="320040"/>
    <xdr:sp macro="[0]!Rectangle8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6800850" y="1695450"/>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Phosphorous</a:t>
          </a:r>
        </a:p>
      </xdr:txBody>
    </xdr:sp>
    <xdr:clientData/>
  </xdr:oneCellAnchor>
  <xdr:oneCellAnchor>
    <xdr:from>
      <xdr:col>11</xdr:col>
      <xdr:colOff>104775</xdr:colOff>
      <xdr:row>7</xdr:row>
      <xdr:rowOff>57150</xdr:rowOff>
    </xdr:from>
    <xdr:ext cx="1828800" cy="320040"/>
    <xdr:sp macro="[0]!Rectangle7_Click" textlink="">
      <xdr:nvSpPr>
        <xdr:cNvPr id="13" name="Rectangle 12">
          <a:extLst>
            <a:ext uri="{FF2B5EF4-FFF2-40B4-BE49-F238E27FC236}">
              <a16:creationId xmlns:a16="http://schemas.microsoft.com/office/drawing/2014/main" id="{00000000-0008-0000-0000-00000D000000}"/>
            </a:ext>
          </a:extLst>
        </xdr:cNvPr>
        <xdr:cNvSpPr/>
      </xdr:nvSpPr>
      <xdr:spPr bwMode="auto">
        <a:xfrm>
          <a:off x="6810375" y="1190625"/>
          <a:ext cx="1828800" cy="320040"/>
        </a:xfrm>
        <a:prstGeom prst="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noAutofit/>
        </a:bodyPr>
        <a:lstStyle/>
        <a:p>
          <a:pPr algn="ctr"/>
          <a:r>
            <a:rPr lang="en-US" sz="1400" b="1"/>
            <a:t>Pedotransfer</a:t>
          </a:r>
        </a:p>
      </xdr:txBody>
    </xdr:sp>
    <xdr:clientData/>
  </xdr:oneCellAnchor>
  <xdr:oneCellAnchor>
    <xdr:from>
      <xdr:col>14</xdr:col>
      <xdr:colOff>285750</xdr:colOff>
      <xdr:row>4</xdr:row>
      <xdr:rowOff>28575</xdr:rowOff>
    </xdr:from>
    <xdr:ext cx="1828800" cy="320040"/>
    <xdr:sp macro="[0]!Rectangle12_Click" textlink="">
      <xdr:nvSpPr>
        <xdr:cNvPr id="14" name="Rectangle 13">
          <a:extLst>
            <a:ext uri="{FF2B5EF4-FFF2-40B4-BE49-F238E27FC236}">
              <a16:creationId xmlns:a16="http://schemas.microsoft.com/office/drawing/2014/main" id="{00000000-0008-0000-0000-00000E000000}"/>
            </a:ext>
          </a:extLst>
        </xdr:cNvPr>
        <xdr:cNvSpPr/>
      </xdr:nvSpPr>
      <xdr:spPr bwMode="auto">
        <a:xfrm>
          <a:off x="8820150" y="676275"/>
          <a:ext cx="1828800" cy="320040"/>
        </a:xfrm>
        <a:prstGeom prst="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noAutofit/>
        </a:bodyPr>
        <a:lstStyle/>
        <a:p>
          <a:pPr algn="ctr"/>
          <a:r>
            <a:rPr lang="en-US" sz="1400" b="1"/>
            <a:t>Tree Library</a:t>
          </a:r>
        </a:p>
      </xdr:txBody>
    </xdr:sp>
    <xdr:clientData/>
  </xdr:oneCellAnchor>
  <xdr:oneCellAnchor>
    <xdr:from>
      <xdr:col>14</xdr:col>
      <xdr:colOff>266700</xdr:colOff>
      <xdr:row>16</xdr:row>
      <xdr:rowOff>95250</xdr:rowOff>
    </xdr:from>
    <xdr:ext cx="1828800" cy="320040"/>
    <xdr:sp macro="[0]!Rectangle16_Click" textlink="">
      <xdr:nvSpPr>
        <xdr:cNvPr id="15" name="Rectangle 14">
          <a:extLst>
            <a:ext uri="{FF2B5EF4-FFF2-40B4-BE49-F238E27FC236}">
              <a16:creationId xmlns:a16="http://schemas.microsoft.com/office/drawing/2014/main" id="{00000000-0008-0000-0000-00000F000000}"/>
            </a:ext>
          </a:extLst>
        </xdr:cNvPr>
        <xdr:cNvSpPr/>
      </xdr:nvSpPr>
      <xdr:spPr bwMode="auto">
        <a:xfrm>
          <a:off x="8801100" y="2686050"/>
          <a:ext cx="1828800" cy="320040"/>
        </a:xfrm>
        <a:prstGeom prst="rect">
          <a:avLst/>
        </a:prstGeom>
        <a:ln>
          <a:headEnd type="none" w="med" len="med"/>
          <a:tailEnd type="none" w="med" len="med"/>
        </a:ln>
      </xdr:spPr>
      <xdr:style>
        <a:lnRef idx="1">
          <a:schemeClr val="accent4"/>
        </a:lnRef>
        <a:fillRef idx="3">
          <a:schemeClr val="accent4"/>
        </a:fillRef>
        <a:effectRef idx="2">
          <a:schemeClr val="accent4"/>
        </a:effectRef>
        <a:fontRef idx="minor">
          <a:schemeClr val="lt1"/>
        </a:fontRef>
      </xdr:style>
      <xdr:txBody>
        <a:bodyPr vertOverflow="clip" wrap="square" lIns="18288" tIns="0" rIns="0" bIns="0" rtlCol="0" anchor="ctr" upright="1">
          <a:noAutofit/>
        </a:bodyPr>
        <a:lstStyle/>
        <a:p>
          <a:pPr algn="ctr"/>
          <a:r>
            <a:rPr lang="en-US" sz="1400" b="1"/>
            <a:t>Pedotransfer</a:t>
          </a:r>
          <a:r>
            <a:rPr lang="en-US" sz="1400" b="1" baseline="0"/>
            <a:t> SOM</a:t>
          </a:r>
          <a:endParaRPr lang="en-US" sz="1400" b="1"/>
        </a:p>
      </xdr:txBody>
    </xdr:sp>
    <xdr:clientData/>
  </xdr:oneCellAnchor>
  <xdr:oneCellAnchor>
    <xdr:from>
      <xdr:col>14</xdr:col>
      <xdr:colOff>266700</xdr:colOff>
      <xdr:row>13</xdr:row>
      <xdr:rowOff>85725</xdr:rowOff>
    </xdr:from>
    <xdr:ext cx="1828800" cy="320040"/>
    <xdr:sp macro="[0]!Rectangle15_Click" textlink="">
      <xdr:nvSpPr>
        <xdr:cNvPr id="16" name="Rectangle 15">
          <a:extLst>
            <a:ext uri="{FF2B5EF4-FFF2-40B4-BE49-F238E27FC236}">
              <a16:creationId xmlns:a16="http://schemas.microsoft.com/office/drawing/2014/main" id="{00000000-0008-0000-0000-000010000000}"/>
            </a:ext>
          </a:extLst>
        </xdr:cNvPr>
        <xdr:cNvSpPr/>
      </xdr:nvSpPr>
      <xdr:spPr bwMode="auto">
        <a:xfrm>
          <a:off x="8801100" y="2190750"/>
          <a:ext cx="1828800" cy="32004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noAutofit/>
        </a:bodyPr>
        <a:lstStyle/>
        <a:p>
          <a:pPr algn="ctr"/>
          <a:r>
            <a:rPr lang="en-US" sz="1400" b="1"/>
            <a:t>Profitability</a:t>
          </a:r>
        </a:p>
      </xdr:txBody>
    </xdr:sp>
    <xdr:clientData/>
  </xdr:oneCellAnchor>
  <xdr:oneCellAnchor>
    <xdr:from>
      <xdr:col>11</xdr:col>
      <xdr:colOff>78514</xdr:colOff>
      <xdr:row>19</xdr:row>
      <xdr:rowOff>136163</xdr:rowOff>
    </xdr:from>
    <xdr:ext cx="3836261" cy="654412"/>
    <xdr:sp macro="[0]!Rectangle17_Click" textlink="">
      <xdr:nvSpPr>
        <xdr:cNvPr id="17" name="Rectangle 16">
          <a:extLst>
            <a:ext uri="{FF2B5EF4-FFF2-40B4-BE49-F238E27FC236}">
              <a16:creationId xmlns:a16="http://schemas.microsoft.com/office/drawing/2014/main" id="{00000000-0008-0000-0000-000011000000}"/>
            </a:ext>
          </a:extLst>
        </xdr:cNvPr>
        <xdr:cNvSpPr/>
      </xdr:nvSpPr>
      <xdr:spPr bwMode="auto">
        <a:xfrm>
          <a:off x="6784114" y="3212738"/>
          <a:ext cx="3836261" cy="654412"/>
        </a:xfrm>
        <a:prstGeom prst="rect">
          <a:avLst/>
        </a:prstGeom>
        <a:ln>
          <a:headEnd type="none" w="med" len="med"/>
          <a:tailEnd type="none" w="med" len="med"/>
        </a:ln>
      </xdr:spPr>
      <xdr:style>
        <a:lnRef idx="1">
          <a:schemeClr val="accent6"/>
        </a:lnRef>
        <a:fillRef idx="3">
          <a:schemeClr val="accent6"/>
        </a:fillRef>
        <a:effectRef idx="2">
          <a:schemeClr val="accent6"/>
        </a:effectRef>
        <a:fontRef idx="minor">
          <a:schemeClr val="lt1"/>
        </a:fontRef>
      </xdr:style>
      <xdr:txBody>
        <a:bodyPr vertOverflow="clip" wrap="square" lIns="18288" tIns="0" rIns="0" bIns="0" rtlCol="0" anchor="ctr" upright="1">
          <a:noAutofit/>
        </a:bodyPr>
        <a:lstStyle/>
        <a:p>
          <a:pPr algn="ctr"/>
          <a:r>
            <a:rPr lang="en-US" sz="1400" b="1"/>
            <a:t>How to link and what</a:t>
          </a:r>
          <a:r>
            <a:rPr lang="en-US" sz="1400" b="1" baseline="0"/>
            <a:t> results can be obtained from WaNuLCAS STELLA</a:t>
          </a:r>
          <a:endParaRPr lang="en-US" sz="1400" b="1"/>
        </a:p>
      </xdr:txBody>
    </xdr:sp>
    <xdr:clientData/>
  </xdr:oneCellAnchor>
  <xdr:oneCellAnchor>
    <xdr:from>
      <xdr:col>11</xdr:col>
      <xdr:colOff>76200</xdr:colOff>
      <xdr:row>25</xdr:row>
      <xdr:rowOff>47625</xdr:rowOff>
    </xdr:from>
    <xdr:ext cx="7622408" cy="718530"/>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828367" y="4016375"/>
          <a:ext cx="7622408" cy="71853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wrap="none" rtlCol="0" anchor="t">
          <a:spAutoFit/>
        </a:bodyPr>
        <a:lstStyle/>
        <a:p>
          <a:r>
            <a:rPr lang="en-US" sz="1300"/>
            <a:t>Type Ctrl+U to update all crop &amp; tree </a:t>
          </a:r>
          <a:r>
            <a:rPr lang="en-US" sz="1100" b="0" i="0" u="none" strike="noStrike">
              <a:solidFill>
                <a:schemeClr val="dk1"/>
              </a:solidFill>
              <a:effectLst/>
              <a:latin typeface="+mn-lt"/>
              <a:ea typeface="+mn-ea"/>
              <a:cs typeface="+mn-cs"/>
            </a:rPr>
            <a:t>0.126</a:t>
          </a:r>
          <a:r>
            <a:rPr lang="en-US" sz="1400"/>
            <a:t> </a:t>
          </a:r>
          <a:r>
            <a:rPr lang="en-US" sz="1100" b="0" i="0" u="none" strike="noStrike">
              <a:solidFill>
                <a:schemeClr val="dk1"/>
              </a:solidFill>
              <a:effectLst/>
              <a:latin typeface="+mn-lt"/>
              <a:ea typeface="+mn-ea"/>
              <a:cs typeface="+mn-cs"/>
            </a:rPr>
            <a:t>0.0004</a:t>
          </a:r>
          <a:r>
            <a:rPr lang="en-US" sz="1400"/>
            <a:t> </a:t>
          </a:r>
          <a:r>
            <a:rPr lang="en-US" sz="1100" b="0" i="0" u="none" strike="noStrike">
              <a:solidFill>
                <a:schemeClr val="dk1"/>
              </a:solidFill>
              <a:effectLst/>
              <a:latin typeface="+mn-lt"/>
              <a:ea typeface="+mn-ea"/>
              <a:cs typeface="+mn-cs"/>
            </a:rPr>
            <a:t>0.00113</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0.00016</a:t>
          </a:r>
          <a:r>
            <a:rPr lang="en-US" sz="1400"/>
            <a:t> </a:t>
          </a:r>
          <a:r>
            <a:rPr lang="en-US" sz="1100" b="0" i="0" u="none" strike="noStrike">
              <a:solidFill>
                <a:schemeClr val="dk1"/>
              </a:solidFill>
              <a:effectLst/>
              <a:latin typeface="+mn-lt"/>
              <a:ea typeface="+mn-ea"/>
              <a:cs typeface="+mn-cs"/>
            </a:rPr>
            <a:t>8000</a:t>
          </a:r>
          <a:r>
            <a:rPr lang="en-US" sz="1400"/>
            <a:t> </a:t>
          </a:r>
          <a:r>
            <a:rPr lang="en-US" sz="1100" b="0" i="0" u="none" strike="noStrike">
              <a:solidFill>
                <a:schemeClr val="dk1"/>
              </a:solidFill>
              <a:effectLst/>
              <a:latin typeface="+mn-lt"/>
              <a:ea typeface="+mn-ea"/>
              <a:cs typeface="+mn-cs"/>
            </a:rPr>
            <a:t>8000</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567</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940</a:t>
          </a:r>
          <a:r>
            <a:rPr lang="en-US" sz="1400"/>
            <a:t> </a:t>
          </a:r>
          <a:r>
            <a:rPr lang="en-US" sz="1100" b="0" i="0" u="none" strike="noStrike">
              <a:solidFill>
                <a:schemeClr val="dk1"/>
              </a:solidFill>
              <a:effectLst/>
              <a:latin typeface="+mn-lt"/>
              <a:ea typeface="+mn-ea"/>
              <a:cs typeface="+mn-cs"/>
            </a:rPr>
            <a:t>0</a:t>
          </a:r>
          <a:r>
            <a:rPr lang="en-US" sz="1400"/>
            <a:t> </a:t>
          </a:r>
          <a:r>
            <a:rPr lang="en-US" sz="1100" b="0" i="0" u="none" strike="noStrike">
              <a:solidFill>
                <a:schemeClr val="dk1"/>
              </a:solidFill>
              <a:effectLst/>
              <a:latin typeface="+mn-lt"/>
              <a:ea typeface="+mn-ea"/>
              <a:cs typeface="+mn-cs"/>
            </a:rPr>
            <a:t>0</a:t>
          </a:r>
          <a:r>
            <a:rPr lang="en-US" sz="1400"/>
            <a:t> </a:t>
          </a:r>
          <a:r>
            <a:rPr lang="en-US" sz="1300"/>
            <a:t>and profitability</a:t>
          </a:r>
        </a:p>
        <a:p>
          <a:r>
            <a:rPr lang="en-US" sz="1300"/>
            <a:t>Type Ctrl+Y to update all soil parameters</a:t>
          </a:r>
        </a:p>
        <a:p>
          <a:r>
            <a:rPr lang="en-US" sz="1300"/>
            <a:t>Type</a:t>
          </a:r>
          <a:r>
            <a:rPr lang="en-US" sz="1300" baseline="0"/>
            <a:t> Ctrl+W to update all weather parameters</a:t>
          </a:r>
          <a:endParaRPr lang="en-US" sz="1300"/>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28575</xdr:colOff>
      <xdr:row>0</xdr:row>
      <xdr:rowOff>9525</xdr:rowOff>
    </xdr:from>
    <xdr:ext cx="3587457" cy="593304"/>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8575" y="9525"/>
          <a:ext cx="3587457"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chemeClr val="tx1"/>
              </a:solidFill>
              <a:latin typeface="+mn-lt"/>
            </a:rPr>
            <a:t>Agroforestry</a:t>
          </a:r>
          <a:r>
            <a:rPr lang="en-US" sz="3200" b="0" baseline="0">
              <a:solidFill>
                <a:schemeClr val="tx1"/>
              </a:solidFill>
              <a:latin typeface="+mn-lt"/>
            </a:rPr>
            <a:t> System</a:t>
          </a:r>
          <a:endParaRPr lang="en-US" sz="3200" b="0">
            <a:solidFill>
              <a:schemeClr val="tx1"/>
            </a:solidFill>
            <a:latin typeface="+mn-lt"/>
          </a:endParaRPr>
        </a:p>
      </xdr:txBody>
    </xdr:sp>
    <xdr:clientData/>
  </xdr:oneCellAnchor>
  <xdr:twoCellAnchor>
    <xdr:from>
      <xdr:col>9</xdr:col>
      <xdr:colOff>76200</xdr:colOff>
      <xdr:row>1</xdr:row>
      <xdr:rowOff>133350</xdr:rowOff>
    </xdr:from>
    <xdr:to>
      <xdr:col>12</xdr:col>
      <xdr:colOff>76200</xdr:colOff>
      <xdr:row>3</xdr:row>
      <xdr:rowOff>133350</xdr:rowOff>
    </xdr:to>
    <xdr:sp macro="[0]!Rectangle6_Click" textlink="">
      <xdr:nvSpPr>
        <xdr:cNvPr id="7" name="Rectangle 6">
          <a:extLst>
            <a:ext uri="{FF2B5EF4-FFF2-40B4-BE49-F238E27FC236}">
              <a16:creationId xmlns:a16="http://schemas.microsoft.com/office/drawing/2014/main" id="{00000000-0008-0000-0100-000007000000}"/>
            </a:ext>
          </a:extLst>
        </xdr:cNvPr>
        <xdr:cNvSpPr/>
      </xdr:nvSpPr>
      <xdr:spPr bwMode="auto">
        <a:xfrm>
          <a:off x="7829550" y="295275"/>
          <a:ext cx="1828800" cy="32385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300" b="1"/>
            <a:t>BACK TO READ ME</a:t>
          </a:r>
        </a:p>
      </xdr:txBody>
    </xdr:sp>
    <xdr:clientData/>
  </xdr:twoCellAnchor>
  <xdr:twoCellAnchor editAs="oneCell">
    <xdr:from>
      <xdr:col>0</xdr:col>
      <xdr:colOff>21168</xdr:colOff>
      <xdr:row>6</xdr:row>
      <xdr:rowOff>1</xdr:rowOff>
    </xdr:from>
    <xdr:to>
      <xdr:col>3</xdr:col>
      <xdr:colOff>158751</xdr:colOff>
      <xdr:row>26</xdr:row>
      <xdr:rowOff>12681</xdr:rowOff>
    </xdr:to>
    <xdr:pic>
      <xdr:nvPicPr>
        <xdr:cNvPr id="8" name="Picture 7" descr="wanulcas4 0.jp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stretch>
          <a:fillRect/>
        </a:stretch>
      </xdr:blipFill>
      <xdr:spPr>
        <a:xfrm>
          <a:off x="21168" y="1248834"/>
          <a:ext cx="3111500" cy="455293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38099</xdr:colOff>
      <xdr:row>3</xdr:row>
      <xdr:rowOff>76200</xdr:rowOff>
    </xdr:from>
    <xdr:to>
      <xdr:col>5</xdr:col>
      <xdr:colOff>434975</xdr:colOff>
      <xdr:row>8</xdr:row>
      <xdr:rowOff>38100</xdr:rowOff>
    </xdr:to>
    <xdr:sp macro="" textlink="">
      <xdr:nvSpPr>
        <xdr:cNvPr id="17412" name="Text Box 4">
          <a:extLst>
            <a:ext uri="{FF2B5EF4-FFF2-40B4-BE49-F238E27FC236}">
              <a16:creationId xmlns:a16="http://schemas.microsoft.com/office/drawing/2014/main" id="{00000000-0008-0000-0200-000004440000}"/>
            </a:ext>
          </a:extLst>
        </xdr:cNvPr>
        <xdr:cNvSpPr txBox="1">
          <a:spLocks noChangeArrowheads="1"/>
        </xdr:cNvSpPr>
      </xdr:nvSpPr>
      <xdr:spPr bwMode="auto">
        <a:xfrm>
          <a:off x="38099" y="676275"/>
          <a:ext cx="6219826" cy="962025"/>
        </a:xfrm>
        <a:prstGeom prst="rect">
          <a:avLst/>
        </a:prstGeom>
        <a:noFill/>
        <a:ln w="9525">
          <a:noFill/>
          <a:miter lim="800000"/>
          <a:headEnd/>
          <a:tailEnd/>
        </a:ln>
      </xdr:spPr>
      <xdr:txBody>
        <a:bodyPr vertOverflow="clip" wrap="square" lIns="27432" tIns="32004" rIns="0" bIns="0" anchor="t" upright="1"/>
        <a:lstStyle/>
        <a:p>
          <a:pPr algn="l" rtl="0">
            <a:defRPr sz="1000"/>
          </a:pPr>
          <a:r>
            <a:rPr lang="en-US" sz="1300" b="0" i="0" u="none" strike="noStrike" baseline="0">
              <a:solidFill>
                <a:schemeClr val="tx1"/>
              </a:solidFill>
              <a:latin typeface="+mn-lt"/>
            </a:rPr>
            <a:t>This spreadsheet provide daily values for weather parameters.  Values in blue font are linked to WaNuLCAS model.  Any changes made will automatically change associated values in the model.  User may specify rainfall, soil temperature and potential evapotranspiration other than daily data in STELLA. </a:t>
          </a:r>
          <a:endParaRPr lang="en-US" sz="1300" b="0" i="0" u="none" strike="noStrike" baseline="0">
            <a:solidFill>
              <a:schemeClr val="tx1"/>
            </a:solidFill>
            <a:latin typeface="+mn-lt"/>
            <a:cs typeface="Arial"/>
          </a:endParaRPr>
        </a:p>
        <a:p>
          <a:pPr algn="l" rtl="0">
            <a:defRPr sz="1000"/>
          </a:pPr>
          <a:endParaRPr lang="en-US" sz="1300" b="0" i="0" u="none" strike="noStrike" baseline="0">
            <a:solidFill>
              <a:schemeClr val="tx1"/>
            </a:solidFill>
            <a:latin typeface="+mn-lt"/>
            <a:cs typeface="Arial"/>
          </a:endParaRPr>
        </a:p>
      </xdr:txBody>
    </xdr:sp>
    <xdr:clientData/>
  </xdr:twoCellAnchor>
  <xdr:oneCellAnchor>
    <xdr:from>
      <xdr:col>0</xdr:col>
      <xdr:colOff>47625</xdr:colOff>
      <xdr:row>0</xdr:row>
      <xdr:rowOff>38100</xdr:rowOff>
    </xdr:from>
    <xdr:ext cx="1650837" cy="59330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625" y="38100"/>
          <a:ext cx="1650837"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chemeClr val="tx1"/>
              </a:solidFill>
              <a:latin typeface="+mn-lt"/>
            </a:rPr>
            <a:t>Weather</a:t>
          </a:r>
        </a:p>
      </xdr:txBody>
    </xdr:sp>
    <xdr:clientData/>
  </xdr:oneCellAnchor>
  <mc:AlternateContent xmlns:mc="http://schemas.openxmlformats.org/markup-compatibility/2006">
    <mc:Choice xmlns:a14="http://schemas.microsoft.com/office/drawing/2010/main" Requires="a14">
      <xdr:twoCellAnchor editAs="oneCell">
        <xdr:from>
          <xdr:col>7</xdr:col>
          <xdr:colOff>274320</xdr:colOff>
          <xdr:row>15</xdr:row>
          <xdr:rowOff>30480</xdr:rowOff>
        </xdr:from>
        <xdr:to>
          <xdr:col>9</xdr:col>
          <xdr:colOff>121920</xdr:colOff>
          <xdr:row>17</xdr:row>
          <xdr:rowOff>7620</xdr:rowOff>
        </xdr:to>
        <xdr:sp macro="" textlink="">
          <xdr:nvSpPr>
            <xdr:cNvPr id="17414" name="CommandButton1" hidden="1">
              <a:extLst>
                <a:ext uri="{63B3BB69-23CF-44E3-9099-C40C66FF867C}">
                  <a14:compatExt spid="_x0000_s17414"/>
                </a:ext>
                <a:ext uri="{FF2B5EF4-FFF2-40B4-BE49-F238E27FC236}">
                  <a16:creationId xmlns:a16="http://schemas.microsoft.com/office/drawing/2014/main" id="{00000000-0008-0000-02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12</xdr:col>
      <xdr:colOff>28575</xdr:colOff>
      <xdr:row>0</xdr:row>
      <xdr:rowOff>161925</xdr:rowOff>
    </xdr:from>
    <xdr:to>
      <xdr:col>22</xdr:col>
      <xdr:colOff>276225</xdr:colOff>
      <xdr:row>1</xdr:row>
      <xdr:rowOff>0</xdr:rowOff>
    </xdr:to>
    <xdr:sp macro="" textlink="">
      <xdr:nvSpPr>
        <xdr:cNvPr id="7170" name="Text 2">
          <a:extLst>
            <a:ext uri="{FF2B5EF4-FFF2-40B4-BE49-F238E27FC236}">
              <a16:creationId xmlns:a16="http://schemas.microsoft.com/office/drawing/2014/main" id="{00000000-0008-0000-0300-0000021C0000}"/>
            </a:ext>
          </a:extLst>
        </xdr:cNvPr>
        <xdr:cNvSpPr txBox="1">
          <a:spLocks noChangeArrowheads="1"/>
        </xdr:cNvSpPr>
      </xdr:nvSpPr>
      <xdr:spPr bwMode="auto">
        <a:xfrm>
          <a:off x="11239500" y="161925"/>
          <a:ext cx="8439150" cy="457200"/>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The values below are soil parameters generated by van Genuchten equations</a:t>
          </a:r>
        </a:p>
      </xdr:txBody>
    </xdr:sp>
    <xdr:clientData/>
  </xdr:twoCellAnchor>
  <xdr:twoCellAnchor>
    <xdr:from>
      <xdr:col>28</xdr:col>
      <xdr:colOff>0</xdr:colOff>
      <xdr:row>10</xdr:row>
      <xdr:rowOff>161925</xdr:rowOff>
    </xdr:from>
    <xdr:to>
      <xdr:col>34</xdr:col>
      <xdr:colOff>371475</xdr:colOff>
      <xdr:row>23</xdr:row>
      <xdr:rowOff>161925</xdr:rowOff>
    </xdr:to>
    <xdr:graphicFrame macro="">
      <xdr:nvGraphicFramePr>
        <xdr:cNvPr id="7524" name="Chart 19">
          <a:extLst>
            <a:ext uri="{FF2B5EF4-FFF2-40B4-BE49-F238E27FC236}">
              <a16:creationId xmlns:a16="http://schemas.microsoft.com/office/drawing/2014/main" id="{00000000-0008-0000-0300-000064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0</xdr:rowOff>
    </xdr:from>
    <xdr:to>
      <xdr:col>4</xdr:col>
      <xdr:colOff>581025</xdr:colOff>
      <xdr:row>1</xdr:row>
      <xdr:rowOff>114300</xdr:rowOff>
    </xdr:to>
    <xdr:sp macro="" textlink="">
      <xdr:nvSpPr>
        <xdr:cNvPr id="7202" name="Text Box 34">
          <a:extLst>
            <a:ext uri="{FF2B5EF4-FFF2-40B4-BE49-F238E27FC236}">
              <a16:creationId xmlns:a16="http://schemas.microsoft.com/office/drawing/2014/main" id="{00000000-0008-0000-0300-0000221C0000}"/>
            </a:ext>
          </a:extLst>
        </xdr:cNvPr>
        <xdr:cNvSpPr txBox="1">
          <a:spLocks noChangeArrowheads="1"/>
        </xdr:cNvSpPr>
      </xdr:nvSpPr>
      <xdr:spPr bwMode="auto">
        <a:xfrm>
          <a:off x="47625" y="0"/>
          <a:ext cx="7486650" cy="733425"/>
        </a:xfrm>
        <a:prstGeom prst="rect">
          <a:avLst/>
        </a:prstGeom>
        <a:solidFill>
          <a:srgbClr val="EAEAEA"/>
        </a:solidFill>
        <a:ln w="9525">
          <a:noFill/>
          <a:miter lim="800000"/>
          <a:headEnd/>
          <a:tailEnd/>
        </a:ln>
      </xdr:spPr>
      <xdr:txBody>
        <a:bodyPr vertOverflow="clip" wrap="square" lIns="36576" tIns="22860" rIns="0" bIns="0" anchor="t" upright="1"/>
        <a:lstStyle/>
        <a:p>
          <a:pPr algn="l" rtl="0">
            <a:defRPr sz="1000"/>
          </a:pPr>
          <a:r>
            <a:rPr lang="en-US" sz="2400" b="0" i="0" u="none" strike="noStrike" baseline="0">
              <a:solidFill>
                <a:schemeClr val="tx1"/>
              </a:solidFill>
              <a:latin typeface="+mn-lt"/>
              <a:cs typeface="Arial"/>
            </a:rPr>
            <a:t>Pedotransfer functions for hydraulic properties of soil</a:t>
          </a:r>
        </a:p>
        <a:p>
          <a:pPr algn="l" rtl="0">
            <a:defRPr sz="1000"/>
          </a:pPr>
          <a:r>
            <a:rPr lang="en-US" sz="1800" b="0" i="0" u="none" strike="noStrike" baseline="0">
              <a:solidFill>
                <a:schemeClr val="tx1"/>
              </a:solidFill>
              <a:latin typeface="+mn-lt"/>
              <a:cs typeface="Arial"/>
            </a:rPr>
            <a:t>(adapted from Wosten et al., 1998 and Tomasella-Hodnett)</a:t>
          </a:r>
        </a:p>
      </xdr:txBody>
    </xdr:sp>
    <xdr:clientData/>
  </xdr:twoCellAnchor>
  <xdr:twoCellAnchor>
    <xdr:from>
      <xdr:col>12</xdr:col>
      <xdr:colOff>28575</xdr:colOff>
      <xdr:row>0</xdr:row>
      <xdr:rowOff>161925</xdr:rowOff>
    </xdr:from>
    <xdr:to>
      <xdr:col>22</xdr:col>
      <xdr:colOff>276225</xdr:colOff>
      <xdr:row>1</xdr:row>
      <xdr:rowOff>0</xdr:rowOff>
    </xdr:to>
    <xdr:sp macro="" textlink="">
      <xdr:nvSpPr>
        <xdr:cNvPr id="7215" name="Text 2">
          <a:extLst>
            <a:ext uri="{FF2B5EF4-FFF2-40B4-BE49-F238E27FC236}">
              <a16:creationId xmlns:a16="http://schemas.microsoft.com/office/drawing/2014/main" id="{00000000-0008-0000-0300-00002F1C0000}"/>
            </a:ext>
          </a:extLst>
        </xdr:cNvPr>
        <xdr:cNvSpPr txBox="1">
          <a:spLocks noChangeArrowheads="1"/>
        </xdr:cNvSpPr>
      </xdr:nvSpPr>
      <xdr:spPr bwMode="auto">
        <a:xfrm>
          <a:off x="11239500" y="161925"/>
          <a:ext cx="8439150" cy="457200"/>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The values below are soil parameters generated by van Genuchten equations</a:t>
          </a:r>
        </a:p>
      </xdr:txBody>
    </xdr:sp>
    <xdr:clientData/>
  </xdr:twoCellAnchor>
  <xdr:twoCellAnchor>
    <xdr:from>
      <xdr:col>4</xdr:col>
      <xdr:colOff>450849</xdr:colOff>
      <xdr:row>43</xdr:row>
      <xdr:rowOff>173831</xdr:rowOff>
    </xdr:from>
    <xdr:to>
      <xdr:col>12</xdr:col>
      <xdr:colOff>38099</xdr:colOff>
      <xdr:row>52</xdr:row>
      <xdr:rowOff>171450</xdr:rowOff>
    </xdr:to>
    <xdr:sp macro="" textlink="">
      <xdr:nvSpPr>
        <xdr:cNvPr id="7216" name="Text Box 48">
          <a:extLst>
            <a:ext uri="{FF2B5EF4-FFF2-40B4-BE49-F238E27FC236}">
              <a16:creationId xmlns:a16="http://schemas.microsoft.com/office/drawing/2014/main" id="{00000000-0008-0000-0300-0000301C0000}"/>
            </a:ext>
          </a:extLst>
        </xdr:cNvPr>
        <xdr:cNvSpPr txBox="1">
          <a:spLocks noChangeArrowheads="1"/>
        </xdr:cNvSpPr>
      </xdr:nvSpPr>
      <xdr:spPr bwMode="auto">
        <a:xfrm>
          <a:off x="7404099" y="9194006"/>
          <a:ext cx="3844925" cy="1797844"/>
        </a:xfrm>
        <a:prstGeom prst="rect">
          <a:avLst/>
        </a:prstGeom>
        <a:ln>
          <a:headEnd/>
          <a:tailEnd/>
        </a:ln>
      </xdr:spPr>
      <xdr:style>
        <a:lnRef idx="1">
          <a:schemeClr val="accent3"/>
        </a:lnRef>
        <a:fillRef idx="2">
          <a:schemeClr val="accent3"/>
        </a:fillRef>
        <a:effectRef idx="1">
          <a:schemeClr val="accent3"/>
        </a:effectRef>
        <a:fontRef idx="minor">
          <a:schemeClr val="dk1"/>
        </a:fontRef>
      </xdr:style>
      <xdr:txBody>
        <a:bodyPr vertOverflow="clip" wrap="square" lIns="27432" tIns="32004" rIns="0" bIns="0" anchor="t" upright="1"/>
        <a:lstStyle/>
        <a:p>
          <a:pPr algn="l" rtl="0">
            <a:defRPr sz="1000"/>
          </a:pPr>
          <a:r>
            <a:rPr lang="en-US" sz="1200" b="0" i="0" u="none" strike="noStrike" baseline="0">
              <a:solidFill>
                <a:schemeClr val="tx1"/>
              </a:solidFill>
              <a:latin typeface="+mn-lt"/>
            </a:rPr>
            <a:t>Field capacity can be defined on the basis of height above a water table (and hence read from the Theta - p relationship, or on the basis of a limiting unsaturated hydraulic conductivity. You are asked in cell B36 to specify the value you want to use for this second way of calculating where drainage effectively stops, e.g. 0.01 cm day</a:t>
          </a:r>
          <a:r>
            <a:rPr lang="en-US" sz="1200" b="0" i="0" u="none" strike="noStrike" baseline="30000">
              <a:solidFill>
                <a:schemeClr val="tx1"/>
              </a:solidFill>
              <a:latin typeface="+mn-lt"/>
            </a:rPr>
            <a:t>-1</a:t>
          </a:r>
          <a:r>
            <a:rPr lang="en-US" sz="1200" b="0" i="0" u="none" strike="noStrike" baseline="0">
              <a:solidFill>
                <a:schemeClr val="tx1"/>
              </a:solidFill>
              <a:latin typeface="+mn-lt"/>
            </a:rPr>
            <a:t>. Inside WaNuLCAS the first way of calculating field capacity will be applied, and the highest value for theta from these two approaches will be applied in practice.</a:t>
          </a:r>
        </a:p>
      </xdr:txBody>
    </xdr:sp>
    <xdr:clientData/>
  </xdr:twoCellAnchor>
  <xdr:twoCellAnchor>
    <xdr:from>
      <xdr:col>4</xdr:col>
      <xdr:colOff>459582</xdr:colOff>
      <xdr:row>27</xdr:row>
      <xdr:rowOff>19049</xdr:rowOff>
    </xdr:from>
    <xdr:to>
      <xdr:col>12</xdr:col>
      <xdr:colOff>47625</xdr:colOff>
      <xdr:row>43</xdr:row>
      <xdr:rowOff>95250</xdr:rowOff>
    </xdr:to>
    <xdr:sp macro="" textlink="">
      <xdr:nvSpPr>
        <xdr:cNvPr id="7217" name="Text 1">
          <a:extLst>
            <a:ext uri="{FF2B5EF4-FFF2-40B4-BE49-F238E27FC236}">
              <a16:creationId xmlns:a16="http://schemas.microsoft.com/office/drawing/2014/main" id="{00000000-0008-0000-0300-0000311C0000}"/>
            </a:ext>
          </a:extLst>
        </xdr:cNvPr>
        <xdr:cNvSpPr txBox="1">
          <a:spLocks noChangeArrowheads="1"/>
        </xdr:cNvSpPr>
      </xdr:nvSpPr>
      <xdr:spPr bwMode="auto">
        <a:xfrm>
          <a:off x="7412832" y="5838824"/>
          <a:ext cx="3845718" cy="3276601"/>
        </a:xfrm>
        <a:prstGeom prst="rect">
          <a:avLst/>
        </a:prstGeom>
        <a:ln>
          <a:headEnd/>
          <a:tailEnd/>
        </a:ln>
      </xdr:spPr>
      <xdr:style>
        <a:lnRef idx="1">
          <a:schemeClr val="accent2"/>
        </a:lnRef>
        <a:fillRef idx="2">
          <a:schemeClr val="accent2"/>
        </a:fillRef>
        <a:effectRef idx="1">
          <a:schemeClr val="accent2"/>
        </a:effectRef>
        <a:fontRef idx="minor">
          <a:schemeClr val="dk1"/>
        </a:fontRef>
      </xdr:style>
      <xdr:txBody>
        <a:bodyPr vertOverflow="clip" wrap="square" lIns="27432" tIns="32004" rIns="0" bIns="0" anchor="t" upright="1"/>
        <a:lstStyle/>
        <a:p>
          <a:pPr algn="l" rtl="0">
            <a:defRPr sz="1000"/>
          </a:pPr>
          <a:r>
            <a:rPr lang="en-US" sz="1200" b="1" i="0" u="none" strike="noStrike" baseline="0">
              <a:solidFill>
                <a:srgbClr val="000000"/>
              </a:solidFill>
              <a:latin typeface="+mn-lt"/>
            </a:rPr>
            <a:t>How to fill in soil properties in this spreadsheet:</a:t>
          </a:r>
        </a:p>
        <a:p>
          <a:pPr algn="l" rtl="0">
            <a:defRPr sz="1000"/>
          </a:pPr>
          <a:endParaRPr lang="en-US" sz="1200" b="1" i="0" u="none" strike="noStrike" baseline="0">
            <a:solidFill>
              <a:srgbClr val="000000"/>
            </a:solidFill>
            <a:latin typeface="+mn-lt"/>
          </a:endParaRPr>
        </a:p>
        <a:p>
          <a:pPr algn="l" rtl="0">
            <a:defRPr sz="1000"/>
          </a:pPr>
          <a:r>
            <a:rPr lang="en-US" sz="1200" b="0" i="0" u="none" strike="noStrike" baseline="0">
              <a:solidFill>
                <a:srgbClr val="000000"/>
              </a:solidFill>
              <a:latin typeface="+mn-lt"/>
            </a:rPr>
            <a:t>1.  S</a:t>
          </a:r>
          <a:r>
            <a:rPr lang="en-US" sz="1200" b="0" i="0" baseline="0">
              <a:latin typeface="+mn-lt"/>
              <a:ea typeface="+mn-ea"/>
              <a:cs typeface="+mn-cs"/>
            </a:rPr>
            <a:t>pecify the layer of soil you want to generated in cell N9,</a:t>
          </a:r>
        </a:p>
        <a:p>
          <a:pPr algn="l" rtl="0">
            <a:defRPr sz="1000"/>
          </a:pPr>
          <a:r>
            <a:rPr lang="en-US" sz="1200" b="0" i="0" u="none" strike="noStrike" baseline="0">
              <a:solidFill>
                <a:srgbClr val="000000"/>
              </a:solidFill>
              <a:latin typeface="+mn-lt"/>
              <a:ea typeface="+mn-ea"/>
              <a:cs typeface="+mn-cs"/>
            </a:rPr>
            <a:t>2.  Chose method for pedotransfer function (1 = Woesten, 2 Tomasella Hodnett) in cell B28,</a:t>
          </a:r>
        </a:p>
        <a:p>
          <a:pPr algn="l" rtl="0">
            <a:defRPr sz="1000"/>
          </a:pPr>
          <a:r>
            <a:rPr lang="en-US" sz="1200" b="0" i="0" u="none" strike="noStrike" baseline="0">
              <a:solidFill>
                <a:srgbClr val="000000"/>
              </a:solidFill>
              <a:latin typeface="+mn-lt"/>
              <a:ea typeface="+mn-ea"/>
              <a:cs typeface="+mn-cs"/>
            </a:rPr>
            <a:t>3.  F</a:t>
          </a:r>
          <a:r>
            <a:rPr lang="en-US" sz="1200" b="0" i="0" u="none" strike="noStrike" baseline="0">
              <a:solidFill>
                <a:srgbClr val="000000"/>
              </a:solidFill>
              <a:latin typeface="+mn-lt"/>
            </a:rPr>
            <a:t>ill in your soil properties data in cell B30 to B40,</a:t>
          </a:r>
        </a:p>
        <a:p>
          <a:pPr algn="l" rtl="0">
            <a:defRPr sz="1000"/>
          </a:pPr>
          <a:r>
            <a:rPr lang="en-US" sz="1200" b="0" i="0" u="none" strike="noStrike" baseline="0">
              <a:solidFill>
                <a:srgbClr val="000000"/>
              </a:solidFill>
              <a:latin typeface="+mn-lt"/>
            </a:rPr>
            <a:t>4.  In cell B34,  </a:t>
          </a:r>
          <a:r>
            <a:rPr lang="en-US" sz="1200" b="0" i="0" baseline="0">
              <a:solidFill>
                <a:schemeClr val="dk1"/>
              </a:solidFill>
              <a:latin typeface="+mn-lt"/>
              <a:ea typeface="+mn-ea"/>
              <a:cs typeface="+mn-cs"/>
            </a:rPr>
            <a:t>if you have your own data of bulk density, fill in cell B43, if you don't have your own data copy estimated bulk density from cell C33,</a:t>
          </a:r>
          <a:endParaRPr lang="en-US" sz="1200" b="0" i="0" u="none" strike="noStrike" baseline="0">
            <a:solidFill>
              <a:srgbClr val="000000"/>
            </a:solidFill>
            <a:latin typeface="+mn-lt"/>
          </a:endParaRPr>
        </a:p>
        <a:p>
          <a:pPr algn="l" rtl="0">
            <a:defRPr sz="1000"/>
          </a:pPr>
          <a:r>
            <a:rPr lang="en-US" sz="1200" b="0" i="0" u="none" strike="noStrike" baseline="0">
              <a:solidFill>
                <a:srgbClr val="000000"/>
              </a:solidFill>
              <a:latin typeface="+mn-lt"/>
            </a:rPr>
            <a:t>4.  In Cell B43, if you have your own estimate of KSat that differs with the pedotransfer estimate, fill in cell B42 and  B43 with appropriate value, if you don't have your own </a:t>
          </a:r>
          <a:r>
            <a:rPr lang="en-US" sz="1200" b="0" i="0" baseline="0">
              <a:latin typeface="+mn-lt"/>
              <a:ea typeface="+mn-ea"/>
              <a:cs typeface="+mn-cs"/>
            </a:rPr>
            <a:t>estimate of KSat, specify cell B42 and copy estimated KSat  by pedotransfer function in cell B57 or C57 to cell B43,</a:t>
          </a:r>
        </a:p>
        <a:p>
          <a:pPr algn="l" rtl="0">
            <a:defRPr sz="1000"/>
          </a:pPr>
          <a:r>
            <a:rPr lang="en-US" sz="1200" b="0" i="0" baseline="0">
              <a:latin typeface="+mn-lt"/>
              <a:ea typeface="+mn-ea"/>
              <a:cs typeface="+mn-cs"/>
            </a:rPr>
            <a:t>5.  Click  'OUTPUT' button and  click 'COPY 'button, the generated data automatically saved in 'Soil Hydraulic' sheet </a:t>
          </a:r>
        </a:p>
        <a:p>
          <a:pPr marL="0" marR="0" indent="0" algn="l" defTabSz="914400" rtl="0" eaLnBrk="1" fontAlgn="auto" latinLnBrk="0" hangingPunct="1">
            <a:lnSpc>
              <a:spcPct val="100000"/>
            </a:lnSpc>
            <a:spcBef>
              <a:spcPts val="0"/>
            </a:spcBef>
            <a:spcAft>
              <a:spcPts val="0"/>
            </a:spcAft>
            <a:buClrTx/>
            <a:buSzTx/>
            <a:buFontTx/>
            <a:buNone/>
            <a:tabLst/>
            <a:defRPr sz="1000"/>
          </a:pPr>
          <a:r>
            <a:rPr lang="en-US" sz="1200" b="0" i="0" baseline="0">
              <a:latin typeface="+mn-lt"/>
              <a:ea typeface="+mn-ea"/>
              <a:cs typeface="+mn-cs"/>
            </a:rPr>
            <a:t>6.  Repeat step 1 - 5 for other soil layers.</a:t>
          </a:r>
        </a:p>
        <a:p>
          <a:pPr algn="l" rtl="0">
            <a:defRPr sz="1000"/>
          </a:pPr>
          <a:endParaRPr lang="en-US" sz="1200" b="0" i="0" baseline="0">
            <a:latin typeface="+mn-lt"/>
            <a:ea typeface="+mn-ea"/>
            <a:cs typeface="+mn-cs"/>
          </a:endParaRPr>
        </a:p>
        <a:p>
          <a:pPr algn="l" rtl="0">
            <a:defRPr sz="1000"/>
          </a:pPr>
          <a:endParaRPr lang="en-US" sz="1200" b="0" i="0" u="none" strike="noStrike" baseline="0">
            <a:solidFill>
              <a:srgbClr val="000000"/>
            </a:solidFill>
            <a:latin typeface="+mn-lt"/>
          </a:endParaRPr>
        </a:p>
      </xdr:txBody>
    </xdr:sp>
    <xdr:clientData/>
  </xdr:twoCellAnchor>
  <xdr:twoCellAnchor>
    <xdr:from>
      <xdr:col>28</xdr:col>
      <xdr:colOff>523875</xdr:colOff>
      <xdr:row>11</xdr:row>
      <xdr:rowOff>47625</xdr:rowOff>
    </xdr:from>
    <xdr:to>
      <xdr:col>35</xdr:col>
      <xdr:colOff>314325</xdr:colOff>
      <xdr:row>23</xdr:row>
      <xdr:rowOff>171450</xdr:rowOff>
    </xdr:to>
    <xdr:graphicFrame macro="">
      <xdr:nvGraphicFramePr>
        <xdr:cNvPr id="7529" name="Chart 51">
          <a:extLst>
            <a:ext uri="{FF2B5EF4-FFF2-40B4-BE49-F238E27FC236}">
              <a16:creationId xmlns:a16="http://schemas.microsoft.com/office/drawing/2014/main" id="{00000000-0008-0000-0300-000069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152400</xdr:colOff>
      <xdr:row>0</xdr:row>
      <xdr:rowOff>104775</xdr:rowOff>
    </xdr:from>
    <xdr:to>
      <xdr:col>35</xdr:col>
      <xdr:colOff>304800</xdr:colOff>
      <xdr:row>12</xdr:row>
      <xdr:rowOff>38100</xdr:rowOff>
    </xdr:to>
    <xdr:graphicFrame macro="">
      <xdr:nvGraphicFramePr>
        <xdr:cNvPr id="7530" name="Chart 52">
          <a:extLst>
            <a:ext uri="{FF2B5EF4-FFF2-40B4-BE49-F238E27FC236}">
              <a16:creationId xmlns:a16="http://schemas.microsoft.com/office/drawing/2014/main" id="{00000000-0008-0000-0300-00006A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66675</xdr:colOff>
      <xdr:row>10</xdr:row>
      <xdr:rowOff>114300</xdr:rowOff>
    </xdr:from>
    <xdr:to>
      <xdr:col>41</xdr:col>
      <xdr:colOff>438150</xdr:colOff>
      <xdr:row>23</xdr:row>
      <xdr:rowOff>114300</xdr:rowOff>
    </xdr:to>
    <xdr:graphicFrame macro="">
      <xdr:nvGraphicFramePr>
        <xdr:cNvPr id="7531" name="Chart 53">
          <a:extLst>
            <a:ext uri="{FF2B5EF4-FFF2-40B4-BE49-F238E27FC236}">
              <a16:creationId xmlns:a16="http://schemas.microsoft.com/office/drawing/2014/main" id="{00000000-0008-0000-0300-00006B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142875</xdr:colOff>
      <xdr:row>0</xdr:row>
      <xdr:rowOff>0</xdr:rowOff>
    </xdr:from>
    <xdr:to>
      <xdr:col>41</xdr:col>
      <xdr:colOff>523875</xdr:colOff>
      <xdr:row>11</xdr:row>
      <xdr:rowOff>57150</xdr:rowOff>
    </xdr:to>
    <xdr:graphicFrame macro="">
      <xdr:nvGraphicFramePr>
        <xdr:cNvPr id="7532" name="Chart 54">
          <a:extLst>
            <a:ext uri="{FF2B5EF4-FFF2-40B4-BE49-F238E27FC236}">
              <a16:creationId xmlns:a16="http://schemas.microsoft.com/office/drawing/2014/main" id="{00000000-0008-0000-0300-00006C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90488</xdr:colOff>
      <xdr:row>0</xdr:row>
      <xdr:rowOff>497681</xdr:rowOff>
    </xdr:from>
    <xdr:to>
      <xdr:col>20</xdr:col>
      <xdr:colOff>402431</xdr:colOff>
      <xdr:row>6</xdr:row>
      <xdr:rowOff>19050</xdr:rowOff>
    </xdr:to>
    <xdr:sp macro="" textlink="">
      <xdr:nvSpPr>
        <xdr:cNvPr id="7223" name="Text Box 55">
          <a:extLst>
            <a:ext uri="{FF2B5EF4-FFF2-40B4-BE49-F238E27FC236}">
              <a16:creationId xmlns:a16="http://schemas.microsoft.com/office/drawing/2014/main" id="{00000000-0008-0000-0300-0000371C0000}"/>
            </a:ext>
          </a:extLst>
        </xdr:cNvPr>
        <xdr:cNvSpPr txBox="1">
          <a:spLocks noChangeArrowheads="1"/>
        </xdr:cNvSpPr>
      </xdr:nvSpPr>
      <xdr:spPr bwMode="auto">
        <a:xfrm>
          <a:off x="11301413" y="497681"/>
          <a:ext cx="7284243" cy="1140619"/>
        </a:xfrm>
        <a:prstGeom prst="rect">
          <a:avLst/>
        </a:prstGeom>
        <a:ln>
          <a:headEnd/>
          <a:tailEnd/>
        </a:ln>
      </xdr:spPr>
      <xdr:style>
        <a:lnRef idx="1">
          <a:schemeClr val="accent3"/>
        </a:lnRef>
        <a:fillRef idx="2">
          <a:schemeClr val="accent3"/>
        </a:fillRef>
        <a:effectRef idx="1">
          <a:schemeClr val="accent3"/>
        </a:effectRef>
        <a:fontRef idx="minor">
          <a:schemeClr val="dk1"/>
        </a:fontRef>
      </xdr:style>
      <xdr:txBody>
        <a:bodyPr vertOverflow="clip" wrap="square" lIns="45720" tIns="45720" rIns="45720" bIns="45720" anchor="t" upright="1"/>
        <a:lstStyle/>
        <a:p>
          <a:pPr algn="l" rtl="0">
            <a:defRPr sz="1000"/>
          </a:pPr>
          <a:r>
            <a:rPr lang="en-US" sz="1300" b="0" i="0" u="none" strike="noStrike" baseline="0">
              <a:solidFill>
                <a:srgbClr val="000000"/>
              </a:solidFill>
              <a:latin typeface="+mn-lt"/>
            </a:rPr>
            <a:t>The value for saturated hydraulic conductivity will be used  as starting value, while the value will decay towards to default value of the pedotransfer function.</a:t>
          </a:r>
        </a:p>
        <a:p>
          <a:pPr algn="l" rtl="0">
            <a:defRPr sz="1000"/>
          </a:pPr>
          <a:r>
            <a:rPr lang="en-US" sz="1300" b="0" i="0" u="none" strike="noStrike" baseline="0">
              <a:solidFill>
                <a:srgbClr val="000000"/>
              </a:solidFill>
              <a:latin typeface="+mn-lt"/>
            </a:rPr>
            <a:t>The field capacity defined by a critical unsaturated hydraulic conductivity will be compared with that defined from a water table and the highest value of theta will be used.  To see graph click on SOIL PHYSICAL button</a:t>
          </a:r>
        </a:p>
      </xdr:txBody>
    </xdr:sp>
    <xdr:clientData/>
  </xdr:twoCellAnchor>
  <xdr:twoCellAnchor>
    <xdr:from>
      <xdr:col>28</xdr:col>
      <xdr:colOff>295275</xdr:colOff>
      <xdr:row>23</xdr:row>
      <xdr:rowOff>190500</xdr:rowOff>
    </xdr:from>
    <xdr:to>
      <xdr:col>41</xdr:col>
      <xdr:colOff>257175</xdr:colOff>
      <xdr:row>46</xdr:row>
      <xdr:rowOff>123825</xdr:rowOff>
    </xdr:to>
    <xdr:graphicFrame macro="">
      <xdr:nvGraphicFramePr>
        <xdr:cNvPr id="7534" name="Chart 56">
          <a:extLst>
            <a:ext uri="{FF2B5EF4-FFF2-40B4-BE49-F238E27FC236}">
              <a16:creationId xmlns:a16="http://schemas.microsoft.com/office/drawing/2014/main" id="{00000000-0008-0000-0300-00006E1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50801</xdr:colOff>
      <xdr:row>2</xdr:row>
      <xdr:rowOff>39686</xdr:rowOff>
    </xdr:from>
    <xdr:to>
      <xdr:col>5</xdr:col>
      <xdr:colOff>559594</xdr:colOff>
      <xdr:row>25</xdr:row>
      <xdr:rowOff>107155</xdr:rowOff>
    </xdr:to>
    <xdr:sp macro="" textlink="">
      <xdr:nvSpPr>
        <xdr:cNvPr id="7225" name="Text 4">
          <a:extLst>
            <a:ext uri="{FF2B5EF4-FFF2-40B4-BE49-F238E27FC236}">
              <a16:creationId xmlns:a16="http://schemas.microsoft.com/office/drawing/2014/main" id="{00000000-0008-0000-0300-0000391C0000}"/>
            </a:ext>
          </a:extLst>
        </xdr:cNvPr>
        <xdr:cNvSpPr txBox="1">
          <a:spLocks noChangeArrowheads="1"/>
        </xdr:cNvSpPr>
      </xdr:nvSpPr>
      <xdr:spPr bwMode="auto">
        <a:xfrm>
          <a:off x="50801" y="825499"/>
          <a:ext cx="8069262" cy="4187031"/>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300" b="0" i="0" u="none" strike="noStrike" baseline="0">
              <a:solidFill>
                <a:schemeClr val="tx1"/>
              </a:solidFill>
              <a:latin typeface="+mn-lt"/>
              <a:cs typeface="Arial"/>
            </a:rPr>
            <a:t>This worksheet offers currently two options for  generating soil hydraulic properties as needed for the WaNuLCAS model. Both use van Genuchten functions for relations between soil water content and hydraulic conductivity. NB The Bulk Density pedotransfer and Soil Organic Matter pedotranfer is also used for generating C organic per C reference value in Soil Organic Matter module.</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a:t>
          </a:r>
          <a:r>
            <a:rPr lang="en-US" sz="1300" b="1" i="0" u="none" strike="noStrike" baseline="0">
              <a:solidFill>
                <a:schemeClr val="tx1"/>
              </a:solidFill>
              <a:latin typeface="+mn-lt"/>
              <a:cs typeface="Arial"/>
            </a:rPr>
            <a:t> first</a:t>
          </a:r>
          <a:r>
            <a:rPr lang="en-US" sz="1300" b="0" i="0" u="none" strike="noStrike" baseline="0">
              <a:solidFill>
                <a:schemeClr val="tx1"/>
              </a:solidFill>
              <a:latin typeface="+mn-lt"/>
              <a:cs typeface="Arial"/>
            </a:rPr>
            <a:t> method  is based mostly on soils from the temperate zone:</a:t>
          </a:r>
        </a:p>
        <a:p>
          <a:pPr algn="l" rtl="0">
            <a:defRPr sz="1000"/>
          </a:pPr>
          <a:r>
            <a:rPr lang="en-US" sz="1300" b="0" i="0" u="none" strike="noStrike" baseline="0">
              <a:solidFill>
                <a:schemeClr val="tx1"/>
              </a:solidFill>
              <a:latin typeface="+mn-lt"/>
              <a:cs typeface="Arial"/>
            </a:rPr>
            <a:t>Wosten, J.H.M., A. Lilly, A. Nemes and C. Le Bas, 1998. Using existing soil data to derive hydraulic parameters for simulation models in environmental studies and in land use planning. Report 156, SC-DLO, Wageningen (the Netherlands), 106 pp.</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a:t>
          </a:r>
          <a:r>
            <a:rPr lang="en-US" sz="1300" b="1" i="0" u="none" strike="noStrike" baseline="0">
              <a:solidFill>
                <a:schemeClr val="tx1"/>
              </a:solidFill>
              <a:latin typeface="+mn-lt"/>
              <a:cs typeface="Arial"/>
            </a:rPr>
            <a:t>second</a:t>
          </a:r>
          <a:r>
            <a:rPr lang="en-US" sz="1300" b="0" i="0" u="none" strike="noStrike" baseline="0">
              <a:solidFill>
                <a:schemeClr val="tx1"/>
              </a:solidFill>
              <a:latin typeface="+mn-lt"/>
              <a:cs typeface="Arial"/>
            </a:rPr>
            <a:t> method is based on a data set for tropical soils:</a:t>
          </a:r>
        </a:p>
        <a:p>
          <a:pPr algn="l" rtl="0">
            <a:defRPr sz="1000"/>
          </a:pPr>
          <a:r>
            <a:rPr lang="en-US" sz="1300" b="0" i="0" u="none" strike="noStrike" baseline="0">
              <a:solidFill>
                <a:schemeClr val="tx1"/>
              </a:solidFill>
              <a:latin typeface="+mn-lt"/>
              <a:cs typeface="Arial"/>
            </a:rPr>
            <a:t>Hodnett MG and Tomasella J., 2002. Marked differences between van Genuchten soil water-retention parameters for temperate and tropical soils: a new water-retention pedotransfer functions developed for tropical soils. Geoderma 108:155–180</a:t>
          </a:r>
        </a:p>
        <a:p>
          <a:pPr algn="l" rtl="0">
            <a:defRPr sz="1000"/>
          </a:pPr>
          <a:endParaRPr lang="en-US" sz="1300" b="0" i="0" u="none" strike="noStrike" baseline="0">
            <a:solidFill>
              <a:schemeClr val="tx1"/>
            </a:solidFill>
            <a:latin typeface="+mn-lt"/>
            <a:cs typeface="Arial"/>
          </a:endParaRPr>
        </a:p>
        <a:p>
          <a:pPr algn="l" rtl="0">
            <a:defRPr sz="1000"/>
          </a:pPr>
          <a:r>
            <a:rPr lang="en-US" sz="1300" b="1" i="1" u="none" strike="noStrike" baseline="0">
              <a:solidFill>
                <a:schemeClr val="tx1"/>
              </a:solidFill>
              <a:latin typeface="+mn-lt"/>
              <a:cs typeface="Arial"/>
            </a:rPr>
            <a:t>See also:</a:t>
          </a: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Walker, A.P., Mutuo, P.K., Noordwijk, M. van, Albrecht, A., Cadisch, G. 2007. Modelling of planted legume fallows in western Kenya using WaNuLCAS. (I) Model calibration and validation. Agroforestry Systems 70 (2007): 197-209</a:t>
          </a:r>
        </a:p>
      </xdr:txBody>
    </xdr:sp>
    <xdr:clientData/>
  </xdr:twoCellAnchor>
  <xdr:twoCellAnchor>
    <xdr:from>
      <xdr:col>41</xdr:col>
      <xdr:colOff>257175</xdr:colOff>
      <xdr:row>24</xdr:row>
      <xdr:rowOff>219075</xdr:rowOff>
    </xdr:from>
    <xdr:to>
      <xdr:col>44</xdr:col>
      <xdr:colOff>333375</xdr:colOff>
      <xdr:row>32</xdr:row>
      <xdr:rowOff>0</xdr:rowOff>
    </xdr:to>
    <xdr:sp macro="" textlink="">
      <xdr:nvSpPr>
        <xdr:cNvPr id="7226" name="Text Box 58">
          <a:extLst>
            <a:ext uri="{FF2B5EF4-FFF2-40B4-BE49-F238E27FC236}">
              <a16:creationId xmlns:a16="http://schemas.microsoft.com/office/drawing/2014/main" id="{00000000-0008-0000-0300-00003A1C0000}"/>
            </a:ext>
          </a:extLst>
        </xdr:cNvPr>
        <xdr:cNvSpPr txBox="1">
          <a:spLocks noChangeArrowheads="1"/>
        </xdr:cNvSpPr>
      </xdr:nvSpPr>
      <xdr:spPr bwMode="auto">
        <a:xfrm>
          <a:off x="31289625" y="4943475"/>
          <a:ext cx="1905000" cy="127635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This graph compares two definitions of 'fiedl capacity':in the positive range it defines the soil water content at pF 2.0 (in equilibrium with a groundwater table at 100 cm), in the lower part the soil water content at which the unsaturated hydraulic conductivity reaches a 'critical' value</a:t>
          </a:r>
        </a:p>
      </xdr:txBody>
    </xdr:sp>
    <xdr:clientData/>
  </xdr:twoCellAnchor>
  <mc:AlternateContent xmlns:mc="http://schemas.openxmlformats.org/markup-compatibility/2006">
    <mc:Choice xmlns:a14="http://schemas.microsoft.com/office/drawing/2010/main" Requires="a14">
      <xdr:twoCellAnchor editAs="oneCell">
        <xdr:from>
          <xdr:col>7</xdr:col>
          <xdr:colOff>106680</xdr:colOff>
          <xdr:row>6</xdr:row>
          <xdr:rowOff>83820</xdr:rowOff>
        </xdr:from>
        <xdr:to>
          <xdr:col>9</xdr:col>
          <xdr:colOff>60960</xdr:colOff>
          <xdr:row>8</xdr:row>
          <xdr:rowOff>60960</xdr:rowOff>
        </xdr:to>
        <xdr:sp macro="" textlink="">
          <xdr:nvSpPr>
            <xdr:cNvPr id="7177" name="CommandButton1"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51</xdr:row>
          <xdr:rowOff>144780</xdr:rowOff>
        </xdr:from>
        <xdr:to>
          <xdr:col>0</xdr:col>
          <xdr:colOff>1592580</xdr:colOff>
          <xdr:row>53</xdr:row>
          <xdr:rowOff>121920</xdr:rowOff>
        </xdr:to>
        <xdr:sp macro="" textlink="">
          <xdr:nvSpPr>
            <xdr:cNvPr id="7178" name="CommandButton2"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106680</xdr:colOff>
          <xdr:row>9</xdr:row>
          <xdr:rowOff>30480</xdr:rowOff>
        </xdr:from>
        <xdr:to>
          <xdr:col>9</xdr:col>
          <xdr:colOff>60960</xdr:colOff>
          <xdr:row>11</xdr:row>
          <xdr:rowOff>7620</xdr:rowOff>
        </xdr:to>
        <xdr:sp macro="" textlink="">
          <xdr:nvSpPr>
            <xdr:cNvPr id="7179" name="CommandButton3" hidden="1">
              <a:extLst>
                <a:ext uri="{63B3BB69-23CF-44E3-9099-C40C66FF867C}">
                  <a14:compatExt spid="_x0000_s7179"/>
                </a:ext>
                <a:ext uri="{FF2B5EF4-FFF2-40B4-BE49-F238E27FC236}">
                  <a16:creationId xmlns:a16="http://schemas.microsoft.com/office/drawing/2014/main" id="{00000000-0008-0000-03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601980</xdr:colOff>
          <xdr:row>12</xdr:row>
          <xdr:rowOff>68580</xdr:rowOff>
        </xdr:from>
        <xdr:to>
          <xdr:col>24</xdr:col>
          <xdr:colOff>99060</xdr:colOff>
          <xdr:row>14</xdr:row>
          <xdr:rowOff>45720</xdr:rowOff>
        </xdr:to>
        <xdr:sp macro="" textlink="">
          <xdr:nvSpPr>
            <xdr:cNvPr id="7181" name="CommandButton4"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121920</xdr:colOff>
          <xdr:row>9</xdr:row>
          <xdr:rowOff>68580</xdr:rowOff>
        </xdr:from>
        <xdr:to>
          <xdr:col>24</xdr:col>
          <xdr:colOff>76200</xdr:colOff>
          <xdr:row>11</xdr:row>
          <xdr:rowOff>45720</xdr:rowOff>
        </xdr:to>
        <xdr:sp macro="" textlink="">
          <xdr:nvSpPr>
            <xdr:cNvPr id="7183" name="CommandButton5" hidden="1">
              <a:extLst>
                <a:ext uri="{63B3BB69-23CF-44E3-9099-C40C66FF867C}">
                  <a14:compatExt spid="_x0000_s7183"/>
                </a:ext>
                <a:ext uri="{FF2B5EF4-FFF2-40B4-BE49-F238E27FC236}">
                  <a16:creationId xmlns:a16="http://schemas.microsoft.com/office/drawing/2014/main" id="{00000000-0008-0000-03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76200</xdr:rowOff>
        </xdr:from>
        <xdr:to>
          <xdr:col>18</xdr:col>
          <xdr:colOff>266700</xdr:colOff>
          <xdr:row>11</xdr:row>
          <xdr:rowOff>53340</xdr:rowOff>
        </xdr:to>
        <xdr:sp macro="" textlink="">
          <xdr:nvSpPr>
            <xdr:cNvPr id="7184" name="CommandButton6" hidden="1">
              <a:extLst>
                <a:ext uri="{63B3BB69-23CF-44E3-9099-C40C66FF867C}">
                  <a14:compatExt spid="_x0000_s7184"/>
                </a:ext>
                <a:ext uri="{FF2B5EF4-FFF2-40B4-BE49-F238E27FC236}">
                  <a16:creationId xmlns:a16="http://schemas.microsoft.com/office/drawing/2014/main" id="{00000000-0008-0000-0300-00001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381000</xdr:colOff>
          <xdr:row>7</xdr:row>
          <xdr:rowOff>45720</xdr:rowOff>
        </xdr:from>
        <xdr:to>
          <xdr:col>43</xdr:col>
          <xdr:colOff>335280</xdr:colOff>
          <xdr:row>9</xdr:row>
          <xdr:rowOff>22860</xdr:rowOff>
        </xdr:to>
        <xdr:sp macro="" textlink="">
          <xdr:nvSpPr>
            <xdr:cNvPr id="7189" name="CommandButton7" hidden="1">
              <a:extLst>
                <a:ext uri="{63B3BB69-23CF-44E3-9099-C40C66FF867C}">
                  <a14:compatExt spid="_x0000_s7189"/>
                </a:ext>
                <a:ext uri="{FF2B5EF4-FFF2-40B4-BE49-F238E27FC236}">
                  <a16:creationId xmlns:a16="http://schemas.microsoft.com/office/drawing/2014/main" id="{00000000-0008-0000-0300-00001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388620</xdr:colOff>
          <xdr:row>9</xdr:row>
          <xdr:rowOff>68580</xdr:rowOff>
        </xdr:from>
        <xdr:to>
          <xdr:col>20</xdr:col>
          <xdr:colOff>518160</xdr:colOff>
          <xdr:row>11</xdr:row>
          <xdr:rowOff>45720</xdr:rowOff>
        </xdr:to>
        <xdr:sp macro="" textlink="">
          <xdr:nvSpPr>
            <xdr:cNvPr id="7198" name="CommandButton9" hidden="1">
              <a:extLst>
                <a:ext uri="{63B3BB69-23CF-44E3-9099-C40C66FF867C}">
                  <a14:compatExt spid="_x0000_s7198"/>
                </a:ext>
                <a:ext uri="{FF2B5EF4-FFF2-40B4-BE49-F238E27FC236}">
                  <a16:creationId xmlns:a16="http://schemas.microsoft.com/office/drawing/2014/main" id="{00000000-0008-0000-0300-00001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228600</xdr:colOff>
          <xdr:row>9</xdr:row>
          <xdr:rowOff>160020</xdr:rowOff>
        </xdr:from>
        <xdr:to>
          <xdr:col>43</xdr:col>
          <xdr:colOff>350520</xdr:colOff>
          <xdr:row>11</xdr:row>
          <xdr:rowOff>137160</xdr:rowOff>
        </xdr:to>
        <xdr:sp macro="" textlink="">
          <xdr:nvSpPr>
            <xdr:cNvPr id="7199" name="CommandButton10" hidden="1">
              <a:extLst>
                <a:ext uri="{63B3BB69-23CF-44E3-9099-C40C66FF867C}">
                  <a14:compatExt spid="_x0000_s7199"/>
                </a:ext>
                <a:ext uri="{FF2B5EF4-FFF2-40B4-BE49-F238E27FC236}">
                  <a16:creationId xmlns:a16="http://schemas.microsoft.com/office/drawing/2014/main" id="{00000000-0008-0000-0300-00001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106680</xdr:colOff>
          <xdr:row>33</xdr:row>
          <xdr:rowOff>99060</xdr:rowOff>
        </xdr:from>
        <xdr:to>
          <xdr:col>43</xdr:col>
          <xdr:colOff>266700</xdr:colOff>
          <xdr:row>35</xdr:row>
          <xdr:rowOff>99060</xdr:rowOff>
        </xdr:to>
        <xdr:sp macro="" textlink="">
          <xdr:nvSpPr>
            <xdr:cNvPr id="7200" name="CommandButton11" hidden="1">
              <a:extLst>
                <a:ext uri="{63B3BB69-23CF-44E3-9099-C40C66FF867C}">
                  <a14:compatExt spid="_x0000_s7200"/>
                </a:ext>
                <a:ext uri="{FF2B5EF4-FFF2-40B4-BE49-F238E27FC236}">
                  <a16:creationId xmlns:a16="http://schemas.microsoft.com/office/drawing/2014/main" id="{00000000-0008-0000-0300-00002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38100</xdr:rowOff>
        </xdr:from>
        <xdr:to>
          <xdr:col>9</xdr:col>
          <xdr:colOff>121920</xdr:colOff>
          <xdr:row>5</xdr:row>
          <xdr:rowOff>7620</xdr:rowOff>
        </xdr:to>
        <xdr:sp macro="" textlink="">
          <xdr:nvSpPr>
            <xdr:cNvPr id="7201" name="CommandButton12" hidden="1">
              <a:extLst>
                <a:ext uri="{63B3BB69-23CF-44E3-9099-C40C66FF867C}">
                  <a14:compatExt spid="_x0000_s7201"/>
                </a:ext>
                <a:ext uri="{FF2B5EF4-FFF2-40B4-BE49-F238E27FC236}">
                  <a16:creationId xmlns:a16="http://schemas.microsoft.com/office/drawing/2014/main" id="{00000000-0008-0000-0300-00002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12</xdr:row>
          <xdr:rowOff>45720</xdr:rowOff>
        </xdr:from>
        <xdr:to>
          <xdr:col>9</xdr:col>
          <xdr:colOff>68580</xdr:colOff>
          <xdr:row>14</xdr:row>
          <xdr:rowOff>22860</xdr:rowOff>
        </xdr:to>
        <xdr:sp macro="" textlink="">
          <xdr:nvSpPr>
            <xdr:cNvPr id="7205" name="CommandButton8" hidden="1">
              <a:extLst>
                <a:ext uri="{63B3BB69-23CF-44E3-9099-C40C66FF867C}">
                  <a14:compatExt spid="_x0000_s7205"/>
                </a:ext>
                <a:ext uri="{FF2B5EF4-FFF2-40B4-BE49-F238E27FC236}">
                  <a16:creationId xmlns:a16="http://schemas.microsoft.com/office/drawing/2014/main" id="{00000000-0008-0000-0300-00002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152399</xdr:colOff>
      <xdr:row>2</xdr:row>
      <xdr:rowOff>133350</xdr:rowOff>
    </xdr:from>
    <xdr:to>
      <xdr:col>10</xdr:col>
      <xdr:colOff>533400</xdr:colOff>
      <xdr:row>8</xdr:row>
      <xdr:rowOff>95250</xdr:rowOff>
    </xdr:to>
    <xdr:sp macro="" textlink="">
      <xdr:nvSpPr>
        <xdr:cNvPr id="10241" name="Text Box 1">
          <a:extLst>
            <a:ext uri="{FF2B5EF4-FFF2-40B4-BE49-F238E27FC236}">
              <a16:creationId xmlns:a16="http://schemas.microsoft.com/office/drawing/2014/main" id="{00000000-0008-0000-0400-000001280000}"/>
            </a:ext>
          </a:extLst>
        </xdr:cNvPr>
        <xdr:cNvSpPr txBox="1">
          <a:spLocks noChangeArrowheads="1"/>
        </xdr:cNvSpPr>
      </xdr:nvSpPr>
      <xdr:spPr bwMode="auto">
        <a:xfrm>
          <a:off x="152399" y="723900"/>
          <a:ext cx="8229601" cy="114300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300" b="0" i="0" u="none" strike="noStrike" baseline="0">
              <a:solidFill>
                <a:sysClr val="windowText" lastClr="000000"/>
              </a:solidFill>
              <a:latin typeface="+mn-lt"/>
            </a:rPr>
            <a:t>This spreadsheet is built to help you initialize P soil and to generate adsorption constant for phosphorous.  It calculates a P sorption isotherm based on a two term Langmuir equation</a:t>
          </a:r>
        </a:p>
        <a:p>
          <a:pPr algn="l" rtl="0">
            <a:defRPr sz="1000"/>
          </a:pPr>
          <a:endParaRPr lang="en-US" sz="1300" b="0" i="0" u="none" strike="noStrike" baseline="0">
            <a:solidFill>
              <a:sysClr val="windowText" lastClr="000000"/>
            </a:solidFill>
            <a:latin typeface="+mn-lt"/>
          </a:endParaRPr>
        </a:p>
        <a:p>
          <a:pPr algn="l" rtl="0">
            <a:defRPr sz="1000"/>
          </a:pPr>
          <a:r>
            <a:rPr lang="en-US" sz="1300" b="0" i="0" u="none" strike="noStrike" baseline="0">
              <a:solidFill>
                <a:sysClr val="windowText" lastClr="000000"/>
              </a:solidFill>
              <a:latin typeface="+mn-lt"/>
            </a:rPr>
            <a:t>  P-mobile = P-sorbed + Theta * Conc</a:t>
          </a:r>
        </a:p>
        <a:p>
          <a:pPr algn="l" rtl="0">
            <a:defRPr sz="1000"/>
          </a:pPr>
          <a:r>
            <a:rPr lang="en-US" sz="1300" b="0" i="0" u="none" strike="noStrike" baseline="0">
              <a:solidFill>
                <a:sysClr val="windowText" lastClr="000000"/>
              </a:solidFill>
              <a:latin typeface="+mn-lt"/>
            </a:rPr>
            <a:t>  P-sorbed  = SorbMax1 *  SorbAff1 * Conc/(1 + SorbAff1 * Conc) + SorbMax2 *  SorbAff2 * Conc/(1 + SorbAff2 * Conc)</a:t>
          </a:r>
          <a:r>
            <a:rPr lang="en-US" sz="1300" b="0" i="0" u="none" strike="noStrike" baseline="0">
              <a:solidFill>
                <a:sysClr val="windowText" lastClr="000000"/>
              </a:solidFill>
              <a:latin typeface="+mn-lt"/>
              <a:cs typeface="Arial"/>
            </a:rPr>
            <a:t> </a:t>
          </a:r>
        </a:p>
      </xdr:txBody>
    </xdr:sp>
    <xdr:clientData/>
  </xdr:twoCellAnchor>
  <xdr:twoCellAnchor editAs="oneCell">
    <xdr:from>
      <xdr:col>11</xdr:col>
      <xdr:colOff>142875</xdr:colOff>
      <xdr:row>0</xdr:row>
      <xdr:rowOff>342899</xdr:rowOff>
    </xdr:from>
    <xdr:to>
      <xdr:col>18</xdr:col>
      <xdr:colOff>682625</xdr:colOff>
      <xdr:row>4</xdr:row>
      <xdr:rowOff>110490</xdr:rowOff>
    </xdr:to>
    <xdr:sp macro="" textlink="">
      <xdr:nvSpPr>
        <xdr:cNvPr id="10245" name="Text Box 5">
          <a:extLst>
            <a:ext uri="{FF2B5EF4-FFF2-40B4-BE49-F238E27FC236}">
              <a16:creationId xmlns:a16="http://schemas.microsoft.com/office/drawing/2014/main" id="{00000000-0008-0000-0400-000005280000}"/>
            </a:ext>
          </a:extLst>
        </xdr:cNvPr>
        <xdr:cNvSpPr txBox="1">
          <a:spLocks noChangeArrowheads="1"/>
        </xdr:cNvSpPr>
      </xdr:nvSpPr>
      <xdr:spPr bwMode="auto">
        <a:xfrm>
          <a:off x="8667750" y="342899"/>
          <a:ext cx="4762500" cy="742951"/>
        </a:xfrm>
        <a:prstGeom prst="rect">
          <a:avLst/>
        </a:prstGeom>
        <a:noFill/>
        <a:ln w="9525">
          <a:noFill/>
          <a:miter lim="800000"/>
          <a:headEnd/>
          <a:tailEnd/>
        </a:ln>
      </xdr:spPr>
      <xdr:txBody>
        <a:bodyPr vertOverflow="clip" wrap="square" lIns="27432" tIns="22860" rIns="0" bIns="0" anchor="t" upright="1"/>
        <a:lstStyle/>
        <a:p>
          <a:pPr algn="l" rtl="0">
            <a:defRPr sz="1000"/>
          </a:pPr>
          <a:r>
            <a:rPr lang="en-US" sz="1300" b="0" i="0" u="none" strike="noStrike" baseline="0">
              <a:solidFill>
                <a:sysClr val="windowText" lastClr="000000"/>
              </a:solidFill>
              <a:latin typeface="+mn-lt"/>
              <a:cs typeface="Arial"/>
            </a:rPr>
            <a:t>Fill</a:t>
          </a:r>
          <a:r>
            <a:rPr lang="en-US" sz="1300" b="0" i="0" u="none" strike="noStrike" baseline="0">
              <a:solidFill>
                <a:sysClr val="windowText" lastClr="000000"/>
              </a:solidFill>
              <a:latin typeface="+mn-lt"/>
            </a:rPr>
            <a:t> your soil type in cell M8-M11. </a:t>
          </a:r>
        </a:p>
        <a:p>
          <a:pPr algn="l" rtl="0">
            <a:defRPr sz="1000"/>
          </a:pPr>
          <a:r>
            <a:rPr lang="en-US" sz="1300" b="0" i="0" u="none" strike="noStrike" baseline="0">
              <a:solidFill>
                <a:sysClr val="windowText" lastClr="000000"/>
              </a:solidFill>
              <a:latin typeface="+mn-lt"/>
            </a:rPr>
            <a:t>Check in Soil Database the code of each soil type.  If you have your own estimate, fill in the value in type 1, 2, 3 or 4 of Soil Database</a:t>
          </a:r>
        </a:p>
      </xdr:txBody>
    </xdr:sp>
    <xdr:clientData/>
  </xdr:twoCellAnchor>
  <xdr:twoCellAnchor>
    <xdr:from>
      <xdr:col>38</xdr:col>
      <xdr:colOff>152400</xdr:colOff>
      <xdr:row>9</xdr:row>
      <xdr:rowOff>133350</xdr:rowOff>
    </xdr:from>
    <xdr:to>
      <xdr:col>45</xdr:col>
      <xdr:colOff>0</xdr:colOff>
      <xdr:row>12</xdr:row>
      <xdr:rowOff>104775</xdr:rowOff>
    </xdr:to>
    <xdr:sp macro="" textlink="">
      <xdr:nvSpPr>
        <xdr:cNvPr id="10253" name="Text Box 13">
          <a:extLst>
            <a:ext uri="{FF2B5EF4-FFF2-40B4-BE49-F238E27FC236}">
              <a16:creationId xmlns:a16="http://schemas.microsoft.com/office/drawing/2014/main" id="{00000000-0008-0000-0400-00000D280000}"/>
            </a:ext>
          </a:extLst>
        </xdr:cNvPr>
        <xdr:cNvSpPr txBox="1">
          <a:spLocks noChangeArrowheads="1"/>
        </xdr:cNvSpPr>
      </xdr:nvSpPr>
      <xdr:spPr bwMode="auto">
        <a:xfrm>
          <a:off x="26784300" y="2124075"/>
          <a:ext cx="5143500" cy="59055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900" b="0" i="0" u="none" strike="noStrike" baseline="0">
              <a:solidFill>
                <a:srgbClr val="000000"/>
              </a:solidFill>
              <a:latin typeface="Trebuchet MS"/>
            </a:rPr>
            <a:t>The parameters above are needed to relate the result of a soil test to the total amount of mobile P; e.g. for a P-Bray measurement the SoilExtrRatio = 10 and the Relative_SorbAff about 0.02; for a P_water the values are 60 and 1, respectively</a:t>
          </a:r>
        </a:p>
      </xdr:txBody>
    </xdr:sp>
    <xdr:clientData/>
  </xdr:twoCellAnchor>
  <xdr:twoCellAnchor>
    <xdr:from>
      <xdr:col>29</xdr:col>
      <xdr:colOff>19050</xdr:colOff>
      <xdr:row>27</xdr:row>
      <xdr:rowOff>114300</xdr:rowOff>
    </xdr:from>
    <xdr:to>
      <xdr:col>34</xdr:col>
      <xdr:colOff>47625</xdr:colOff>
      <xdr:row>43</xdr:row>
      <xdr:rowOff>123825</xdr:rowOff>
    </xdr:to>
    <xdr:graphicFrame macro="">
      <xdr:nvGraphicFramePr>
        <xdr:cNvPr id="10422" name="Chart 14">
          <a:extLst>
            <a:ext uri="{FF2B5EF4-FFF2-40B4-BE49-F238E27FC236}">
              <a16:creationId xmlns:a16="http://schemas.microsoft.com/office/drawing/2014/main" id="{00000000-0008-0000-0400-0000B6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38100</xdr:colOff>
      <xdr:row>1</xdr:row>
      <xdr:rowOff>38100</xdr:rowOff>
    </xdr:from>
    <xdr:to>
      <xdr:col>33</xdr:col>
      <xdr:colOff>142875</xdr:colOff>
      <xdr:row>4</xdr:row>
      <xdr:rowOff>9525</xdr:rowOff>
    </xdr:to>
    <xdr:sp macro="" textlink="">
      <xdr:nvSpPr>
        <xdr:cNvPr id="10255" name="Text Box 15">
          <a:extLst>
            <a:ext uri="{FF2B5EF4-FFF2-40B4-BE49-F238E27FC236}">
              <a16:creationId xmlns:a16="http://schemas.microsoft.com/office/drawing/2014/main" id="{00000000-0008-0000-0400-00000F280000}"/>
            </a:ext>
          </a:extLst>
        </xdr:cNvPr>
        <xdr:cNvSpPr txBox="1">
          <a:spLocks noChangeArrowheads="1"/>
        </xdr:cNvSpPr>
      </xdr:nvSpPr>
      <xdr:spPr bwMode="auto">
        <a:xfrm>
          <a:off x="19116675" y="428625"/>
          <a:ext cx="4400550" cy="60960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900" b="0" i="0" u="none" strike="noStrike" baseline="0">
              <a:solidFill>
                <a:srgbClr val="000000"/>
              </a:solidFill>
              <a:latin typeface="Trebuchet MS"/>
            </a:rPr>
            <a:t>You can provide input on the initial P supply in all zones (blue font) and layers as fertility index (e.g. P-Bray) and convert it into P-mobile units required for WaNuLCAS. These values (green) are linked to WaNuLCAS</a:t>
          </a:r>
        </a:p>
      </xdr:txBody>
    </xdr:sp>
    <xdr:clientData/>
  </xdr:twoCellAnchor>
  <xdr:twoCellAnchor>
    <xdr:from>
      <xdr:col>14</xdr:col>
      <xdr:colOff>123825</xdr:colOff>
      <xdr:row>61</xdr:row>
      <xdr:rowOff>0</xdr:rowOff>
    </xdr:from>
    <xdr:to>
      <xdr:col>23</xdr:col>
      <xdr:colOff>257175</xdr:colOff>
      <xdr:row>77</xdr:row>
      <xdr:rowOff>152400</xdr:rowOff>
    </xdr:to>
    <xdr:graphicFrame macro="">
      <xdr:nvGraphicFramePr>
        <xdr:cNvPr id="10424" name="Chart 31">
          <a:extLst>
            <a:ext uri="{FF2B5EF4-FFF2-40B4-BE49-F238E27FC236}">
              <a16:creationId xmlns:a16="http://schemas.microsoft.com/office/drawing/2014/main" id="{00000000-0008-0000-0400-0000B8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238124</xdr:colOff>
      <xdr:row>0</xdr:row>
      <xdr:rowOff>133349</xdr:rowOff>
    </xdr:from>
    <xdr:to>
      <xdr:col>3</xdr:col>
      <xdr:colOff>161925</xdr:colOff>
      <xdr:row>2</xdr:row>
      <xdr:rowOff>123824</xdr:rowOff>
    </xdr:to>
    <xdr:sp macro="" textlink="">
      <xdr:nvSpPr>
        <xdr:cNvPr id="10276" name="Text Box 36">
          <a:extLst>
            <a:ext uri="{FF2B5EF4-FFF2-40B4-BE49-F238E27FC236}">
              <a16:creationId xmlns:a16="http://schemas.microsoft.com/office/drawing/2014/main" id="{00000000-0008-0000-0400-000024280000}"/>
            </a:ext>
          </a:extLst>
        </xdr:cNvPr>
        <xdr:cNvSpPr txBox="1">
          <a:spLocks noChangeArrowheads="1"/>
        </xdr:cNvSpPr>
      </xdr:nvSpPr>
      <xdr:spPr bwMode="auto">
        <a:xfrm>
          <a:off x="238124" y="133349"/>
          <a:ext cx="2905126" cy="581025"/>
        </a:xfrm>
        <a:prstGeom prst="rect">
          <a:avLst/>
        </a:prstGeom>
        <a:noFill/>
        <a:ln w="9525">
          <a:noFill/>
          <a:miter lim="800000"/>
          <a:headEnd/>
          <a:tailEnd/>
        </a:ln>
      </xdr:spPr>
      <xdr:txBody>
        <a:bodyPr vertOverflow="clip" wrap="square" lIns="45720" tIns="36576" rIns="0" bIns="0" anchor="t" upright="1"/>
        <a:lstStyle/>
        <a:p>
          <a:pPr algn="l" rtl="0">
            <a:defRPr sz="1000"/>
          </a:pPr>
          <a:r>
            <a:rPr lang="en-US" sz="3200" b="0" i="0" u="none" strike="noStrike" baseline="0">
              <a:solidFill>
                <a:sysClr val="windowText" lastClr="000000"/>
              </a:solidFill>
              <a:latin typeface="+mn-lt"/>
              <a:cs typeface="Arial"/>
            </a:rPr>
            <a:t>Phosphorus</a:t>
          </a:r>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10</xdr:row>
          <xdr:rowOff>182880</xdr:rowOff>
        </xdr:from>
        <xdr:to>
          <xdr:col>2</xdr:col>
          <xdr:colOff>868680</xdr:colOff>
          <xdr:row>12</xdr:row>
          <xdr:rowOff>114300</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7620</xdr:rowOff>
        </xdr:from>
        <xdr:to>
          <xdr:col>13</xdr:col>
          <xdr:colOff>335280</xdr:colOff>
          <xdr:row>14</xdr:row>
          <xdr:rowOff>182880</xdr:rowOff>
        </xdr:to>
        <xdr:sp macro="" textlink="">
          <xdr:nvSpPr>
            <xdr:cNvPr id="10243" name="CommandButton2" hidden="1">
              <a:extLst>
                <a:ext uri="{63B3BB69-23CF-44E3-9099-C40C66FF867C}">
                  <a14:compatExt spid="_x0000_s10243"/>
                </a:ext>
                <a:ext uri="{FF2B5EF4-FFF2-40B4-BE49-F238E27FC236}">
                  <a16:creationId xmlns:a16="http://schemas.microsoft.com/office/drawing/2014/main" id="{00000000-0008-0000-04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502920</xdr:colOff>
          <xdr:row>8</xdr:row>
          <xdr:rowOff>45720</xdr:rowOff>
        </xdr:from>
        <xdr:to>
          <xdr:col>5</xdr:col>
          <xdr:colOff>320040</xdr:colOff>
          <xdr:row>10</xdr:row>
          <xdr:rowOff>53340</xdr:rowOff>
        </xdr:to>
        <xdr:sp macro="" textlink="">
          <xdr:nvSpPr>
            <xdr:cNvPr id="10244" name="CommandButton4"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13</xdr:row>
          <xdr:rowOff>60960</xdr:rowOff>
        </xdr:from>
        <xdr:to>
          <xdr:col>2</xdr:col>
          <xdr:colOff>853440</xdr:colOff>
          <xdr:row>15</xdr:row>
          <xdr:rowOff>38100</xdr:rowOff>
        </xdr:to>
        <xdr:sp macro="" textlink="">
          <xdr:nvSpPr>
            <xdr:cNvPr id="10256" name="CommandButton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350520</xdr:colOff>
          <xdr:row>1</xdr:row>
          <xdr:rowOff>114300</xdr:rowOff>
        </xdr:from>
        <xdr:to>
          <xdr:col>35</xdr:col>
          <xdr:colOff>487680</xdr:colOff>
          <xdr:row>3</xdr:row>
          <xdr:rowOff>83820</xdr:rowOff>
        </xdr:to>
        <xdr:sp macro="" textlink="">
          <xdr:nvSpPr>
            <xdr:cNvPr id="10257" name="CommandButton7"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86</xdr:row>
          <xdr:rowOff>22860</xdr:rowOff>
        </xdr:from>
        <xdr:to>
          <xdr:col>1</xdr:col>
          <xdr:colOff>525780</xdr:colOff>
          <xdr:row>88</xdr:row>
          <xdr:rowOff>0</xdr:rowOff>
        </xdr:to>
        <xdr:sp macro="" textlink="">
          <xdr:nvSpPr>
            <xdr:cNvPr id="10264" name="CommandButton8" hidden="1">
              <a:extLst>
                <a:ext uri="{63B3BB69-23CF-44E3-9099-C40C66FF867C}">
                  <a14:compatExt spid="_x0000_s10264"/>
                </a:ext>
                <a:ext uri="{FF2B5EF4-FFF2-40B4-BE49-F238E27FC236}">
                  <a16:creationId xmlns:a16="http://schemas.microsoft.com/office/drawing/2014/main" id="{00000000-0008-0000-0400-00001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0</xdr:row>
          <xdr:rowOff>60960</xdr:rowOff>
        </xdr:from>
        <xdr:to>
          <xdr:col>39</xdr:col>
          <xdr:colOff>381000</xdr:colOff>
          <xdr:row>1</xdr:row>
          <xdr:rowOff>45720</xdr:rowOff>
        </xdr:to>
        <xdr:sp macro="" textlink="">
          <xdr:nvSpPr>
            <xdr:cNvPr id="10265" name="CommandButton9" hidden="1">
              <a:extLst>
                <a:ext uri="{63B3BB69-23CF-44E3-9099-C40C66FF867C}">
                  <a14:compatExt spid="_x0000_s10265"/>
                </a:ext>
                <a:ext uri="{FF2B5EF4-FFF2-40B4-BE49-F238E27FC236}">
                  <a16:creationId xmlns:a16="http://schemas.microsoft.com/office/drawing/2014/main" id="{00000000-0008-0000-0400-00001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297180</xdr:colOff>
          <xdr:row>8</xdr:row>
          <xdr:rowOff>60960</xdr:rowOff>
        </xdr:from>
        <xdr:to>
          <xdr:col>2</xdr:col>
          <xdr:colOff>876300</xdr:colOff>
          <xdr:row>10</xdr:row>
          <xdr:rowOff>68580</xdr:rowOff>
        </xdr:to>
        <xdr:sp macro="" textlink="">
          <xdr:nvSpPr>
            <xdr:cNvPr id="10266" name="CommandButton10" hidden="1">
              <a:extLst>
                <a:ext uri="{63B3BB69-23CF-44E3-9099-C40C66FF867C}">
                  <a14:compatExt spid="_x0000_s10266"/>
                </a:ext>
                <a:ext uri="{FF2B5EF4-FFF2-40B4-BE49-F238E27FC236}">
                  <a16:creationId xmlns:a16="http://schemas.microsoft.com/office/drawing/2014/main" id="{00000000-0008-0000-0400-00001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518160</xdr:colOff>
          <xdr:row>0</xdr:row>
          <xdr:rowOff>60960</xdr:rowOff>
        </xdr:from>
        <xdr:to>
          <xdr:col>42</xdr:col>
          <xdr:colOff>426720</xdr:colOff>
          <xdr:row>1</xdr:row>
          <xdr:rowOff>45720</xdr:rowOff>
        </xdr:to>
        <xdr:sp macro="" textlink="">
          <xdr:nvSpPr>
            <xdr:cNvPr id="10267" name="CommandButton11" hidden="1">
              <a:extLst>
                <a:ext uri="{63B3BB69-23CF-44E3-9099-C40C66FF867C}">
                  <a14:compatExt spid="_x0000_s10267"/>
                </a:ext>
                <a:ext uri="{FF2B5EF4-FFF2-40B4-BE49-F238E27FC236}">
                  <a16:creationId xmlns:a16="http://schemas.microsoft.com/office/drawing/2014/main" id="{00000000-0008-0000-0400-00001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213360</xdr:rowOff>
        </xdr:from>
        <xdr:to>
          <xdr:col>7</xdr:col>
          <xdr:colOff>693420</xdr:colOff>
          <xdr:row>2</xdr:row>
          <xdr:rowOff>0</xdr:rowOff>
        </xdr:to>
        <xdr:sp macro="" textlink="">
          <xdr:nvSpPr>
            <xdr:cNvPr id="10269" name="CommandButton13" hidden="1">
              <a:extLst>
                <a:ext uri="{63B3BB69-23CF-44E3-9099-C40C66FF867C}">
                  <a14:compatExt spid="_x0000_s10269"/>
                </a:ext>
                <a:ext uri="{FF2B5EF4-FFF2-40B4-BE49-F238E27FC236}">
                  <a16:creationId xmlns:a16="http://schemas.microsoft.com/office/drawing/2014/main" id="{00000000-0008-0000-0400-00001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29</xdr:col>
          <xdr:colOff>556260</xdr:colOff>
          <xdr:row>25</xdr:row>
          <xdr:rowOff>99060</xdr:rowOff>
        </xdr:from>
        <xdr:to>
          <xdr:col>31</xdr:col>
          <xdr:colOff>373380</xdr:colOff>
          <xdr:row>27</xdr:row>
          <xdr:rowOff>76200</xdr:rowOff>
        </xdr:to>
        <xdr:sp macro="" textlink="">
          <xdr:nvSpPr>
            <xdr:cNvPr id="10270" name="CommandButton12" hidden="1">
              <a:extLst>
                <a:ext uri="{63B3BB69-23CF-44E3-9099-C40C66FF867C}">
                  <a14:compatExt spid="_x0000_s10270"/>
                </a:ext>
                <a:ext uri="{FF2B5EF4-FFF2-40B4-BE49-F238E27FC236}">
                  <a16:creationId xmlns:a16="http://schemas.microsoft.com/office/drawing/2014/main" id="{00000000-0008-0000-0400-00001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25</xdr:row>
          <xdr:rowOff>76200</xdr:rowOff>
        </xdr:from>
        <xdr:to>
          <xdr:col>3</xdr:col>
          <xdr:colOff>685800</xdr:colOff>
          <xdr:row>27</xdr:row>
          <xdr:rowOff>45720</xdr:rowOff>
        </xdr:to>
        <xdr:sp macro="" textlink="">
          <xdr:nvSpPr>
            <xdr:cNvPr id="10272" name="CommandButton14" hidden="1">
              <a:extLst>
                <a:ext uri="{63B3BB69-23CF-44E3-9099-C40C66FF867C}">
                  <a14:compatExt spid="_x0000_s10272"/>
                </a:ext>
                <a:ext uri="{FF2B5EF4-FFF2-40B4-BE49-F238E27FC236}">
                  <a16:creationId xmlns:a16="http://schemas.microsoft.com/office/drawing/2014/main" id="{00000000-0008-0000-0400-00002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678180</xdr:colOff>
          <xdr:row>61</xdr:row>
          <xdr:rowOff>106680</xdr:rowOff>
        </xdr:from>
        <xdr:to>
          <xdr:col>22</xdr:col>
          <xdr:colOff>403860</xdr:colOff>
          <xdr:row>63</xdr:row>
          <xdr:rowOff>83820</xdr:rowOff>
        </xdr:to>
        <xdr:sp macro="" textlink="">
          <xdr:nvSpPr>
            <xdr:cNvPr id="10273" name="CommandButton15" hidden="1">
              <a:extLst>
                <a:ext uri="{63B3BB69-23CF-44E3-9099-C40C66FF867C}">
                  <a14:compatExt spid="_x0000_s10273"/>
                </a:ext>
                <a:ext uri="{FF2B5EF4-FFF2-40B4-BE49-F238E27FC236}">
                  <a16:creationId xmlns:a16="http://schemas.microsoft.com/office/drawing/2014/main" id="{00000000-0008-0000-0400-00002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13</xdr:row>
          <xdr:rowOff>45720</xdr:rowOff>
        </xdr:from>
        <xdr:to>
          <xdr:col>5</xdr:col>
          <xdr:colOff>304800</xdr:colOff>
          <xdr:row>15</xdr:row>
          <xdr:rowOff>22860</xdr:rowOff>
        </xdr:to>
        <xdr:sp macro="" textlink="">
          <xdr:nvSpPr>
            <xdr:cNvPr id="10274" name="CommandButton16" hidden="1">
              <a:extLst>
                <a:ext uri="{63B3BB69-23CF-44E3-9099-C40C66FF867C}">
                  <a14:compatExt spid="_x0000_s10274"/>
                </a:ext>
                <a:ext uri="{FF2B5EF4-FFF2-40B4-BE49-F238E27FC236}">
                  <a16:creationId xmlns:a16="http://schemas.microsoft.com/office/drawing/2014/main" id="{00000000-0008-0000-0400-00002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10</xdr:row>
          <xdr:rowOff>160020</xdr:rowOff>
        </xdr:from>
        <xdr:to>
          <xdr:col>5</xdr:col>
          <xdr:colOff>312420</xdr:colOff>
          <xdr:row>12</xdr:row>
          <xdr:rowOff>91440</xdr:rowOff>
        </xdr:to>
        <xdr:sp macro="" textlink="">
          <xdr:nvSpPr>
            <xdr:cNvPr id="10275" name="CommandButton17" hidden="1">
              <a:extLst>
                <a:ext uri="{63B3BB69-23CF-44E3-9099-C40C66FF867C}">
                  <a14:compatExt spid="_x0000_s10275"/>
                </a:ext>
                <a:ext uri="{FF2B5EF4-FFF2-40B4-BE49-F238E27FC236}">
                  <a16:creationId xmlns:a16="http://schemas.microsoft.com/office/drawing/2014/main" id="{00000000-0008-0000-0400-00002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653658" cy="59330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0"/>
          <a:ext cx="1653658" cy="5933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3200" b="0">
              <a:solidFill>
                <a:sysClr val="windowText" lastClr="000000"/>
              </a:solidFill>
              <a:latin typeface="+mn-lt"/>
            </a:rPr>
            <a:t>Nitrogen</a:t>
          </a:r>
        </a:p>
      </xdr:txBody>
    </xdr:sp>
    <xdr:clientData/>
  </xdr:oneCellAnchor>
  <xdr:twoCellAnchor>
    <xdr:from>
      <xdr:col>6</xdr:col>
      <xdr:colOff>76200</xdr:colOff>
      <xdr:row>1</xdr:row>
      <xdr:rowOff>142875</xdr:rowOff>
    </xdr:from>
    <xdr:to>
      <xdr:col>9</xdr:col>
      <xdr:colOff>76200</xdr:colOff>
      <xdr:row>3</xdr:row>
      <xdr:rowOff>142875</xdr:rowOff>
    </xdr:to>
    <xdr:sp macro="[0]!Rectangle6_Click" textlink="">
      <xdr:nvSpPr>
        <xdr:cNvPr id="7" name="Rectangle 6">
          <a:extLst>
            <a:ext uri="{FF2B5EF4-FFF2-40B4-BE49-F238E27FC236}">
              <a16:creationId xmlns:a16="http://schemas.microsoft.com/office/drawing/2014/main" id="{00000000-0008-0000-0500-000007000000}"/>
            </a:ext>
          </a:extLst>
        </xdr:cNvPr>
        <xdr:cNvSpPr/>
      </xdr:nvSpPr>
      <xdr:spPr bwMode="auto">
        <a:xfrm>
          <a:off x="5067300" y="304800"/>
          <a:ext cx="1828800" cy="323850"/>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300" b="1"/>
            <a:t>BACK TO READ ME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0</xdr:row>
      <xdr:rowOff>59532</xdr:rowOff>
    </xdr:from>
    <xdr:to>
      <xdr:col>8</xdr:col>
      <xdr:colOff>142875</xdr:colOff>
      <xdr:row>6</xdr:row>
      <xdr:rowOff>133350</xdr:rowOff>
    </xdr:to>
    <xdr:sp macro="" textlink="">
      <xdr:nvSpPr>
        <xdr:cNvPr id="2049" name="Text Box 1">
          <a:extLst>
            <a:ext uri="{FF2B5EF4-FFF2-40B4-BE49-F238E27FC236}">
              <a16:creationId xmlns:a16="http://schemas.microsoft.com/office/drawing/2014/main" id="{00000000-0008-0000-0600-000001080000}"/>
            </a:ext>
          </a:extLst>
        </xdr:cNvPr>
        <xdr:cNvSpPr txBox="1">
          <a:spLocks noChangeArrowheads="1"/>
        </xdr:cNvSpPr>
      </xdr:nvSpPr>
      <xdr:spPr bwMode="auto">
        <a:xfrm>
          <a:off x="47625" y="59532"/>
          <a:ext cx="6743700" cy="1273968"/>
        </a:xfrm>
        <a:prstGeom prst="rect">
          <a:avLst/>
        </a:prstGeom>
        <a:noFill/>
        <a:ln w="9525">
          <a:noFill/>
          <a:miter lim="800000"/>
          <a:headEnd/>
          <a:tailEnd/>
        </a:ln>
      </xdr:spPr>
      <xdr:txBody>
        <a:bodyPr vertOverflow="clip" wrap="square" lIns="27432" tIns="36576" rIns="0" bIns="0" anchor="t" upright="1"/>
        <a:lstStyle/>
        <a:p>
          <a:pPr algn="l" rtl="0">
            <a:defRPr sz="1000"/>
          </a:pPr>
          <a:r>
            <a:rPr lang="en-US" sz="1300" b="0" i="0" u="none" strike="noStrike" baseline="0">
              <a:solidFill>
                <a:srgbClr val="000000"/>
              </a:solidFill>
              <a:latin typeface="+mn-lt"/>
            </a:rPr>
            <a:t>The table below contains default values for the slashing schedule and parameters for the impacts of a burning event, depending on the surface temperature during the burn.  Values shown in blue font are default values.  If you need to change default values, modify it from the model. For detailed definitions,  please see Manual</a:t>
          </a:r>
        </a:p>
      </xdr:txBody>
    </xdr:sp>
    <xdr:clientData/>
  </xdr:twoCellAnchor>
  <mc:AlternateContent xmlns:mc="http://schemas.openxmlformats.org/markup-compatibility/2006">
    <mc:Choice xmlns:a14="http://schemas.microsoft.com/office/drawing/2010/main" Requires="a14">
      <xdr:twoCellAnchor editAs="oneCell">
        <xdr:from>
          <xdr:col>8</xdr:col>
          <xdr:colOff>952500</xdr:colOff>
          <xdr:row>1</xdr:row>
          <xdr:rowOff>68580</xdr:rowOff>
        </xdr:from>
        <xdr:to>
          <xdr:col>10</xdr:col>
          <xdr:colOff>601980</xdr:colOff>
          <xdr:row>3</xdr:row>
          <xdr:rowOff>38100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29</xdr:col>
      <xdr:colOff>209550</xdr:colOff>
      <xdr:row>0</xdr:row>
      <xdr:rowOff>0</xdr:rowOff>
    </xdr:from>
    <xdr:to>
      <xdr:col>38</xdr:col>
      <xdr:colOff>457200</xdr:colOff>
      <xdr:row>0</xdr:row>
      <xdr:rowOff>0</xdr:rowOff>
    </xdr:to>
    <xdr:graphicFrame macro="">
      <xdr:nvGraphicFramePr>
        <xdr:cNvPr id="28877" name="Chart 1">
          <a:extLst>
            <a:ext uri="{FF2B5EF4-FFF2-40B4-BE49-F238E27FC236}">
              <a16:creationId xmlns:a16="http://schemas.microsoft.com/office/drawing/2014/main" id="{00000000-0008-0000-0700-0000CD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276225</xdr:colOff>
      <xdr:row>0</xdr:row>
      <xdr:rowOff>0</xdr:rowOff>
    </xdr:from>
    <xdr:to>
      <xdr:col>39</xdr:col>
      <xdr:colOff>0</xdr:colOff>
      <xdr:row>0</xdr:row>
      <xdr:rowOff>0</xdr:rowOff>
    </xdr:to>
    <xdr:graphicFrame macro="">
      <xdr:nvGraphicFramePr>
        <xdr:cNvPr id="28878" name="Chart 2">
          <a:extLst>
            <a:ext uri="{FF2B5EF4-FFF2-40B4-BE49-F238E27FC236}">
              <a16:creationId xmlns:a16="http://schemas.microsoft.com/office/drawing/2014/main" id="{00000000-0008-0000-0700-0000CE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95250</xdr:colOff>
      <xdr:row>0</xdr:row>
      <xdr:rowOff>0</xdr:rowOff>
    </xdr:from>
    <xdr:to>
      <xdr:col>39</xdr:col>
      <xdr:colOff>0</xdr:colOff>
      <xdr:row>0</xdr:row>
      <xdr:rowOff>0</xdr:rowOff>
    </xdr:to>
    <xdr:graphicFrame macro="">
      <xdr:nvGraphicFramePr>
        <xdr:cNvPr id="28879" name="Chart 3">
          <a:extLst>
            <a:ext uri="{FF2B5EF4-FFF2-40B4-BE49-F238E27FC236}">
              <a16:creationId xmlns:a16="http://schemas.microsoft.com/office/drawing/2014/main" id="{00000000-0008-0000-0700-0000CF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40</xdr:col>
      <xdr:colOff>0</xdr:colOff>
      <xdr:row>0</xdr:row>
      <xdr:rowOff>0</xdr:rowOff>
    </xdr:from>
    <xdr:to>
      <xdr:col>53</xdr:col>
      <xdr:colOff>209550</xdr:colOff>
      <xdr:row>0</xdr:row>
      <xdr:rowOff>0</xdr:rowOff>
    </xdr:to>
    <xdr:graphicFrame macro="">
      <xdr:nvGraphicFramePr>
        <xdr:cNvPr id="28880" name="Chart 4">
          <a:extLst>
            <a:ext uri="{FF2B5EF4-FFF2-40B4-BE49-F238E27FC236}">
              <a16:creationId xmlns:a16="http://schemas.microsoft.com/office/drawing/2014/main" id="{00000000-0008-0000-0700-0000D0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0</xdr:colOff>
      <xdr:row>0</xdr:row>
      <xdr:rowOff>0</xdr:rowOff>
    </xdr:from>
    <xdr:to>
      <xdr:col>53</xdr:col>
      <xdr:colOff>400050</xdr:colOff>
      <xdr:row>0</xdr:row>
      <xdr:rowOff>0</xdr:rowOff>
    </xdr:to>
    <xdr:graphicFrame macro="">
      <xdr:nvGraphicFramePr>
        <xdr:cNvPr id="28881" name="Chart 5">
          <a:extLst>
            <a:ext uri="{FF2B5EF4-FFF2-40B4-BE49-F238E27FC236}">
              <a16:creationId xmlns:a16="http://schemas.microsoft.com/office/drawing/2014/main" id="{00000000-0008-0000-0700-0000D17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114300</xdr:rowOff>
    </xdr:from>
    <xdr:to>
      <xdr:col>10</xdr:col>
      <xdr:colOff>47625</xdr:colOff>
      <xdr:row>0</xdr:row>
      <xdr:rowOff>595313</xdr:rowOff>
    </xdr:to>
    <xdr:sp macro="" textlink="">
      <xdr:nvSpPr>
        <xdr:cNvPr id="28730" name="Text Box 58">
          <a:extLst>
            <a:ext uri="{FF2B5EF4-FFF2-40B4-BE49-F238E27FC236}">
              <a16:creationId xmlns:a16="http://schemas.microsoft.com/office/drawing/2014/main" id="{00000000-0008-0000-0700-00003A700000}"/>
            </a:ext>
          </a:extLst>
        </xdr:cNvPr>
        <xdr:cNvSpPr txBox="1">
          <a:spLocks noChangeArrowheads="1"/>
        </xdr:cNvSpPr>
      </xdr:nvSpPr>
      <xdr:spPr bwMode="auto">
        <a:xfrm>
          <a:off x="0" y="114300"/>
          <a:ext cx="7191375" cy="481013"/>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800" b="0" i="0" u="none" strike="noStrike" baseline="0">
              <a:solidFill>
                <a:schemeClr val="tx1"/>
              </a:solidFill>
              <a:latin typeface="+mn-lt"/>
              <a:cs typeface="Arial"/>
            </a:rPr>
            <a:t>Crop planting schedule/cropping calendar</a:t>
          </a:r>
        </a:p>
      </xdr:txBody>
    </xdr:sp>
    <xdr:clientData/>
  </xdr:twoCellAnchor>
  <xdr:twoCellAnchor>
    <xdr:from>
      <xdr:col>23</xdr:col>
      <xdr:colOff>266700</xdr:colOff>
      <xdr:row>5</xdr:row>
      <xdr:rowOff>104775</xdr:rowOff>
    </xdr:from>
    <xdr:to>
      <xdr:col>28</xdr:col>
      <xdr:colOff>600075</xdr:colOff>
      <xdr:row>7</xdr:row>
      <xdr:rowOff>38100</xdr:rowOff>
    </xdr:to>
    <xdr:sp macro="" textlink="">
      <xdr:nvSpPr>
        <xdr:cNvPr id="28732" name="Text Box 60">
          <a:extLst>
            <a:ext uri="{FF2B5EF4-FFF2-40B4-BE49-F238E27FC236}">
              <a16:creationId xmlns:a16="http://schemas.microsoft.com/office/drawing/2014/main" id="{00000000-0008-0000-0700-00003C700000}"/>
            </a:ext>
          </a:extLst>
        </xdr:cNvPr>
        <xdr:cNvSpPr txBox="1">
          <a:spLocks noChangeArrowheads="1"/>
        </xdr:cNvSpPr>
      </xdr:nvSpPr>
      <xdr:spPr bwMode="auto">
        <a:xfrm>
          <a:off x="16535400" y="1600200"/>
          <a:ext cx="4038600" cy="314325"/>
        </a:xfrm>
        <a:prstGeom prst="rect">
          <a:avLst/>
        </a:prstGeom>
        <a:solidFill>
          <a:srgbClr val="EAEAEA"/>
        </a:solidFill>
        <a:ln w="9525">
          <a:no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Fertilizer and organic input schedule</a:t>
          </a:r>
        </a:p>
      </xdr:txBody>
    </xdr:sp>
    <xdr:clientData/>
  </xdr:twoCellAnchor>
  <xdr:twoCellAnchor editAs="absolute">
    <xdr:from>
      <xdr:col>26</xdr:col>
      <xdr:colOff>457200</xdr:colOff>
      <xdr:row>5</xdr:row>
      <xdr:rowOff>0</xdr:rowOff>
    </xdr:from>
    <xdr:to>
      <xdr:col>29</xdr:col>
      <xdr:colOff>415925</xdr:colOff>
      <xdr:row>6</xdr:row>
      <xdr:rowOff>228600</xdr:rowOff>
    </xdr:to>
    <xdr:sp macro="" textlink="">
      <xdr:nvSpPr>
        <xdr:cNvPr id="28701" name="Text Box 29" hidden="1">
          <a:extLst>
            <a:ext uri="{FF2B5EF4-FFF2-40B4-BE49-F238E27FC236}">
              <a16:creationId xmlns:a16="http://schemas.microsoft.com/office/drawing/2014/main" id="{00000000-0008-0000-0700-00001D700000}"/>
            </a:ext>
          </a:extLst>
        </xdr:cNvPr>
        <xdr:cNvSpPr txBox="1">
          <a:spLocks noChangeArrowheads="1"/>
        </xdr:cNvSpPr>
      </xdr:nvSpPr>
      <xdr:spPr bwMode="auto">
        <a:xfrm>
          <a:off x="19307175" y="1485900"/>
          <a:ext cx="2238375" cy="4286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mc:AlternateContent xmlns:mc="http://schemas.openxmlformats.org/markup-compatibility/2006">
    <mc:Choice xmlns:a14="http://schemas.microsoft.com/office/drawing/2010/main" Requires="a14">
      <xdr:twoCellAnchor editAs="oneCell">
        <xdr:from>
          <xdr:col>10</xdr:col>
          <xdr:colOff>411480</xdr:colOff>
          <xdr:row>5</xdr:row>
          <xdr:rowOff>83820</xdr:rowOff>
        </xdr:from>
        <xdr:to>
          <xdr:col>13</xdr:col>
          <xdr:colOff>160020</xdr:colOff>
          <xdr:row>7</xdr:row>
          <xdr:rowOff>0</xdr:rowOff>
        </xdr:to>
        <xdr:sp macro="" textlink="">
          <xdr:nvSpPr>
            <xdr:cNvPr id="28703" name="CommandButton1" hidden="1">
              <a:extLst>
                <a:ext uri="{63B3BB69-23CF-44E3-9099-C40C66FF867C}">
                  <a14:compatExt spid="_x0000_s28703"/>
                </a:ext>
                <a:ext uri="{FF2B5EF4-FFF2-40B4-BE49-F238E27FC236}">
                  <a16:creationId xmlns:a16="http://schemas.microsoft.com/office/drawing/2014/main" id="{00000000-0008-0000-0700-00001F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26</xdr:col>
      <xdr:colOff>681990</xdr:colOff>
      <xdr:row>9</xdr:row>
      <xdr:rowOff>419100</xdr:rowOff>
    </xdr:from>
    <xdr:to>
      <xdr:col>28</xdr:col>
      <xdr:colOff>685800</xdr:colOff>
      <xdr:row>12</xdr:row>
      <xdr:rowOff>72390</xdr:rowOff>
    </xdr:to>
    <xdr:sp macro="" textlink="">
      <xdr:nvSpPr>
        <xdr:cNvPr id="28725" name="Text Box 53" hidden="1">
          <a:extLst>
            <a:ext uri="{FF2B5EF4-FFF2-40B4-BE49-F238E27FC236}">
              <a16:creationId xmlns:a16="http://schemas.microsoft.com/office/drawing/2014/main" id="{00000000-0008-0000-0700-000035700000}"/>
            </a:ext>
          </a:extLst>
        </xdr:cNvPr>
        <xdr:cNvSpPr txBox="1">
          <a:spLocks noChangeArrowheads="1"/>
        </xdr:cNvSpPr>
      </xdr:nvSpPr>
      <xdr:spPr bwMode="auto">
        <a:xfrm>
          <a:off x="19516725" y="2771775"/>
          <a:ext cx="1543050" cy="63817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128587</xdr:colOff>
      <xdr:row>0</xdr:row>
      <xdr:rowOff>57150</xdr:rowOff>
    </xdr:from>
    <xdr:to>
      <xdr:col>4</xdr:col>
      <xdr:colOff>433387</xdr:colOff>
      <xdr:row>0</xdr:row>
      <xdr:rowOff>476250</xdr:rowOff>
    </xdr:to>
    <xdr:sp macro="" textlink="">
      <xdr:nvSpPr>
        <xdr:cNvPr id="29723" name="Text Box 27">
          <a:extLst>
            <a:ext uri="{FF2B5EF4-FFF2-40B4-BE49-F238E27FC236}">
              <a16:creationId xmlns:a16="http://schemas.microsoft.com/office/drawing/2014/main" id="{00000000-0008-0000-0800-00001B740000}"/>
            </a:ext>
          </a:extLst>
        </xdr:cNvPr>
        <xdr:cNvSpPr txBox="1">
          <a:spLocks noChangeArrowheads="1"/>
        </xdr:cNvSpPr>
      </xdr:nvSpPr>
      <xdr:spPr bwMode="auto">
        <a:xfrm>
          <a:off x="128587" y="57150"/>
          <a:ext cx="3031331" cy="419100"/>
        </a:xfrm>
        <a:prstGeom prst="rect">
          <a:avLst/>
        </a:prstGeom>
        <a:noFill/>
        <a:ln w="9525">
          <a:noFill/>
          <a:miter lim="800000"/>
          <a:headEnd/>
          <a:tailEnd/>
        </a:ln>
      </xdr:spPr>
      <xdr:txBody>
        <a:bodyPr vertOverflow="clip" wrap="square" lIns="54864" tIns="41148" rIns="0" bIns="0" anchor="t" upright="1"/>
        <a:lstStyle/>
        <a:p>
          <a:pPr algn="l" rtl="0">
            <a:defRPr sz="1000"/>
          </a:pPr>
          <a:r>
            <a:rPr lang="en-US" sz="2800" b="0" i="0" u="none" strike="noStrike" baseline="0">
              <a:solidFill>
                <a:schemeClr val="tx1"/>
              </a:solidFill>
              <a:latin typeface="+mn-lt"/>
              <a:cs typeface="Arial"/>
            </a:rPr>
            <a:t>Tree management</a:t>
          </a:r>
        </a:p>
      </xdr:txBody>
    </xdr:sp>
    <xdr:clientData/>
  </xdr:twoCellAnchor>
  <xdr:oneCellAnchor>
    <xdr:from>
      <xdr:col>13</xdr:col>
      <xdr:colOff>910168</xdr:colOff>
      <xdr:row>5</xdr:row>
      <xdr:rowOff>190500</xdr:rowOff>
    </xdr:from>
    <xdr:ext cx="4042832" cy="751418"/>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0604501" y="1809750"/>
          <a:ext cx="4042832" cy="751418"/>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wrap="square" rtlCol="0" anchor="t">
          <a:noAutofit/>
        </a:bodyPr>
        <a:lstStyle/>
        <a:p>
          <a:r>
            <a:rPr lang="en-US" sz="1200"/>
            <a:t>if pruning by tree LAI, specify the threshold of the LAI in STELLA, pruning event input section,</a:t>
          </a:r>
        </a:p>
        <a:p>
          <a:r>
            <a:rPr lang="en-US" sz="1200"/>
            <a:t>if pruning by calender,</a:t>
          </a:r>
          <a:r>
            <a:rPr lang="en-US" sz="1200" baseline="0"/>
            <a:t> specify teh calender of the pruning</a:t>
          </a:r>
          <a:endParaRPr lang="en-US" sz="1200"/>
        </a:p>
      </xdr:txBody>
    </xdr:sp>
    <xdr:clientData/>
  </xdr:oneCellAnchor>
  <mc:AlternateContent xmlns:mc="http://schemas.openxmlformats.org/markup-compatibility/2006">
    <mc:Choice xmlns:a14="http://schemas.microsoft.com/office/drawing/2010/main" Requires="a14">
      <xdr:twoCellAnchor editAs="oneCell">
        <xdr:from>
          <xdr:col>0</xdr:col>
          <xdr:colOff>182880</xdr:colOff>
          <xdr:row>0</xdr:row>
          <xdr:rowOff>563880</xdr:rowOff>
        </xdr:from>
        <xdr:to>
          <xdr:col>3</xdr:col>
          <xdr:colOff>182880</xdr:colOff>
          <xdr:row>1</xdr:row>
          <xdr:rowOff>228600</xdr:rowOff>
        </xdr:to>
        <xdr:sp macro="" textlink="">
          <xdr:nvSpPr>
            <xdr:cNvPr id="29715" name="CommandButton1" hidden="1">
              <a:extLst>
                <a:ext uri="{63B3BB69-23CF-44E3-9099-C40C66FF867C}">
                  <a14:compatExt spid="_x0000_s29715"/>
                </a:ext>
                <a:ext uri="{FF2B5EF4-FFF2-40B4-BE49-F238E27FC236}">
                  <a16:creationId xmlns:a16="http://schemas.microsoft.com/office/drawing/2014/main" id="{00000000-0008-0000-0800-000013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104775</xdr:colOff>
      <xdr:row>71</xdr:row>
      <xdr:rowOff>47625</xdr:rowOff>
    </xdr:from>
    <xdr:to>
      <xdr:col>2</xdr:col>
      <xdr:colOff>2781300</xdr:colOff>
      <xdr:row>76</xdr:row>
      <xdr:rowOff>161925</xdr:rowOff>
    </xdr:to>
    <xdr:sp macro="" textlink="">
      <xdr:nvSpPr>
        <xdr:cNvPr id="30742" name="Text Box 22">
          <a:extLst>
            <a:ext uri="{FF2B5EF4-FFF2-40B4-BE49-F238E27FC236}">
              <a16:creationId xmlns:a16="http://schemas.microsoft.com/office/drawing/2014/main" id="{00000000-0008-0000-0900-000016780000}"/>
            </a:ext>
          </a:extLst>
        </xdr:cNvPr>
        <xdr:cNvSpPr txBox="1">
          <a:spLocks noChangeArrowheads="1"/>
        </xdr:cNvSpPr>
      </xdr:nvSpPr>
      <xdr:spPr bwMode="auto">
        <a:xfrm>
          <a:off x="104775" y="16059150"/>
          <a:ext cx="5133975" cy="1143000"/>
        </a:xfrm>
        <a:prstGeom prst="rect">
          <a:avLst/>
        </a:prstGeom>
        <a:solidFill>
          <a:srgbClr val="99CCFF"/>
        </a:solidFill>
        <a:ln w="9525">
          <a:solidFill>
            <a:srgbClr val="000000"/>
          </a:solidFill>
          <a:miter lim="800000"/>
          <a:headEnd/>
          <a:tailEnd/>
        </a:ln>
      </xdr:spPr>
      <xdr:txBody>
        <a:bodyPr vertOverflow="clip" wrap="square" lIns="91440" tIns="91440" rIns="91440" bIns="91440" anchor="t" upright="1"/>
        <a:lstStyle/>
        <a:p>
          <a:pPr algn="l" rtl="0">
            <a:defRPr sz="1000"/>
          </a:pPr>
          <a:r>
            <a:rPr lang="en-US" sz="1200" b="0" i="0" u="none" strike="noStrike" baseline="0">
              <a:solidFill>
                <a:srgbClr val="000000"/>
              </a:solidFill>
              <a:latin typeface="Trebuchet MS"/>
            </a:rPr>
            <a:t>Below are five crop parameters which have values as a function of crop stage.  To see an example on how to derive these parameters (excluded Root Allocation) please see sheet 'Deriving Crop Growth' in file WanHelp.xls  </a:t>
          </a:r>
        </a:p>
      </xdr:txBody>
    </xdr:sp>
    <xdr:clientData/>
  </xdr:twoCellAnchor>
  <xdr:twoCellAnchor>
    <xdr:from>
      <xdr:col>0</xdr:col>
      <xdr:colOff>85725</xdr:colOff>
      <xdr:row>195</xdr:row>
      <xdr:rowOff>142875</xdr:rowOff>
    </xdr:from>
    <xdr:to>
      <xdr:col>3</xdr:col>
      <xdr:colOff>828675</xdr:colOff>
      <xdr:row>197</xdr:row>
      <xdr:rowOff>114300</xdr:rowOff>
    </xdr:to>
    <xdr:sp macro="" textlink="">
      <xdr:nvSpPr>
        <xdr:cNvPr id="30744" name="Text Box 24">
          <a:extLst>
            <a:ext uri="{FF2B5EF4-FFF2-40B4-BE49-F238E27FC236}">
              <a16:creationId xmlns:a16="http://schemas.microsoft.com/office/drawing/2014/main" id="{00000000-0008-0000-0900-000018780000}"/>
            </a:ext>
          </a:extLst>
        </xdr:cNvPr>
        <xdr:cNvSpPr txBox="1">
          <a:spLocks noChangeArrowheads="1"/>
        </xdr:cNvSpPr>
      </xdr:nvSpPr>
      <xdr:spPr bwMode="auto">
        <a:xfrm>
          <a:off x="85725" y="43510200"/>
          <a:ext cx="6410325" cy="295275"/>
        </a:xfrm>
        <a:prstGeom prst="rect">
          <a:avLst/>
        </a:prstGeom>
        <a:solidFill>
          <a:srgbClr val="EAEAEA"/>
        </a:solidFill>
        <a:ln w="9525">
          <a:noFill/>
          <a:miter lim="800000"/>
          <a:headEnd/>
          <a:tailEnd/>
        </a:ln>
      </xdr:spPr>
      <xdr:txBody>
        <a:bodyPr vertOverflow="clip" wrap="square" lIns="0" tIns="0" rIns="0" bIns="0" anchor="t" upright="1"/>
        <a:lstStyle/>
        <a:p>
          <a:pPr algn="l" rtl="0">
            <a:defRPr sz="1000"/>
          </a:pPr>
          <a:r>
            <a:rPr lang="en-US" sz="1200" b="1" i="0" u="none" strike="noStrike" baseline="0">
              <a:solidFill>
                <a:srgbClr val="800080"/>
              </a:solidFill>
              <a:latin typeface="Trebuchet MS"/>
            </a:rPr>
            <a:t>This table contains amount of labor and price of inputs &amp; outputs for specific crop type.</a:t>
          </a:r>
        </a:p>
      </xdr:txBody>
    </xdr:sp>
    <xdr:clientData/>
  </xdr:twoCellAnchor>
  <xdr:twoCellAnchor>
    <xdr:from>
      <xdr:col>0</xdr:col>
      <xdr:colOff>104775</xdr:colOff>
      <xdr:row>0</xdr:row>
      <xdr:rowOff>57150</xdr:rowOff>
    </xdr:from>
    <xdr:to>
      <xdr:col>2</xdr:col>
      <xdr:colOff>876300</xdr:colOff>
      <xdr:row>3</xdr:row>
      <xdr:rowOff>57150</xdr:rowOff>
    </xdr:to>
    <xdr:sp macro="" textlink="">
      <xdr:nvSpPr>
        <xdr:cNvPr id="30787" name="Text Box 67">
          <a:extLst>
            <a:ext uri="{FF2B5EF4-FFF2-40B4-BE49-F238E27FC236}">
              <a16:creationId xmlns:a16="http://schemas.microsoft.com/office/drawing/2014/main" id="{00000000-0008-0000-0900-000043780000}"/>
            </a:ext>
          </a:extLst>
        </xdr:cNvPr>
        <xdr:cNvSpPr txBox="1">
          <a:spLocks noChangeArrowheads="1"/>
        </xdr:cNvSpPr>
      </xdr:nvSpPr>
      <xdr:spPr bwMode="auto">
        <a:xfrm>
          <a:off x="104775" y="57150"/>
          <a:ext cx="3224213" cy="500063"/>
        </a:xfrm>
        <a:prstGeom prst="rect">
          <a:avLst/>
        </a:prstGeom>
        <a:noFill/>
        <a:ln w="9525">
          <a:noFill/>
          <a:miter lim="800000"/>
          <a:headEnd/>
          <a:tailEnd/>
        </a:ln>
      </xdr:spPr>
      <xdr:txBody>
        <a:bodyPr vertOverflow="clip" wrap="square" lIns="64008" tIns="45720" rIns="0" bIns="0" anchor="t" upright="1"/>
        <a:lstStyle/>
        <a:p>
          <a:pPr algn="l" rtl="0">
            <a:defRPr sz="1000"/>
          </a:pPr>
          <a:r>
            <a:rPr lang="en-US" sz="2800" b="0" i="0" u="none" strike="noStrike" baseline="0">
              <a:solidFill>
                <a:schemeClr val="tx1"/>
              </a:solidFill>
              <a:latin typeface="+mn-lt"/>
              <a:cs typeface="Arial"/>
            </a:rPr>
            <a:t>Crop Library</a:t>
          </a:r>
        </a:p>
      </xdr:txBody>
    </xdr:sp>
    <xdr:clientData/>
  </xdr:twoCellAnchor>
  <mc:AlternateContent xmlns:mc="http://schemas.openxmlformats.org/markup-compatibility/2006">
    <mc:Choice xmlns:a14="http://schemas.microsoft.com/office/drawing/2010/main" Requires="a14">
      <xdr:twoCellAnchor editAs="oneCell">
        <xdr:from>
          <xdr:col>0</xdr:col>
          <xdr:colOff>236220</xdr:colOff>
          <xdr:row>4</xdr:row>
          <xdr:rowOff>68580</xdr:rowOff>
        </xdr:from>
        <xdr:to>
          <xdr:col>1</xdr:col>
          <xdr:colOff>1028700</xdr:colOff>
          <xdr:row>6</xdr:row>
          <xdr:rowOff>30480</xdr:rowOff>
        </xdr:to>
        <xdr:sp macro="" textlink="">
          <xdr:nvSpPr>
            <xdr:cNvPr id="30745" name="CommandButton1" hidden="1">
              <a:extLst>
                <a:ext uri="{63B3BB69-23CF-44E3-9099-C40C66FF867C}">
                  <a14:compatExt spid="_x0000_s30745"/>
                </a:ext>
                <a:ext uri="{FF2B5EF4-FFF2-40B4-BE49-F238E27FC236}">
                  <a16:creationId xmlns:a16="http://schemas.microsoft.com/office/drawing/2014/main" id="{00000000-0008-0000-0900-00001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38100</xdr:colOff>
      <xdr:row>232</xdr:row>
      <xdr:rowOff>76200</xdr:rowOff>
    </xdr:from>
    <xdr:to>
      <xdr:col>9</xdr:col>
      <xdr:colOff>590550</xdr:colOff>
      <xdr:row>234</xdr:row>
      <xdr:rowOff>0</xdr:rowOff>
    </xdr:to>
    <xdr:sp macro="" textlink="">
      <xdr:nvSpPr>
        <xdr:cNvPr id="31761" name="Text Box 17">
          <a:extLst>
            <a:ext uri="{FF2B5EF4-FFF2-40B4-BE49-F238E27FC236}">
              <a16:creationId xmlns:a16="http://schemas.microsoft.com/office/drawing/2014/main" id="{00000000-0008-0000-0A00-0000117C0000}"/>
            </a:ext>
          </a:extLst>
        </xdr:cNvPr>
        <xdr:cNvSpPr txBox="1">
          <a:spLocks noChangeArrowheads="1"/>
        </xdr:cNvSpPr>
      </xdr:nvSpPr>
      <xdr:spPr bwMode="auto">
        <a:xfrm>
          <a:off x="38100" y="53073300"/>
          <a:ext cx="12239625" cy="381000"/>
        </a:xfrm>
        <a:prstGeom prst="rect">
          <a:avLst/>
        </a:prstGeom>
        <a:solidFill>
          <a:srgbClr val="EAEAEA"/>
        </a:solidFill>
        <a:ln w="9525">
          <a:noFill/>
          <a:miter lim="800000"/>
          <a:headEnd/>
          <a:tailEnd/>
        </a:ln>
      </xdr:spPr>
      <xdr:txBody>
        <a:bodyPr vertOverflow="clip" wrap="square" lIns="0" tIns="0" rIns="0" bIns="0" anchor="t" upright="1"/>
        <a:lstStyle/>
        <a:p>
          <a:pPr algn="l" rtl="0">
            <a:defRPr sz="1000"/>
          </a:pPr>
          <a:r>
            <a:rPr lang="en-US" sz="1200" b="0" i="0" u="none" strike="noStrike" baseline="0">
              <a:solidFill>
                <a:srgbClr val="800080"/>
              </a:solidFill>
              <a:latin typeface="Trebuchet MS"/>
            </a:rPr>
            <a:t>This table contains amount of labor and price of inputs &amp; outputs for specific tree type.</a:t>
          </a:r>
        </a:p>
      </xdr:txBody>
    </xdr:sp>
    <xdr:clientData/>
  </xdr:twoCellAnchor>
  <xdr:twoCellAnchor>
    <xdr:from>
      <xdr:col>0</xdr:col>
      <xdr:colOff>152400</xdr:colOff>
      <xdr:row>0</xdr:row>
      <xdr:rowOff>152400</xdr:rowOff>
    </xdr:from>
    <xdr:to>
      <xdr:col>3</xdr:col>
      <xdr:colOff>457200</xdr:colOff>
      <xdr:row>3</xdr:row>
      <xdr:rowOff>152400</xdr:rowOff>
    </xdr:to>
    <xdr:sp macro="" textlink="">
      <xdr:nvSpPr>
        <xdr:cNvPr id="31763" name="Text Box 19">
          <a:extLst>
            <a:ext uri="{FF2B5EF4-FFF2-40B4-BE49-F238E27FC236}">
              <a16:creationId xmlns:a16="http://schemas.microsoft.com/office/drawing/2014/main" id="{00000000-0008-0000-0A00-0000137C0000}"/>
            </a:ext>
          </a:extLst>
        </xdr:cNvPr>
        <xdr:cNvSpPr txBox="1">
          <a:spLocks noChangeArrowheads="1"/>
        </xdr:cNvSpPr>
      </xdr:nvSpPr>
      <xdr:spPr bwMode="auto">
        <a:xfrm>
          <a:off x="152400" y="152400"/>
          <a:ext cx="3686175" cy="685800"/>
        </a:xfrm>
        <a:prstGeom prst="rect">
          <a:avLst/>
        </a:prstGeom>
        <a:noFill/>
        <a:ln w="9525">
          <a:noFill/>
          <a:miter lim="800000"/>
          <a:headEnd/>
          <a:tailEnd/>
        </a:ln>
      </xdr:spPr>
      <xdr:txBody>
        <a:bodyPr vertOverflow="clip" wrap="square" lIns="64008" tIns="45720" rIns="0" bIns="0" anchor="t" upright="1"/>
        <a:lstStyle/>
        <a:p>
          <a:pPr algn="l" rtl="0">
            <a:defRPr sz="1000"/>
          </a:pPr>
          <a:r>
            <a:rPr lang="en-US" sz="2800" b="0" i="0" u="none" strike="noStrike" baseline="0">
              <a:solidFill>
                <a:schemeClr val="tx1"/>
              </a:solidFill>
              <a:latin typeface="+mn-lt"/>
              <a:cs typeface="Arial"/>
            </a:rPr>
            <a:t>Tree Library</a:t>
          </a:r>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3</xdr:row>
          <xdr:rowOff>160020</xdr:rowOff>
        </xdr:from>
        <xdr:to>
          <xdr:col>2</xdr:col>
          <xdr:colOff>30480</xdr:colOff>
          <xdr:row>5</xdr:row>
          <xdr:rowOff>76200</xdr:rowOff>
        </xdr:to>
        <xdr:sp macro="" textlink="">
          <xdr:nvSpPr>
            <xdr:cNvPr id="31762" name="CommandButton1" hidden="1">
              <a:extLst>
                <a:ext uri="{63B3BB69-23CF-44E3-9099-C40C66FF867C}">
                  <a14:compatExt spid="_x0000_s31762"/>
                </a:ext>
                <a:ext uri="{FF2B5EF4-FFF2-40B4-BE49-F238E27FC236}">
                  <a16:creationId xmlns:a16="http://schemas.microsoft.com/office/drawing/2014/main" id="{00000000-0008-0000-0A00-00001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66675</xdr:colOff>
      <xdr:row>0</xdr:row>
      <xdr:rowOff>28575</xdr:rowOff>
    </xdr:from>
    <xdr:to>
      <xdr:col>15</xdr:col>
      <xdr:colOff>333375</xdr:colOff>
      <xdr:row>3</xdr:row>
      <xdr:rowOff>66675</xdr:rowOff>
    </xdr:to>
    <xdr:sp macro="" textlink="">
      <xdr:nvSpPr>
        <xdr:cNvPr id="34817" name="Text Box 1">
          <a:extLst>
            <a:ext uri="{FF2B5EF4-FFF2-40B4-BE49-F238E27FC236}">
              <a16:creationId xmlns:a16="http://schemas.microsoft.com/office/drawing/2014/main" id="{00000000-0008-0000-0B00-000001880000}"/>
            </a:ext>
          </a:extLst>
        </xdr:cNvPr>
        <xdr:cNvSpPr txBox="1">
          <a:spLocks noChangeArrowheads="1"/>
        </xdr:cNvSpPr>
      </xdr:nvSpPr>
      <xdr:spPr bwMode="auto">
        <a:xfrm>
          <a:off x="66675" y="28575"/>
          <a:ext cx="9410700" cy="87630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1800" b="0" i="0" u="none" strike="noStrike" baseline="0">
              <a:solidFill>
                <a:schemeClr val="tx1"/>
              </a:solidFill>
              <a:latin typeface="+mn-lt"/>
              <a:cs typeface="Arial"/>
            </a:rPr>
            <a:t>The Bulk Density pedotransfer and Soil Organic Matter pedotransfer for generating C </a:t>
          </a:r>
          <a:r>
            <a:rPr lang="en-US" sz="1800" b="0" i="0" u="none" strike="noStrike" baseline="-25000">
              <a:solidFill>
                <a:schemeClr val="tx1"/>
              </a:solidFill>
              <a:latin typeface="+mn-lt"/>
              <a:cs typeface="Arial"/>
            </a:rPr>
            <a:t>organic</a:t>
          </a:r>
        </a:p>
        <a:p>
          <a:pPr algn="l" rtl="0">
            <a:defRPr sz="1000"/>
          </a:pPr>
          <a:r>
            <a:rPr lang="en-US" sz="1800" b="0" i="0" u="none" strike="noStrike" baseline="0">
              <a:solidFill>
                <a:schemeClr val="tx1"/>
              </a:solidFill>
              <a:latin typeface="+mn-lt"/>
              <a:cs typeface="Arial"/>
            </a:rPr>
            <a:t>per C </a:t>
          </a:r>
          <a:r>
            <a:rPr lang="en-US" sz="1800" b="0" i="0" u="none" strike="noStrike" baseline="-25000">
              <a:solidFill>
                <a:schemeClr val="tx1"/>
              </a:solidFill>
              <a:latin typeface="+mn-lt"/>
              <a:cs typeface="Arial"/>
            </a:rPr>
            <a:t>reference</a:t>
          </a:r>
          <a:r>
            <a:rPr lang="en-US" sz="1800" b="0" i="0" u="none" strike="noStrike" baseline="0">
              <a:solidFill>
                <a:schemeClr val="tx1"/>
              </a:solidFill>
              <a:latin typeface="+mn-lt"/>
              <a:cs typeface="Arial"/>
            </a:rPr>
            <a:t> value in Soil Organic Matter module</a:t>
          </a:r>
        </a:p>
      </xdr:txBody>
    </xdr:sp>
    <xdr:clientData/>
  </xdr:twoCellAnchor>
  <xdr:twoCellAnchor>
    <xdr:from>
      <xdr:col>0</xdr:col>
      <xdr:colOff>85725</xdr:colOff>
      <xdr:row>3</xdr:row>
      <xdr:rowOff>83608</xdr:rowOff>
    </xdr:from>
    <xdr:to>
      <xdr:col>9</xdr:col>
      <xdr:colOff>508000</xdr:colOff>
      <xdr:row>24</xdr:row>
      <xdr:rowOff>105833</xdr:rowOff>
    </xdr:to>
    <xdr:sp macro="" textlink="">
      <xdr:nvSpPr>
        <xdr:cNvPr id="34818" name="Text Box 2">
          <a:extLst>
            <a:ext uri="{FF2B5EF4-FFF2-40B4-BE49-F238E27FC236}">
              <a16:creationId xmlns:a16="http://schemas.microsoft.com/office/drawing/2014/main" id="{00000000-0008-0000-0B00-000002880000}"/>
            </a:ext>
          </a:extLst>
        </xdr:cNvPr>
        <xdr:cNvSpPr txBox="1">
          <a:spLocks noChangeArrowheads="1"/>
        </xdr:cNvSpPr>
      </xdr:nvSpPr>
      <xdr:spPr bwMode="auto">
        <a:xfrm>
          <a:off x="85725" y="887941"/>
          <a:ext cx="5946775" cy="5049309"/>
        </a:xfrm>
        <a:prstGeom prst="rect">
          <a:avLst/>
        </a:prstGeom>
        <a:noFill/>
        <a:ln w="9525">
          <a:noFill/>
          <a:miter lim="800000"/>
          <a:headEnd/>
          <a:tailEnd/>
        </a:ln>
      </xdr:spPr>
      <xdr:txBody>
        <a:bodyPr vertOverflow="clip" wrap="square" lIns="36576" tIns="22860" rIns="0" bIns="0" anchor="t" upright="1"/>
        <a:lstStyle/>
        <a:p>
          <a:pPr algn="l" rtl="0">
            <a:defRPr sz="1000"/>
          </a:pPr>
          <a:r>
            <a:rPr lang="en-US" sz="1300" b="0" i="0" u="none" strike="noStrike" baseline="0">
              <a:solidFill>
                <a:schemeClr val="tx1"/>
              </a:solidFill>
              <a:latin typeface="+mn-lt"/>
              <a:cs typeface="Arial"/>
            </a:rPr>
            <a:t>Interpretation of quantitative soil data remains an 'art' where experience is needed to judge whether or not measured values are 'high', medium' or 'low', given the type of soil, the climate and the land cover. Pedotransfer funcions can help to make this art slightly more transferable. They provide a 'reference' point.</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This worksheet was developed for generating C </a:t>
          </a:r>
          <a:r>
            <a:rPr lang="en-US" sz="1300" b="0" i="0" u="none" strike="noStrike" baseline="-25000">
              <a:solidFill>
                <a:schemeClr val="tx1"/>
              </a:solidFill>
              <a:latin typeface="+mn-lt"/>
              <a:cs typeface="Arial"/>
            </a:rPr>
            <a:t>organic</a:t>
          </a:r>
          <a:r>
            <a:rPr lang="en-US" sz="1300" b="0" i="0" u="none" strike="noStrike" baseline="0">
              <a:solidFill>
                <a:schemeClr val="tx1"/>
              </a:solidFill>
              <a:latin typeface="+mn-lt"/>
              <a:cs typeface="Arial"/>
            </a:rPr>
            <a:t> per C </a:t>
          </a:r>
          <a:r>
            <a:rPr lang="en-US" sz="1300" b="0" i="0" u="none" strike="noStrike" baseline="-25000">
              <a:solidFill>
                <a:schemeClr val="tx1"/>
              </a:solidFill>
              <a:latin typeface="+mn-lt"/>
              <a:cs typeface="Arial"/>
            </a:rPr>
            <a:t>reference</a:t>
          </a:r>
          <a:r>
            <a:rPr lang="en-US" sz="1300" b="0" i="0" u="none" strike="noStrike" baseline="0">
              <a:solidFill>
                <a:schemeClr val="tx1"/>
              </a:solidFill>
              <a:latin typeface="+mn-lt"/>
              <a:cs typeface="Arial"/>
            </a:rPr>
            <a:t> value in Soil Organic Matter module for soil organic matter type 2. </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Bulk Density pedotransfer is based on:</a:t>
          </a:r>
        </a:p>
        <a:p>
          <a:pPr algn="l" rtl="0">
            <a:defRPr sz="1000"/>
          </a:pPr>
          <a:r>
            <a:rPr lang="en-US" sz="1300" b="0" i="0" u="none" strike="noStrike" baseline="0">
              <a:solidFill>
                <a:schemeClr val="tx1"/>
              </a:solidFill>
              <a:latin typeface="+mn-lt"/>
              <a:cs typeface="Arial"/>
            </a:rPr>
            <a:t>* Wosten, J.H.M., A. Lilly, A. Nemes and C. Le Bas, 1998. Using existing soil data to derive hydraulic parameters for simulation models in environmental studies and in land use planning. Report 156, SC-DLO, Wageningen (the Netherlands), 106 pp.</a:t>
          </a:r>
        </a:p>
        <a:p>
          <a:pPr algn="l" rtl="0">
            <a:defRPr sz="1000"/>
          </a:pPr>
          <a:endParaRPr lang="en-US" sz="1300" b="0" i="0" u="none" strike="noStrike" baseline="0">
            <a:solidFill>
              <a:schemeClr val="tx1"/>
            </a:solidFill>
            <a:latin typeface="+mn-lt"/>
            <a:cs typeface="Arial"/>
          </a:endParaRPr>
        </a:p>
        <a:p>
          <a:pPr algn="l" rtl="0">
            <a:defRPr sz="1000"/>
          </a:pPr>
          <a:r>
            <a:rPr lang="en-US" sz="1300" b="0" i="0" u="none" strike="noStrike" baseline="0">
              <a:solidFill>
                <a:schemeClr val="tx1"/>
              </a:solidFill>
              <a:latin typeface="+mn-lt"/>
              <a:cs typeface="Arial"/>
            </a:rPr>
            <a:t>The soil organic matter pedotransfer is based on:</a:t>
          </a:r>
        </a:p>
        <a:p>
          <a:pPr algn="l" rtl="0">
            <a:defRPr sz="1000"/>
          </a:pPr>
          <a:r>
            <a:rPr lang="en-US" sz="1300" b="0" i="0" u="none" strike="noStrike" baseline="0">
              <a:solidFill>
                <a:schemeClr val="tx1"/>
              </a:solidFill>
              <a:latin typeface="+mn-lt"/>
              <a:cs typeface="Arial"/>
            </a:rPr>
            <a:t>* Van Noordwijk M, Cerri C, Woomer PL, Nugroho K and Bernoux M. 1997.  Soil carbon dynamics in the humid tropical forest zone.  Geoderma 79: 187-225. </a:t>
          </a:r>
        </a:p>
        <a:p>
          <a:pPr algn="l" rtl="0">
            <a:defRPr sz="1000"/>
          </a:pPr>
          <a:r>
            <a:rPr lang="en-US" sz="1300" b="0" i="0" u="none" strike="noStrike" baseline="0">
              <a:solidFill>
                <a:schemeClr val="tx1"/>
              </a:solidFill>
              <a:latin typeface="+mn-lt"/>
              <a:cs typeface="Arial"/>
            </a:rPr>
            <a:t>* Hairiah,K., Sitompul, SM,  van Noordwijk, M. and Palm, C.A., 2001 Methods for sampling carbon stocks above and below ground. ASB_LN 4B. In: Van Noordwijk, M, Williams, S.E. and Verbist, B. (Eds.) 2001.Towards integrated natural resource management in forest margins of the humid tropics: local action and global concerns. ASB-Lecture Notes 1 – 12. International Centre for Research in Agroforestry (ICRAF), Bogor, Indonesia. Also available from: http://www.worldagroforestrycentre.cgiar.org/sea/Training/Materials/ASB-TM/ASB-ICRAFSEA-LN.htm</a:t>
          </a:r>
        </a:p>
        <a:p>
          <a:pPr algn="l" rtl="0">
            <a:defRPr sz="1000"/>
          </a:pPr>
          <a:endParaRPr lang="en-US" sz="1300" b="0" i="0" u="none" strike="noStrike" baseline="0">
            <a:solidFill>
              <a:schemeClr val="tx1"/>
            </a:solidFill>
            <a:latin typeface="+mn-lt"/>
            <a:cs typeface="Arial"/>
          </a:endParaRPr>
        </a:p>
        <a:p>
          <a:pPr algn="l" rtl="0">
            <a:defRPr sz="1000"/>
          </a:pPr>
          <a:endParaRPr lang="en-US" sz="1300" b="0" i="0" u="none" strike="noStrike" baseline="0">
            <a:solidFill>
              <a:schemeClr val="tx1"/>
            </a:solidFill>
            <a:latin typeface="+mn-lt"/>
            <a:cs typeface="Arial"/>
          </a:endParaRPr>
        </a:p>
      </xdr:txBody>
    </xdr:sp>
    <xdr:clientData/>
  </xdr:twoCellAnchor>
  <xdr:twoCellAnchor>
    <xdr:from>
      <xdr:col>17</xdr:col>
      <xdr:colOff>419100</xdr:colOff>
      <xdr:row>9</xdr:row>
      <xdr:rowOff>200025</xdr:rowOff>
    </xdr:from>
    <xdr:to>
      <xdr:col>20</xdr:col>
      <xdr:colOff>19050</xdr:colOff>
      <xdr:row>13</xdr:row>
      <xdr:rowOff>19050</xdr:rowOff>
    </xdr:to>
    <xdr:sp macro="" textlink="">
      <xdr:nvSpPr>
        <xdr:cNvPr id="34829" name="Oval 13">
          <a:extLst>
            <a:ext uri="{FF2B5EF4-FFF2-40B4-BE49-F238E27FC236}">
              <a16:creationId xmlns:a16="http://schemas.microsoft.com/office/drawing/2014/main" id="{00000000-0008-0000-0B00-00000D880000}"/>
            </a:ext>
          </a:extLst>
        </xdr:cNvPr>
        <xdr:cNvSpPr>
          <a:spLocks noChangeArrowheads="1"/>
        </xdr:cNvSpPr>
      </xdr:nvSpPr>
      <xdr:spPr bwMode="auto">
        <a:xfrm>
          <a:off x="10782300" y="2714625"/>
          <a:ext cx="1428750" cy="657225"/>
        </a:xfrm>
        <a:prstGeom prst="ellipse">
          <a:avLst/>
        </a:prstGeom>
        <a:solidFill>
          <a:srgbClr val="FF9933"/>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 reference1</a:t>
          </a:r>
        </a:p>
      </xdr:txBody>
    </xdr:sp>
    <xdr:clientData/>
  </xdr:twoCellAnchor>
  <xdr:twoCellAnchor>
    <xdr:from>
      <xdr:col>22</xdr:col>
      <xdr:colOff>523875</xdr:colOff>
      <xdr:row>10</xdr:row>
      <xdr:rowOff>28575</xdr:rowOff>
    </xdr:from>
    <xdr:to>
      <xdr:col>25</xdr:col>
      <xdr:colOff>200025</xdr:colOff>
      <xdr:row>12</xdr:row>
      <xdr:rowOff>180975</xdr:rowOff>
    </xdr:to>
    <xdr:sp macro="" textlink="">
      <xdr:nvSpPr>
        <xdr:cNvPr id="34830" name="Oval 14">
          <a:extLst>
            <a:ext uri="{FF2B5EF4-FFF2-40B4-BE49-F238E27FC236}">
              <a16:creationId xmlns:a16="http://schemas.microsoft.com/office/drawing/2014/main" id="{00000000-0008-0000-0B00-00000E880000}"/>
            </a:ext>
          </a:extLst>
        </xdr:cNvPr>
        <xdr:cNvSpPr>
          <a:spLocks noChangeArrowheads="1"/>
        </xdr:cNvSpPr>
      </xdr:nvSpPr>
      <xdr:spPr bwMode="auto">
        <a:xfrm>
          <a:off x="13935075" y="2752725"/>
          <a:ext cx="1504950" cy="571500"/>
        </a:xfrm>
        <a:prstGeom prst="ellipse">
          <a:avLst/>
        </a:prstGeom>
        <a:solidFill>
          <a:srgbClr val="FF9933"/>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 reference2</a:t>
          </a:r>
        </a:p>
      </xdr:txBody>
    </xdr:sp>
    <xdr:clientData/>
  </xdr:twoCellAnchor>
  <xdr:twoCellAnchor>
    <xdr:from>
      <xdr:col>18</xdr:col>
      <xdr:colOff>495300</xdr:colOff>
      <xdr:row>3</xdr:row>
      <xdr:rowOff>66675</xdr:rowOff>
    </xdr:from>
    <xdr:to>
      <xdr:col>20</xdr:col>
      <xdr:colOff>114300</xdr:colOff>
      <xdr:row>5</xdr:row>
      <xdr:rowOff>95250</xdr:rowOff>
    </xdr:to>
    <xdr:sp macro="" textlink="">
      <xdr:nvSpPr>
        <xdr:cNvPr id="34831" name="Oval 15">
          <a:extLst>
            <a:ext uri="{FF2B5EF4-FFF2-40B4-BE49-F238E27FC236}">
              <a16:creationId xmlns:a16="http://schemas.microsoft.com/office/drawing/2014/main" id="{00000000-0008-0000-0B00-00000F880000}"/>
            </a:ext>
          </a:extLst>
        </xdr:cNvPr>
        <xdr:cNvSpPr>
          <a:spLocks noChangeArrowheads="1"/>
        </xdr:cNvSpPr>
      </xdr:nvSpPr>
      <xdr:spPr bwMode="auto">
        <a:xfrm>
          <a:off x="11468100" y="90487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Clay%</a:t>
          </a:r>
        </a:p>
      </xdr:txBody>
    </xdr:sp>
    <xdr:clientData/>
  </xdr:twoCellAnchor>
  <xdr:twoCellAnchor>
    <xdr:from>
      <xdr:col>17</xdr:col>
      <xdr:colOff>409575</xdr:colOff>
      <xdr:row>5</xdr:row>
      <xdr:rowOff>123825</xdr:rowOff>
    </xdr:from>
    <xdr:to>
      <xdr:col>19</xdr:col>
      <xdr:colOff>28575</xdr:colOff>
      <xdr:row>6</xdr:row>
      <xdr:rowOff>361950</xdr:rowOff>
    </xdr:to>
    <xdr:sp macro="" textlink="">
      <xdr:nvSpPr>
        <xdr:cNvPr id="34832" name="Oval 16">
          <a:extLst>
            <a:ext uri="{FF2B5EF4-FFF2-40B4-BE49-F238E27FC236}">
              <a16:creationId xmlns:a16="http://schemas.microsoft.com/office/drawing/2014/main" id="{00000000-0008-0000-0B00-000010880000}"/>
            </a:ext>
          </a:extLst>
        </xdr:cNvPr>
        <xdr:cNvSpPr>
          <a:spLocks noChangeArrowheads="1"/>
        </xdr:cNvSpPr>
      </xdr:nvSpPr>
      <xdr:spPr bwMode="auto">
        <a:xfrm>
          <a:off x="10772775" y="13811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Silt%</a:t>
          </a:r>
        </a:p>
      </xdr:txBody>
    </xdr:sp>
    <xdr:clientData/>
  </xdr:twoCellAnchor>
  <xdr:twoCellAnchor>
    <xdr:from>
      <xdr:col>19</xdr:col>
      <xdr:colOff>114300</xdr:colOff>
      <xdr:row>6</xdr:row>
      <xdr:rowOff>600075</xdr:rowOff>
    </xdr:from>
    <xdr:to>
      <xdr:col>20</xdr:col>
      <xdr:colOff>342900</xdr:colOff>
      <xdr:row>9</xdr:row>
      <xdr:rowOff>0</xdr:rowOff>
    </xdr:to>
    <xdr:sp macro="" textlink="">
      <xdr:nvSpPr>
        <xdr:cNvPr id="34833" name="Oval 17">
          <a:extLst>
            <a:ext uri="{FF2B5EF4-FFF2-40B4-BE49-F238E27FC236}">
              <a16:creationId xmlns:a16="http://schemas.microsoft.com/office/drawing/2014/main" id="{00000000-0008-0000-0B00-000011880000}"/>
            </a:ext>
          </a:extLst>
        </xdr:cNvPr>
        <xdr:cNvSpPr>
          <a:spLocks noChangeArrowheads="1"/>
        </xdr:cNvSpPr>
      </xdr:nvSpPr>
      <xdr:spPr bwMode="auto">
        <a:xfrm>
          <a:off x="11696700" y="20669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Corg%</a:t>
          </a:r>
        </a:p>
      </xdr:txBody>
    </xdr:sp>
    <xdr:clientData/>
  </xdr:twoCellAnchor>
  <xdr:twoCellAnchor>
    <xdr:from>
      <xdr:col>20</xdr:col>
      <xdr:colOff>495300</xdr:colOff>
      <xdr:row>2</xdr:row>
      <xdr:rowOff>295275</xdr:rowOff>
    </xdr:from>
    <xdr:to>
      <xdr:col>22</xdr:col>
      <xdr:colOff>114300</xdr:colOff>
      <xdr:row>4</xdr:row>
      <xdr:rowOff>114300</xdr:rowOff>
    </xdr:to>
    <xdr:sp macro="" textlink="">
      <xdr:nvSpPr>
        <xdr:cNvPr id="34834" name="Oval 18">
          <a:extLst>
            <a:ext uri="{FF2B5EF4-FFF2-40B4-BE49-F238E27FC236}">
              <a16:creationId xmlns:a16="http://schemas.microsoft.com/office/drawing/2014/main" id="{00000000-0008-0000-0B00-000012880000}"/>
            </a:ext>
          </a:extLst>
        </xdr:cNvPr>
        <xdr:cNvSpPr>
          <a:spLocks noChangeArrowheads="1"/>
        </xdr:cNvSpPr>
      </xdr:nvSpPr>
      <xdr:spPr bwMode="auto">
        <a:xfrm>
          <a:off x="12687300" y="71437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pH_KCl</a:t>
          </a:r>
        </a:p>
      </xdr:txBody>
    </xdr:sp>
    <xdr:clientData/>
  </xdr:twoCellAnchor>
  <xdr:twoCellAnchor>
    <xdr:from>
      <xdr:col>22</xdr:col>
      <xdr:colOff>352425</xdr:colOff>
      <xdr:row>2</xdr:row>
      <xdr:rowOff>314325</xdr:rowOff>
    </xdr:from>
    <xdr:to>
      <xdr:col>23</xdr:col>
      <xdr:colOff>581025</xdr:colOff>
      <xdr:row>5</xdr:row>
      <xdr:rowOff>19050</xdr:rowOff>
    </xdr:to>
    <xdr:sp macro="" textlink="">
      <xdr:nvSpPr>
        <xdr:cNvPr id="34835" name="Oval 19">
          <a:extLst>
            <a:ext uri="{FF2B5EF4-FFF2-40B4-BE49-F238E27FC236}">
              <a16:creationId xmlns:a16="http://schemas.microsoft.com/office/drawing/2014/main" id="{00000000-0008-0000-0B00-000013880000}"/>
            </a:ext>
          </a:extLst>
        </xdr:cNvPr>
        <xdr:cNvSpPr>
          <a:spLocks noChangeArrowheads="1"/>
        </xdr:cNvSpPr>
      </xdr:nvSpPr>
      <xdr:spPr bwMode="auto">
        <a:xfrm>
          <a:off x="13763625" y="733425"/>
          <a:ext cx="838200" cy="542925"/>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Eleva-tion</a:t>
          </a:r>
        </a:p>
      </xdr:txBody>
    </xdr:sp>
    <xdr:clientData/>
  </xdr:twoCellAnchor>
  <xdr:twoCellAnchor>
    <xdr:from>
      <xdr:col>24</xdr:col>
      <xdr:colOff>114300</xdr:colOff>
      <xdr:row>3</xdr:row>
      <xdr:rowOff>161925</xdr:rowOff>
    </xdr:from>
    <xdr:to>
      <xdr:col>25</xdr:col>
      <xdr:colOff>342900</xdr:colOff>
      <xdr:row>5</xdr:row>
      <xdr:rowOff>190500</xdr:rowOff>
    </xdr:to>
    <xdr:sp macro="" textlink="">
      <xdr:nvSpPr>
        <xdr:cNvPr id="34836" name="Oval 20">
          <a:extLst>
            <a:ext uri="{FF2B5EF4-FFF2-40B4-BE49-F238E27FC236}">
              <a16:creationId xmlns:a16="http://schemas.microsoft.com/office/drawing/2014/main" id="{00000000-0008-0000-0B00-000014880000}"/>
            </a:ext>
          </a:extLst>
        </xdr:cNvPr>
        <xdr:cNvSpPr>
          <a:spLocks noChangeArrowheads="1"/>
        </xdr:cNvSpPr>
      </xdr:nvSpPr>
      <xdr:spPr bwMode="auto">
        <a:xfrm>
          <a:off x="14744700" y="1000125"/>
          <a:ext cx="838200" cy="447675"/>
        </a:xfrm>
        <a:prstGeom prst="ellipse">
          <a:avLst/>
        </a:prstGeom>
        <a:solidFill>
          <a:srgbClr val="CCFFCC"/>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Depth</a:t>
          </a:r>
        </a:p>
      </xdr:txBody>
    </xdr:sp>
    <xdr:clientData/>
  </xdr:twoCellAnchor>
  <xdr:twoCellAnchor>
    <xdr:from>
      <xdr:col>25</xdr:col>
      <xdr:colOff>28575</xdr:colOff>
      <xdr:row>6</xdr:row>
      <xdr:rowOff>104775</xdr:rowOff>
    </xdr:from>
    <xdr:to>
      <xdr:col>26</xdr:col>
      <xdr:colOff>314325</xdr:colOff>
      <xdr:row>7</xdr:row>
      <xdr:rowOff>19050</xdr:rowOff>
    </xdr:to>
    <xdr:sp macro="" textlink="">
      <xdr:nvSpPr>
        <xdr:cNvPr id="34837" name="Oval 21">
          <a:extLst>
            <a:ext uri="{FF2B5EF4-FFF2-40B4-BE49-F238E27FC236}">
              <a16:creationId xmlns:a16="http://schemas.microsoft.com/office/drawing/2014/main" id="{00000000-0008-0000-0B00-000015880000}"/>
            </a:ext>
          </a:extLst>
        </xdr:cNvPr>
        <xdr:cNvSpPr>
          <a:spLocks noChangeArrowheads="1"/>
        </xdr:cNvSpPr>
      </xdr:nvSpPr>
      <xdr:spPr bwMode="auto">
        <a:xfrm>
          <a:off x="15268575" y="1571625"/>
          <a:ext cx="895350" cy="542925"/>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Special soil?</a:t>
          </a:r>
        </a:p>
      </xdr:txBody>
    </xdr:sp>
    <xdr:clientData/>
  </xdr:twoCellAnchor>
  <xdr:twoCellAnchor>
    <xdr:from>
      <xdr:col>23</xdr:col>
      <xdr:colOff>0</xdr:colOff>
      <xdr:row>6</xdr:row>
      <xdr:rowOff>66675</xdr:rowOff>
    </xdr:from>
    <xdr:to>
      <xdr:col>24</xdr:col>
      <xdr:colOff>228600</xdr:colOff>
      <xdr:row>6</xdr:row>
      <xdr:rowOff>514350</xdr:rowOff>
    </xdr:to>
    <xdr:sp macro="" textlink="">
      <xdr:nvSpPr>
        <xdr:cNvPr id="34838" name="Oval 22">
          <a:extLst>
            <a:ext uri="{FF2B5EF4-FFF2-40B4-BE49-F238E27FC236}">
              <a16:creationId xmlns:a16="http://schemas.microsoft.com/office/drawing/2014/main" id="{00000000-0008-0000-0B00-000016880000}"/>
            </a:ext>
          </a:extLst>
        </xdr:cNvPr>
        <xdr:cNvSpPr>
          <a:spLocks noChangeArrowheads="1"/>
        </xdr:cNvSpPr>
      </xdr:nvSpPr>
      <xdr:spPr bwMode="auto">
        <a:xfrm>
          <a:off x="14020800" y="1533525"/>
          <a:ext cx="838200" cy="447675"/>
        </a:xfrm>
        <a:prstGeom prst="ellipse">
          <a:avLst/>
        </a:prstGeom>
        <a:solidFill>
          <a:srgbClr val="FF9933"/>
        </a:solidFill>
        <a:ln w="9525">
          <a:solidFill>
            <a:srgbClr val="000000"/>
          </a:solidFill>
          <a:round/>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Cref %</a:t>
          </a:r>
        </a:p>
      </xdr:txBody>
    </xdr:sp>
    <xdr:clientData/>
  </xdr:twoCellAnchor>
  <xdr:twoCellAnchor>
    <xdr:from>
      <xdr:col>19</xdr:col>
      <xdr:colOff>419100</xdr:colOff>
      <xdr:row>9</xdr:row>
      <xdr:rowOff>0</xdr:rowOff>
    </xdr:from>
    <xdr:to>
      <xdr:col>19</xdr:col>
      <xdr:colOff>533400</xdr:colOff>
      <xdr:row>10</xdr:row>
      <xdr:rowOff>85725</xdr:rowOff>
    </xdr:to>
    <xdr:cxnSp macro="">
      <xdr:nvCxnSpPr>
        <xdr:cNvPr id="35612" name="AutoShape 23">
          <a:extLst>
            <a:ext uri="{FF2B5EF4-FFF2-40B4-BE49-F238E27FC236}">
              <a16:creationId xmlns:a16="http://schemas.microsoft.com/office/drawing/2014/main" id="{00000000-0008-0000-0B00-00001C8B0000}"/>
            </a:ext>
          </a:extLst>
        </xdr:cNvPr>
        <xdr:cNvCxnSpPr>
          <a:cxnSpLocks noChangeShapeType="1"/>
          <a:stCxn id="34833" idx="4"/>
          <a:endCxn id="34829" idx="7"/>
        </xdr:cNvCxnSpPr>
      </xdr:nvCxnSpPr>
      <xdr:spPr bwMode="auto">
        <a:xfrm rot="5400000">
          <a:off x="11911012" y="2605088"/>
          <a:ext cx="295275" cy="114300"/>
        </a:xfrm>
        <a:prstGeom prst="curvedConnector3">
          <a:avLst>
            <a:gd name="adj1" fmla="val 32259"/>
          </a:avLst>
        </a:prstGeom>
        <a:noFill/>
        <a:ln w="28575">
          <a:solidFill>
            <a:srgbClr val="FF9900"/>
          </a:solidFill>
          <a:round/>
          <a:headEnd/>
          <a:tailEnd type="arrow" w="med" len="med"/>
        </a:ln>
      </xdr:spPr>
    </xdr:cxnSp>
    <xdr:clientData/>
  </xdr:twoCellAnchor>
  <xdr:twoCellAnchor>
    <xdr:from>
      <xdr:col>18</xdr:col>
      <xdr:colOff>19050</xdr:colOff>
      <xdr:row>6</xdr:row>
      <xdr:rowOff>361950</xdr:rowOff>
    </xdr:from>
    <xdr:to>
      <xdr:col>18</xdr:col>
      <xdr:colOff>219075</xdr:colOff>
      <xdr:row>10</xdr:row>
      <xdr:rowOff>85725</xdr:rowOff>
    </xdr:to>
    <xdr:cxnSp macro="">
      <xdr:nvCxnSpPr>
        <xdr:cNvPr id="35613" name="AutoShape 24">
          <a:extLst>
            <a:ext uri="{FF2B5EF4-FFF2-40B4-BE49-F238E27FC236}">
              <a16:creationId xmlns:a16="http://schemas.microsoft.com/office/drawing/2014/main" id="{00000000-0008-0000-0B00-00001D8B0000}"/>
            </a:ext>
          </a:extLst>
        </xdr:cNvPr>
        <xdr:cNvCxnSpPr>
          <a:cxnSpLocks noChangeShapeType="1"/>
          <a:stCxn id="34832" idx="4"/>
          <a:endCxn id="34829" idx="1"/>
        </xdr:cNvCxnSpPr>
      </xdr:nvCxnSpPr>
      <xdr:spPr bwMode="auto">
        <a:xfrm rot="5400000">
          <a:off x="10601325" y="2219325"/>
          <a:ext cx="981075" cy="200025"/>
        </a:xfrm>
        <a:prstGeom prst="curvedConnector3">
          <a:avLst>
            <a:gd name="adj1" fmla="val 44662"/>
          </a:avLst>
        </a:prstGeom>
        <a:noFill/>
        <a:ln w="28575">
          <a:solidFill>
            <a:srgbClr val="FF9900"/>
          </a:solidFill>
          <a:round/>
          <a:headEnd/>
          <a:tailEnd type="arrow" w="med" len="med"/>
        </a:ln>
      </xdr:spPr>
    </xdr:cxnSp>
    <xdr:clientData/>
  </xdr:twoCellAnchor>
  <xdr:twoCellAnchor>
    <xdr:from>
      <xdr:col>18</xdr:col>
      <xdr:colOff>523875</xdr:colOff>
      <xdr:row>5</xdr:row>
      <xdr:rowOff>95250</xdr:rowOff>
    </xdr:from>
    <xdr:to>
      <xdr:col>19</xdr:col>
      <xdr:colOff>304800</xdr:colOff>
      <xdr:row>9</xdr:row>
      <xdr:rowOff>200025</xdr:rowOff>
    </xdr:to>
    <xdr:cxnSp macro="">
      <xdr:nvCxnSpPr>
        <xdr:cNvPr id="35614" name="AutoShape 25">
          <a:extLst>
            <a:ext uri="{FF2B5EF4-FFF2-40B4-BE49-F238E27FC236}">
              <a16:creationId xmlns:a16="http://schemas.microsoft.com/office/drawing/2014/main" id="{00000000-0008-0000-0B00-00001E8B0000}"/>
            </a:ext>
          </a:extLst>
        </xdr:cNvPr>
        <xdr:cNvCxnSpPr>
          <a:cxnSpLocks noChangeShapeType="1"/>
          <a:stCxn id="34831" idx="4"/>
          <a:endCxn id="34829" idx="0"/>
        </xdr:cNvCxnSpPr>
      </xdr:nvCxnSpPr>
      <xdr:spPr bwMode="auto">
        <a:xfrm rot="5400000">
          <a:off x="11010900" y="1838325"/>
          <a:ext cx="1362075" cy="390525"/>
        </a:xfrm>
        <a:prstGeom prst="curvedConnector3">
          <a:avLst>
            <a:gd name="adj1" fmla="val 49648"/>
          </a:avLst>
        </a:prstGeom>
        <a:noFill/>
        <a:ln w="28575">
          <a:solidFill>
            <a:srgbClr val="FF9900"/>
          </a:solidFill>
          <a:round/>
          <a:headEnd/>
          <a:tailEnd type="arrow" w="med" len="med"/>
        </a:ln>
      </xdr:spPr>
    </xdr:cxnSp>
    <xdr:clientData/>
  </xdr:twoCellAnchor>
  <xdr:twoCellAnchor>
    <xdr:from>
      <xdr:col>19</xdr:col>
      <xdr:colOff>28575</xdr:colOff>
      <xdr:row>6</xdr:row>
      <xdr:rowOff>142875</xdr:rowOff>
    </xdr:from>
    <xdr:to>
      <xdr:col>22</xdr:col>
      <xdr:colOff>523875</xdr:colOff>
      <xdr:row>11</xdr:row>
      <xdr:rowOff>104775</xdr:rowOff>
    </xdr:to>
    <xdr:cxnSp macro="">
      <xdr:nvCxnSpPr>
        <xdr:cNvPr id="35615" name="AutoShape 26">
          <a:extLst>
            <a:ext uri="{FF2B5EF4-FFF2-40B4-BE49-F238E27FC236}">
              <a16:creationId xmlns:a16="http://schemas.microsoft.com/office/drawing/2014/main" id="{00000000-0008-0000-0B00-00001F8B0000}"/>
            </a:ext>
          </a:extLst>
        </xdr:cNvPr>
        <xdr:cNvCxnSpPr>
          <a:cxnSpLocks noChangeShapeType="1"/>
          <a:stCxn id="34832" idx="6"/>
          <a:endCxn id="34830" idx="2"/>
        </xdr:cNvCxnSpPr>
      </xdr:nvCxnSpPr>
      <xdr:spPr bwMode="auto">
        <a:xfrm>
          <a:off x="11610975" y="1609725"/>
          <a:ext cx="2324100" cy="1428750"/>
        </a:xfrm>
        <a:prstGeom prst="curvedConnector3">
          <a:avLst>
            <a:gd name="adj1" fmla="val 50000"/>
          </a:avLst>
        </a:prstGeom>
        <a:noFill/>
        <a:ln w="28575">
          <a:solidFill>
            <a:srgbClr val="FF0000"/>
          </a:solidFill>
          <a:round/>
          <a:headEnd/>
          <a:tailEnd type="arrow" w="med" len="med"/>
        </a:ln>
      </xdr:spPr>
    </xdr:cxnSp>
    <xdr:clientData/>
  </xdr:twoCellAnchor>
  <xdr:twoCellAnchor>
    <xdr:from>
      <xdr:col>20</xdr:col>
      <xdr:colOff>114300</xdr:colOff>
      <xdr:row>4</xdr:row>
      <xdr:rowOff>85725</xdr:rowOff>
    </xdr:from>
    <xdr:to>
      <xdr:col>23</xdr:col>
      <xdr:colOff>133350</xdr:colOff>
      <xdr:row>10</xdr:row>
      <xdr:rowOff>114300</xdr:rowOff>
    </xdr:to>
    <xdr:cxnSp macro="">
      <xdr:nvCxnSpPr>
        <xdr:cNvPr id="35616" name="AutoShape 27">
          <a:extLst>
            <a:ext uri="{FF2B5EF4-FFF2-40B4-BE49-F238E27FC236}">
              <a16:creationId xmlns:a16="http://schemas.microsoft.com/office/drawing/2014/main" id="{00000000-0008-0000-0B00-0000208B0000}"/>
            </a:ext>
          </a:extLst>
        </xdr:cNvPr>
        <xdr:cNvCxnSpPr>
          <a:cxnSpLocks noChangeShapeType="1"/>
          <a:stCxn id="34831" idx="6"/>
          <a:endCxn id="34830" idx="1"/>
        </xdr:cNvCxnSpPr>
      </xdr:nvCxnSpPr>
      <xdr:spPr bwMode="auto">
        <a:xfrm>
          <a:off x="12306300" y="1133475"/>
          <a:ext cx="1847850" cy="1704975"/>
        </a:xfrm>
        <a:prstGeom prst="curvedConnector2">
          <a:avLst/>
        </a:prstGeom>
        <a:noFill/>
        <a:ln w="28575">
          <a:solidFill>
            <a:srgbClr val="FF0000"/>
          </a:solidFill>
          <a:round/>
          <a:headEnd/>
          <a:tailEnd type="arrow" w="med" len="med"/>
        </a:ln>
      </xdr:spPr>
    </xdr:cxnSp>
    <xdr:clientData/>
  </xdr:twoCellAnchor>
  <xdr:twoCellAnchor>
    <xdr:from>
      <xdr:col>24</xdr:col>
      <xdr:colOff>57150</xdr:colOff>
      <xdr:row>6</xdr:row>
      <xdr:rowOff>447675</xdr:rowOff>
    </xdr:from>
    <xdr:to>
      <xdr:col>24</xdr:col>
      <xdr:colOff>104775</xdr:colOff>
      <xdr:row>10</xdr:row>
      <xdr:rowOff>28575</xdr:rowOff>
    </xdr:to>
    <xdr:cxnSp macro="">
      <xdr:nvCxnSpPr>
        <xdr:cNvPr id="35617" name="AutoShape 28">
          <a:extLst>
            <a:ext uri="{FF2B5EF4-FFF2-40B4-BE49-F238E27FC236}">
              <a16:creationId xmlns:a16="http://schemas.microsoft.com/office/drawing/2014/main" id="{00000000-0008-0000-0B00-0000218B0000}"/>
            </a:ext>
          </a:extLst>
        </xdr:cNvPr>
        <xdr:cNvCxnSpPr>
          <a:cxnSpLocks noChangeShapeType="1"/>
          <a:stCxn id="34838" idx="5"/>
          <a:endCxn id="34830" idx="0"/>
        </xdr:cNvCxnSpPr>
      </xdr:nvCxnSpPr>
      <xdr:spPr bwMode="auto">
        <a:xfrm rot="5400000">
          <a:off x="14292263" y="2309812"/>
          <a:ext cx="838200" cy="47625"/>
        </a:xfrm>
        <a:prstGeom prst="curvedConnector3">
          <a:avLst>
            <a:gd name="adj1" fmla="val 53407"/>
          </a:avLst>
        </a:prstGeom>
        <a:noFill/>
        <a:ln w="28575">
          <a:solidFill>
            <a:srgbClr val="FF0000"/>
          </a:solidFill>
          <a:round/>
          <a:headEnd/>
          <a:tailEnd type="arrow" w="med" len="med"/>
        </a:ln>
      </xdr:spPr>
    </xdr:cxnSp>
    <xdr:clientData/>
  </xdr:twoCellAnchor>
  <xdr:twoCellAnchor>
    <xdr:from>
      <xdr:col>20</xdr:col>
      <xdr:colOff>114300</xdr:colOff>
      <xdr:row>4</xdr:row>
      <xdr:rowOff>85725</xdr:rowOff>
    </xdr:from>
    <xdr:to>
      <xdr:col>23</xdr:col>
      <xdr:colOff>0</xdr:colOff>
      <xdr:row>6</xdr:row>
      <xdr:rowOff>295275</xdr:rowOff>
    </xdr:to>
    <xdr:cxnSp macro="">
      <xdr:nvCxnSpPr>
        <xdr:cNvPr id="35618" name="AutoShape 29">
          <a:extLst>
            <a:ext uri="{FF2B5EF4-FFF2-40B4-BE49-F238E27FC236}">
              <a16:creationId xmlns:a16="http://schemas.microsoft.com/office/drawing/2014/main" id="{00000000-0008-0000-0B00-0000228B0000}"/>
            </a:ext>
          </a:extLst>
        </xdr:cNvPr>
        <xdr:cNvCxnSpPr>
          <a:cxnSpLocks noChangeShapeType="1"/>
          <a:stCxn id="34831" idx="6"/>
          <a:endCxn id="34838" idx="2"/>
        </xdr:cNvCxnSpPr>
      </xdr:nvCxnSpPr>
      <xdr:spPr bwMode="auto">
        <a:xfrm>
          <a:off x="12306300" y="1133475"/>
          <a:ext cx="1714500" cy="628650"/>
        </a:xfrm>
        <a:prstGeom prst="curvedConnector3">
          <a:avLst>
            <a:gd name="adj1" fmla="val 50000"/>
          </a:avLst>
        </a:prstGeom>
        <a:noFill/>
        <a:ln w="28575">
          <a:solidFill>
            <a:srgbClr val="FFFF00"/>
          </a:solidFill>
          <a:round/>
          <a:headEnd/>
          <a:tailEnd type="arrow" w="med" len="med"/>
        </a:ln>
      </xdr:spPr>
    </xdr:cxnSp>
    <xdr:clientData/>
  </xdr:twoCellAnchor>
  <xdr:twoCellAnchor>
    <xdr:from>
      <xdr:col>19</xdr:col>
      <xdr:colOff>28575</xdr:colOff>
      <xdr:row>6</xdr:row>
      <xdr:rowOff>142875</xdr:rowOff>
    </xdr:from>
    <xdr:to>
      <xdr:col>23</xdr:col>
      <xdr:colOff>123825</xdr:colOff>
      <xdr:row>6</xdr:row>
      <xdr:rowOff>447675</xdr:rowOff>
    </xdr:to>
    <xdr:cxnSp macro="">
      <xdr:nvCxnSpPr>
        <xdr:cNvPr id="35619" name="AutoShape 30">
          <a:extLst>
            <a:ext uri="{FF2B5EF4-FFF2-40B4-BE49-F238E27FC236}">
              <a16:creationId xmlns:a16="http://schemas.microsoft.com/office/drawing/2014/main" id="{00000000-0008-0000-0B00-0000238B0000}"/>
            </a:ext>
          </a:extLst>
        </xdr:cNvPr>
        <xdr:cNvCxnSpPr>
          <a:cxnSpLocks noChangeShapeType="1"/>
          <a:stCxn id="34832" idx="6"/>
          <a:endCxn id="34838" idx="3"/>
        </xdr:cNvCxnSpPr>
      </xdr:nvCxnSpPr>
      <xdr:spPr bwMode="auto">
        <a:xfrm>
          <a:off x="11610975" y="1609725"/>
          <a:ext cx="2533650" cy="304800"/>
        </a:xfrm>
        <a:prstGeom prst="curvedConnector4">
          <a:avLst>
            <a:gd name="adj1" fmla="val 47370"/>
            <a:gd name="adj2" fmla="val 196875"/>
          </a:avLst>
        </a:prstGeom>
        <a:noFill/>
        <a:ln w="28575">
          <a:solidFill>
            <a:srgbClr val="FFFF00"/>
          </a:solidFill>
          <a:round/>
          <a:headEnd/>
          <a:tailEnd type="arrow" w="med" len="med"/>
        </a:ln>
      </xdr:spPr>
    </xdr:cxnSp>
    <xdr:clientData/>
  </xdr:twoCellAnchor>
  <xdr:twoCellAnchor>
    <xdr:from>
      <xdr:col>21</xdr:col>
      <xdr:colOff>600075</xdr:colOff>
      <xdr:row>4</xdr:row>
      <xdr:rowOff>47625</xdr:rowOff>
    </xdr:from>
    <xdr:to>
      <xdr:col>23</xdr:col>
      <xdr:colOff>123825</xdr:colOff>
      <xdr:row>6</xdr:row>
      <xdr:rowOff>133350</xdr:rowOff>
    </xdr:to>
    <xdr:cxnSp macro="">
      <xdr:nvCxnSpPr>
        <xdr:cNvPr id="35620" name="AutoShape 31">
          <a:extLst>
            <a:ext uri="{FF2B5EF4-FFF2-40B4-BE49-F238E27FC236}">
              <a16:creationId xmlns:a16="http://schemas.microsoft.com/office/drawing/2014/main" id="{00000000-0008-0000-0B00-0000248B0000}"/>
            </a:ext>
          </a:extLst>
        </xdr:cNvPr>
        <xdr:cNvCxnSpPr>
          <a:cxnSpLocks noChangeShapeType="1"/>
          <a:stCxn id="34834" idx="5"/>
          <a:endCxn id="34838" idx="1"/>
        </xdr:cNvCxnSpPr>
      </xdr:nvCxnSpPr>
      <xdr:spPr bwMode="auto">
        <a:xfrm rot="16200000" flipH="1">
          <a:off x="13520737" y="976313"/>
          <a:ext cx="504825" cy="742950"/>
        </a:xfrm>
        <a:prstGeom prst="curvedConnector3">
          <a:avLst>
            <a:gd name="adj1" fmla="val 49056"/>
          </a:avLst>
        </a:prstGeom>
        <a:noFill/>
        <a:ln w="28575">
          <a:solidFill>
            <a:srgbClr val="FFFF00"/>
          </a:solidFill>
          <a:round/>
          <a:headEnd/>
          <a:tailEnd type="arrow" w="med" len="med"/>
        </a:ln>
      </xdr:spPr>
    </xdr:cxnSp>
    <xdr:clientData/>
  </xdr:twoCellAnchor>
  <xdr:twoCellAnchor>
    <xdr:from>
      <xdr:col>23</xdr:col>
      <xdr:colOff>161925</xdr:colOff>
      <xdr:row>5</xdr:row>
      <xdr:rowOff>19050</xdr:rowOff>
    </xdr:from>
    <xdr:to>
      <xdr:col>23</xdr:col>
      <xdr:colOff>419100</xdr:colOff>
      <xdr:row>6</xdr:row>
      <xdr:rowOff>66675</xdr:rowOff>
    </xdr:to>
    <xdr:cxnSp macro="">
      <xdr:nvCxnSpPr>
        <xdr:cNvPr id="35621" name="AutoShape 32">
          <a:extLst>
            <a:ext uri="{FF2B5EF4-FFF2-40B4-BE49-F238E27FC236}">
              <a16:creationId xmlns:a16="http://schemas.microsoft.com/office/drawing/2014/main" id="{00000000-0008-0000-0B00-0000258B0000}"/>
            </a:ext>
          </a:extLst>
        </xdr:cNvPr>
        <xdr:cNvCxnSpPr>
          <a:cxnSpLocks noChangeShapeType="1"/>
          <a:stCxn id="34835" idx="4"/>
          <a:endCxn id="34838" idx="0"/>
        </xdr:cNvCxnSpPr>
      </xdr:nvCxnSpPr>
      <xdr:spPr bwMode="auto">
        <a:xfrm rot="16200000" flipH="1">
          <a:off x="14182725" y="1276350"/>
          <a:ext cx="257175" cy="257175"/>
        </a:xfrm>
        <a:prstGeom prst="curvedConnector3">
          <a:avLst>
            <a:gd name="adj1" fmla="val 48148"/>
          </a:avLst>
        </a:prstGeom>
        <a:noFill/>
        <a:ln w="28575">
          <a:solidFill>
            <a:srgbClr val="FFFF00"/>
          </a:solidFill>
          <a:round/>
          <a:headEnd/>
          <a:tailEnd type="arrow" w="med" len="med"/>
        </a:ln>
      </xdr:spPr>
    </xdr:cxnSp>
    <xdr:clientData/>
  </xdr:twoCellAnchor>
  <xdr:twoCellAnchor>
    <xdr:from>
      <xdr:col>24</xdr:col>
      <xdr:colOff>104775</xdr:colOff>
      <xdr:row>5</xdr:row>
      <xdr:rowOff>133350</xdr:rowOff>
    </xdr:from>
    <xdr:to>
      <xdr:col>24</xdr:col>
      <xdr:colOff>171450</xdr:colOff>
      <xdr:row>6</xdr:row>
      <xdr:rowOff>133350</xdr:rowOff>
    </xdr:to>
    <xdr:cxnSp macro="">
      <xdr:nvCxnSpPr>
        <xdr:cNvPr id="35622" name="AutoShape 33">
          <a:extLst>
            <a:ext uri="{FF2B5EF4-FFF2-40B4-BE49-F238E27FC236}">
              <a16:creationId xmlns:a16="http://schemas.microsoft.com/office/drawing/2014/main" id="{00000000-0008-0000-0B00-0000268B0000}"/>
            </a:ext>
          </a:extLst>
        </xdr:cNvPr>
        <xdr:cNvCxnSpPr>
          <a:cxnSpLocks noChangeShapeType="1"/>
          <a:endCxn id="34838" idx="7"/>
        </xdr:cNvCxnSpPr>
      </xdr:nvCxnSpPr>
      <xdr:spPr bwMode="auto">
        <a:xfrm rot="5400000">
          <a:off x="14663738" y="1462087"/>
          <a:ext cx="209550" cy="66675"/>
        </a:xfrm>
        <a:prstGeom prst="curvedConnector3">
          <a:avLst>
            <a:gd name="adj1" fmla="val 31819"/>
          </a:avLst>
        </a:prstGeom>
        <a:noFill/>
        <a:ln w="28575">
          <a:solidFill>
            <a:srgbClr val="FFFF00"/>
          </a:solidFill>
          <a:round/>
          <a:headEnd/>
          <a:tailEnd type="arrow" w="med" len="med"/>
        </a:ln>
      </xdr:spPr>
    </xdr:cxnSp>
    <xdr:clientData/>
  </xdr:twoCellAnchor>
  <xdr:twoCellAnchor>
    <xdr:from>
      <xdr:col>24</xdr:col>
      <xdr:colOff>228600</xdr:colOff>
      <xdr:row>6</xdr:row>
      <xdr:rowOff>295275</xdr:rowOff>
    </xdr:from>
    <xdr:to>
      <xdr:col>25</xdr:col>
      <xdr:colOff>28575</xdr:colOff>
      <xdr:row>6</xdr:row>
      <xdr:rowOff>381000</xdr:rowOff>
    </xdr:to>
    <xdr:cxnSp macro="">
      <xdr:nvCxnSpPr>
        <xdr:cNvPr id="35623" name="AutoShape 34">
          <a:extLst>
            <a:ext uri="{FF2B5EF4-FFF2-40B4-BE49-F238E27FC236}">
              <a16:creationId xmlns:a16="http://schemas.microsoft.com/office/drawing/2014/main" id="{00000000-0008-0000-0B00-0000278B0000}"/>
            </a:ext>
          </a:extLst>
        </xdr:cNvPr>
        <xdr:cNvCxnSpPr>
          <a:cxnSpLocks noChangeShapeType="1"/>
          <a:stCxn id="34837" idx="2"/>
          <a:endCxn id="34838" idx="6"/>
        </xdr:cNvCxnSpPr>
      </xdr:nvCxnSpPr>
      <xdr:spPr bwMode="auto">
        <a:xfrm rot="10800000">
          <a:off x="14859000" y="1762125"/>
          <a:ext cx="409575" cy="85725"/>
        </a:xfrm>
        <a:prstGeom prst="curvedConnector3">
          <a:avLst>
            <a:gd name="adj1" fmla="val 48838"/>
          </a:avLst>
        </a:prstGeom>
        <a:noFill/>
        <a:ln w="28575">
          <a:solidFill>
            <a:srgbClr val="FFFF00"/>
          </a:solidFill>
          <a:round/>
          <a:headEnd/>
          <a:tailEnd type="arrow" w="med" len="med"/>
        </a:ln>
      </xdr:spPr>
    </xdr:cxnSp>
    <xdr:clientData/>
  </xdr:twoCellAnchor>
  <xdr:twoCellAnchor>
    <xdr:from>
      <xdr:col>20</xdr:col>
      <xdr:colOff>333375</xdr:colOff>
      <xdr:row>10</xdr:row>
      <xdr:rowOff>200025</xdr:rowOff>
    </xdr:from>
    <xdr:to>
      <xdr:col>21</xdr:col>
      <xdr:colOff>561975</xdr:colOff>
      <xdr:row>13</xdr:row>
      <xdr:rowOff>142875</xdr:rowOff>
    </xdr:to>
    <xdr:sp macro="" textlink="">
      <xdr:nvSpPr>
        <xdr:cNvPr id="34851" name="Oval 35">
          <a:extLst>
            <a:ext uri="{FF2B5EF4-FFF2-40B4-BE49-F238E27FC236}">
              <a16:creationId xmlns:a16="http://schemas.microsoft.com/office/drawing/2014/main" id="{00000000-0008-0000-0B00-000023880000}"/>
            </a:ext>
          </a:extLst>
        </xdr:cNvPr>
        <xdr:cNvSpPr>
          <a:spLocks noChangeArrowheads="1"/>
        </xdr:cNvSpPr>
      </xdr:nvSpPr>
      <xdr:spPr bwMode="auto">
        <a:xfrm>
          <a:off x="12525375" y="2924175"/>
          <a:ext cx="838200" cy="571500"/>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Bulk density</a:t>
          </a:r>
        </a:p>
      </xdr:txBody>
    </xdr:sp>
    <xdr:clientData/>
  </xdr:twoCellAnchor>
  <xdr:twoCellAnchor>
    <xdr:from>
      <xdr:col>19</xdr:col>
      <xdr:colOff>152400</xdr:colOff>
      <xdr:row>14</xdr:row>
      <xdr:rowOff>28575</xdr:rowOff>
    </xdr:from>
    <xdr:to>
      <xdr:col>20</xdr:col>
      <xdr:colOff>381000</xdr:colOff>
      <xdr:row>16</xdr:row>
      <xdr:rowOff>180975</xdr:rowOff>
    </xdr:to>
    <xdr:sp macro="" textlink="">
      <xdr:nvSpPr>
        <xdr:cNvPr id="34852" name="Oval 36">
          <a:extLst>
            <a:ext uri="{FF2B5EF4-FFF2-40B4-BE49-F238E27FC236}">
              <a16:creationId xmlns:a16="http://schemas.microsoft.com/office/drawing/2014/main" id="{00000000-0008-0000-0B00-000024880000}"/>
            </a:ext>
          </a:extLst>
        </xdr:cNvPr>
        <xdr:cNvSpPr>
          <a:spLocks noChangeArrowheads="1"/>
        </xdr:cNvSpPr>
      </xdr:nvSpPr>
      <xdr:spPr bwMode="auto">
        <a:xfrm>
          <a:off x="11734800" y="3590925"/>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BD/</a:t>
          </a:r>
        </a:p>
        <a:p>
          <a:pPr algn="ctr" rtl="0">
            <a:defRPr sz="1000"/>
          </a:pPr>
          <a:r>
            <a:rPr lang="en-US" sz="1000" b="1" i="0" u="none" strike="noStrike" baseline="0">
              <a:solidFill>
                <a:srgbClr val="000000"/>
              </a:solidFill>
              <a:latin typeface="Trebuchet MS"/>
            </a:rPr>
            <a:t>BDref1</a:t>
          </a:r>
        </a:p>
      </xdr:txBody>
    </xdr:sp>
    <xdr:clientData/>
  </xdr:twoCellAnchor>
  <xdr:twoCellAnchor>
    <xdr:from>
      <xdr:col>21</xdr:col>
      <xdr:colOff>466725</xdr:colOff>
      <xdr:row>14</xdr:row>
      <xdr:rowOff>47625</xdr:rowOff>
    </xdr:from>
    <xdr:to>
      <xdr:col>23</xdr:col>
      <xdr:colOff>85725</xdr:colOff>
      <xdr:row>16</xdr:row>
      <xdr:rowOff>200025</xdr:rowOff>
    </xdr:to>
    <xdr:sp macro="" textlink="">
      <xdr:nvSpPr>
        <xdr:cNvPr id="34853" name="Oval 37">
          <a:extLst>
            <a:ext uri="{FF2B5EF4-FFF2-40B4-BE49-F238E27FC236}">
              <a16:creationId xmlns:a16="http://schemas.microsoft.com/office/drawing/2014/main" id="{00000000-0008-0000-0B00-000025880000}"/>
            </a:ext>
          </a:extLst>
        </xdr:cNvPr>
        <xdr:cNvSpPr>
          <a:spLocks noChangeArrowheads="1"/>
        </xdr:cNvSpPr>
      </xdr:nvSpPr>
      <xdr:spPr bwMode="auto">
        <a:xfrm>
          <a:off x="13268325" y="3609975"/>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BD/</a:t>
          </a:r>
        </a:p>
        <a:p>
          <a:pPr algn="ctr" rtl="0">
            <a:defRPr sz="1000"/>
          </a:pPr>
          <a:r>
            <a:rPr lang="en-US" sz="1000" b="1" i="0" u="none" strike="noStrike" baseline="0">
              <a:solidFill>
                <a:srgbClr val="000000"/>
              </a:solidFill>
              <a:latin typeface="Trebuchet MS"/>
            </a:rPr>
            <a:t>BDref2</a:t>
          </a:r>
        </a:p>
      </xdr:txBody>
    </xdr:sp>
    <xdr:clientData/>
  </xdr:twoCellAnchor>
  <xdr:twoCellAnchor>
    <xdr:from>
      <xdr:col>25</xdr:col>
      <xdr:colOff>333375</xdr:colOff>
      <xdr:row>9</xdr:row>
      <xdr:rowOff>38100</xdr:rowOff>
    </xdr:from>
    <xdr:to>
      <xdr:col>26</xdr:col>
      <xdr:colOff>561975</xdr:colOff>
      <xdr:row>11</xdr:row>
      <xdr:rowOff>190500</xdr:rowOff>
    </xdr:to>
    <xdr:sp macro="" textlink="">
      <xdr:nvSpPr>
        <xdr:cNvPr id="34854" name="Oval 38">
          <a:extLst>
            <a:ext uri="{FF2B5EF4-FFF2-40B4-BE49-F238E27FC236}">
              <a16:creationId xmlns:a16="http://schemas.microsoft.com/office/drawing/2014/main" id="{00000000-0008-0000-0B00-000026880000}"/>
            </a:ext>
          </a:extLst>
        </xdr:cNvPr>
        <xdr:cNvSpPr>
          <a:spLocks noChangeArrowheads="1"/>
        </xdr:cNvSpPr>
      </xdr:nvSpPr>
      <xdr:spPr bwMode="auto">
        <a:xfrm>
          <a:off x="15573375" y="2552700"/>
          <a:ext cx="838200" cy="571500"/>
        </a:xfrm>
        <a:prstGeom prst="ellipse">
          <a:avLst/>
        </a:prstGeom>
        <a:solidFill>
          <a:srgbClr val="FF66FF"/>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Corg/</a:t>
          </a:r>
        </a:p>
        <a:p>
          <a:pPr algn="ctr" rtl="0">
            <a:defRPr sz="1000"/>
          </a:pPr>
          <a:r>
            <a:rPr lang="en-US" sz="1000" b="1" i="0" u="none" strike="noStrike" baseline="0">
              <a:solidFill>
                <a:srgbClr val="000000"/>
              </a:solidFill>
              <a:latin typeface="Trebuchet MS"/>
            </a:rPr>
            <a:t>Cref</a:t>
          </a:r>
        </a:p>
      </xdr:txBody>
    </xdr:sp>
    <xdr:clientData/>
  </xdr:twoCellAnchor>
  <xdr:twoCellAnchor>
    <xdr:from>
      <xdr:col>20</xdr:col>
      <xdr:colOff>257175</xdr:colOff>
      <xdr:row>13</xdr:row>
      <xdr:rowOff>57150</xdr:rowOff>
    </xdr:from>
    <xdr:to>
      <xdr:col>20</xdr:col>
      <xdr:colOff>457200</xdr:colOff>
      <xdr:row>14</xdr:row>
      <xdr:rowOff>114300</xdr:rowOff>
    </xdr:to>
    <xdr:cxnSp macro="">
      <xdr:nvCxnSpPr>
        <xdr:cNvPr id="35628" name="AutoShape 39">
          <a:extLst>
            <a:ext uri="{FF2B5EF4-FFF2-40B4-BE49-F238E27FC236}">
              <a16:creationId xmlns:a16="http://schemas.microsoft.com/office/drawing/2014/main" id="{00000000-0008-0000-0B00-00002C8B0000}"/>
            </a:ext>
          </a:extLst>
        </xdr:cNvPr>
        <xdr:cNvCxnSpPr>
          <a:cxnSpLocks noChangeShapeType="1"/>
          <a:stCxn id="34851" idx="3"/>
          <a:endCxn id="34852" idx="7"/>
        </xdr:cNvCxnSpPr>
      </xdr:nvCxnSpPr>
      <xdr:spPr bwMode="auto">
        <a:xfrm rot="5400000">
          <a:off x="12415838" y="3443287"/>
          <a:ext cx="266700" cy="200025"/>
        </a:xfrm>
        <a:prstGeom prst="curvedConnector3">
          <a:avLst>
            <a:gd name="adj1" fmla="val 50000"/>
          </a:avLst>
        </a:prstGeom>
        <a:noFill/>
        <a:ln w="38100">
          <a:solidFill>
            <a:srgbClr val="00FF00"/>
          </a:solidFill>
          <a:round/>
          <a:headEnd/>
          <a:tailEnd type="arrow" w="med" len="med"/>
        </a:ln>
      </xdr:spPr>
    </xdr:cxnSp>
    <xdr:clientData/>
  </xdr:twoCellAnchor>
  <xdr:twoCellAnchor>
    <xdr:from>
      <xdr:col>18</xdr:col>
      <xdr:colOff>523875</xdr:colOff>
      <xdr:row>13</xdr:row>
      <xdr:rowOff>19050</xdr:rowOff>
    </xdr:from>
    <xdr:to>
      <xdr:col>19</xdr:col>
      <xdr:colOff>276225</xdr:colOff>
      <xdr:row>14</xdr:row>
      <xdr:rowOff>114300</xdr:rowOff>
    </xdr:to>
    <xdr:cxnSp macro="">
      <xdr:nvCxnSpPr>
        <xdr:cNvPr id="35629" name="AutoShape 40">
          <a:extLst>
            <a:ext uri="{FF2B5EF4-FFF2-40B4-BE49-F238E27FC236}">
              <a16:creationId xmlns:a16="http://schemas.microsoft.com/office/drawing/2014/main" id="{00000000-0008-0000-0B00-00002D8B0000}"/>
            </a:ext>
          </a:extLst>
        </xdr:cNvPr>
        <xdr:cNvCxnSpPr>
          <a:cxnSpLocks noChangeShapeType="1"/>
          <a:stCxn id="34829" idx="4"/>
          <a:endCxn id="34852" idx="1"/>
        </xdr:cNvCxnSpPr>
      </xdr:nvCxnSpPr>
      <xdr:spPr bwMode="auto">
        <a:xfrm rot="16200000" flipH="1">
          <a:off x="11525250" y="3343275"/>
          <a:ext cx="304800" cy="361950"/>
        </a:xfrm>
        <a:prstGeom prst="curvedConnector3">
          <a:avLst>
            <a:gd name="adj1" fmla="val 34375"/>
          </a:avLst>
        </a:prstGeom>
        <a:noFill/>
        <a:ln w="38100">
          <a:solidFill>
            <a:srgbClr val="00FF00"/>
          </a:solidFill>
          <a:round/>
          <a:headEnd/>
          <a:tailEnd type="arrow" w="med" len="med"/>
        </a:ln>
      </xdr:spPr>
    </xdr:cxnSp>
    <xdr:clientData/>
  </xdr:twoCellAnchor>
  <xdr:twoCellAnchor>
    <xdr:from>
      <xdr:col>21</xdr:col>
      <xdr:colOff>438150</xdr:colOff>
      <xdr:row>13</xdr:row>
      <xdr:rowOff>57150</xdr:rowOff>
    </xdr:from>
    <xdr:to>
      <xdr:col>21</xdr:col>
      <xdr:colOff>590550</xdr:colOff>
      <xdr:row>14</xdr:row>
      <xdr:rowOff>133350</xdr:rowOff>
    </xdr:to>
    <xdr:cxnSp macro="">
      <xdr:nvCxnSpPr>
        <xdr:cNvPr id="35630" name="AutoShape 41">
          <a:extLst>
            <a:ext uri="{FF2B5EF4-FFF2-40B4-BE49-F238E27FC236}">
              <a16:creationId xmlns:a16="http://schemas.microsoft.com/office/drawing/2014/main" id="{00000000-0008-0000-0B00-00002E8B0000}"/>
            </a:ext>
          </a:extLst>
        </xdr:cNvPr>
        <xdr:cNvCxnSpPr>
          <a:cxnSpLocks noChangeShapeType="1"/>
          <a:stCxn id="34851" idx="5"/>
          <a:endCxn id="34853" idx="1"/>
        </xdr:cNvCxnSpPr>
      </xdr:nvCxnSpPr>
      <xdr:spPr bwMode="auto">
        <a:xfrm rot="16200000" flipH="1">
          <a:off x="13173075" y="3476625"/>
          <a:ext cx="285750" cy="152400"/>
        </a:xfrm>
        <a:prstGeom prst="curvedConnector3">
          <a:avLst>
            <a:gd name="adj1" fmla="val 50000"/>
          </a:avLst>
        </a:prstGeom>
        <a:noFill/>
        <a:ln w="38100">
          <a:solidFill>
            <a:srgbClr val="00FF00"/>
          </a:solidFill>
          <a:round/>
          <a:headEnd/>
          <a:tailEnd type="arrow" w="med" len="med"/>
        </a:ln>
      </xdr:spPr>
    </xdr:cxnSp>
    <xdr:clientData/>
  </xdr:twoCellAnchor>
  <xdr:twoCellAnchor>
    <xdr:from>
      <xdr:col>22</xdr:col>
      <xdr:colOff>276225</xdr:colOff>
      <xdr:row>12</xdr:row>
      <xdr:rowOff>95250</xdr:rowOff>
    </xdr:from>
    <xdr:to>
      <xdr:col>23</xdr:col>
      <xdr:colOff>133350</xdr:colOff>
      <xdr:row>14</xdr:row>
      <xdr:rowOff>47625</xdr:rowOff>
    </xdr:to>
    <xdr:cxnSp macro="">
      <xdr:nvCxnSpPr>
        <xdr:cNvPr id="35631" name="AutoShape 42">
          <a:extLst>
            <a:ext uri="{FF2B5EF4-FFF2-40B4-BE49-F238E27FC236}">
              <a16:creationId xmlns:a16="http://schemas.microsoft.com/office/drawing/2014/main" id="{00000000-0008-0000-0B00-00002F8B0000}"/>
            </a:ext>
          </a:extLst>
        </xdr:cNvPr>
        <xdr:cNvCxnSpPr>
          <a:cxnSpLocks noChangeShapeType="1"/>
          <a:stCxn id="34830" idx="3"/>
          <a:endCxn id="34853" idx="0"/>
        </xdr:cNvCxnSpPr>
      </xdr:nvCxnSpPr>
      <xdr:spPr bwMode="auto">
        <a:xfrm rot="5400000">
          <a:off x="13735050" y="3190875"/>
          <a:ext cx="371475" cy="466725"/>
        </a:xfrm>
        <a:prstGeom prst="curvedConnector3">
          <a:avLst>
            <a:gd name="adj1" fmla="val 61537"/>
          </a:avLst>
        </a:prstGeom>
        <a:noFill/>
        <a:ln w="38100">
          <a:solidFill>
            <a:srgbClr val="00FF00"/>
          </a:solidFill>
          <a:round/>
          <a:headEnd/>
          <a:tailEnd type="arrow" w="med" len="med"/>
        </a:ln>
      </xdr:spPr>
    </xdr:cxnSp>
    <xdr:clientData/>
  </xdr:twoCellAnchor>
  <xdr:twoCellAnchor>
    <xdr:from>
      <xdr:col>24</xdr:col>
      <xdr:colOff>104775</xdr:colOff>
      <xdr:row>6</xdr:row>
      <xdr:rowOff>447675</xdr:rowOff>
    </xdr:from>
    <xdr:to>
      <xdr:col>26</xdr:col>
      <xdr:colOff>142875</xdr:colOff>
      <xdr:row>9</xdr:row>
      <xdr:rowOff>38100</xdr:rowOff>
    </xdr:to>
    <xdr:cxnSp macro="">
      <xdr:nvCxnSpPr>
        <xdr:cNvPr id="35632" name="AutoShape 43">
          <a:extLst>
            <a:ext uri="{FF2B5EF4-FFF2-40B4-BE49-F238E27FC236}">
              <a16:creationId xmlns:a16="http://schemas.microsoft.com/office/drawing/2014/main" id="{00000000-0008-0000-0B00-0000308B0000}"/>
            </a:ext>
          </a:extLst>
        </xdr:cNvPr>
        <xdr:cNvCxnSpPr>
          <a:cxnSpLocks noChangeShapeType="1"/>
          <a:stCxn id="34838" idx="5"/>
          <a:endCxn id="34854" idx="0"/>
        </xdr:cNvCxnSpPr>
      </xdr:nvCxnSpPr>
      <xdr:spPr bwMode="auto">
        <a:xfrm rot="16200000" flipH="1">
          <a:off x="15044737" y="1604963"/>
          <a:ext cx="638175" cy="1257300"/>
        </a:xfrm>
        <a:prstGeom prst="curvedConnector3">
          <a:avLst>
            <a:gd name="adj1" fmla="val 55222"/>
          </a:avLst>
        </a:prstGeom>
        <a:noFill/>
        <a:ln w="38100">
          <a:solidFill>
            <a:srgbClr val="00FF00"/>
          </a:solidFill>
          <a:round/>
          <a:headEnd/>
          <a:tailEnd type="arrow" w="med" len="med"/>
        </a:ln>
      </xdr:spPr>
    </xdr:cxnSp>
    <xdr:clientData/>
  </xdr:twoCellAnchor>
  <xdr:twoCellAnchor>
    <xdr:from>
      <xdr:col>20</xdr:col>
      <xdr:colOff>219075</xdr:colOff>
      <xdr:row>8</xdr:row>
      <xdr:rowOff>142875</xdr:rowOff>
    </xdr:from>
    <xdr:to>
      <xdr:col>25</xdr:col>
      <xdr:colOff>457200</xdr:colOff>
      <xdr:row>9</xdr:row>
      <xdr:rowOff>123825</xdr:rowOff>
    </xdr:to>
    <xdr:cxnSp macro="">
      <xdr:nvCxnSpPr>
        <xdr:cNvPr id="35633" name="AutoShape 44">
          <a:extLst>
            <a:ext uri="{FF2B5EF4-FFF2-40B4-BE49-F238E27FC236}">
              <a16:creationId xmlns:a16="http://schemas.microsoft.com/office/drawing/2014/main" id="{00000000-0008-0000-0B00-0000318B0000}"/>
            </a:ext>
          </a:extLst>
        </xdr:cNvPr>
        <xdr:cNvCxnSpPr>
          <a:cxnSpLocks noChangeShapeType="1"/>
          <a:stCxn id="34833" idx="5"/>
          <a:endCxn id="34854" idx="1"/>
        </xdr:cNvCxnSpPr>
      </xdr:nvCxnSpPr>
      <xdr:spPr bwMode="auto">
        <a:xfrm rot="16200000" flipH="1">
          <a:off x="13958888" y="900112"/>
          <a:ext cx="190500" cy="3286125"/>
        </a:xfrm>
        <a:prstGeom prst="curvedConnector3">
          <a:avLst>
            <a:gd name="adj1" fmla="val 45000"/>
          </a:avLst>
        </a:prstGeom>
        <a:noFill/>
        <a:ln w="38100">
          <a:solidFill>
            <a:srgbClr val="00FF00"/>
          </a:solidFill>
          <a:round/>
          <a:headEnd/>
          <a:tailEnd type="arrow" w="med" len="med"/>
        </a:ln>
      </xdr:spPr>
    </xdr:cxnSp>
    <xdr:clientData/>
  </xdr:twoCellAnchor>
  <xdr:twoCellAnchor>
    <xdr:from>
      <xdr:col>16</xdr:col>
      <xdr:colOff>266700</xdr:colOff>
      <xdr:row>0</xdr:row>
      <xdr:rowOff>180975</xdr:rowOff>
    </xdr:from>
    <xdr:to>
      <xdr:col>18</xdr:col>
      <xdr:colOff>238125</xdr:colOff>
      <xdr:row>2</xdr:row>
      <xdr:rowOff>314325</xdr:rowOff>
    </xdr:to>
    <xdr:sp macro="" textlink="">
      <xdr:nvSpPr>
        <xdr:cNvPr id="34861" name="Oval 45">
          <a:extLst>
            <a:ext uri="{FF2B5EF4-FFF2-40B4-BE49-F238E27FC236}">
              <a16:creationId xmlns:a16="http://schemas.microsoft.com/office/drawing/2014/main" id="{00000000-0008-0000-0B00-00002D880000}"/>
            </a:ext>
          </a:extLst>
        </xdr:cNvPr>
        <xdr:cNvSpPr>
          <a:spLocks noChangeArrowheads="1"/>
        </xdr:cNvSpPr>
      </xdr:nvSpPr>
      <xdr:spPr bwMode="auto">
        <a:xfrm>
          <a:off x="10020300" y="180975"/>
          <a:ext cx="1190625" cy="552450"/>
        </a:xfrm>
        <a:prstGeom prst="ellipse">
          <a:avLst/>
        </a:prstGeom>
        <a:solidFill>
          <a:srgbClr val="CCFFCC"/>
        </a:solidFill>
        <a:ln w="9525">
          <a:solidFill>
            <a:srgbClr val="000000"/>
          </a:solidFill>
          <a:round/>
          <a:headEnd/>
          <a:tailEnd/>
        </a:ln>
      </xdr:spPr>
      <xdr:txBody>
        <a:bodyPr vertOverflow="clip" wrap="square" lIns="27432" tIns="32004" rIns="27432" bIns="0" anchor="t" upright="1"/>
        <a:lstStyle/>
        <a:p>
          <a:pPr algn="ctr" rtl="0">
            <a:defRPr sz="1000"/>
          </a:pPr>
          <a:r>
            <a:rPr lang="en-US" sz="1000" b="1" i="0" u="none" strike="noStrike" baseline="0">
              <a:solidFill>
                <a:srgbClr val="000000"/>
              </a:solidFill>
              <a:latin typeface="Trebuchet MS"/>
            </a:rPr>
            <a:t>Measured values</a:t>
          </a:r>
        </a:p>
      </xdr:txBody>
    </xdr:sp>
    <xdr:clientData/>
  </xdr:twoCellAnchor>
  <xdr:twoCellAnchor>
    <xdr:from>
      <xdr:col>27</xdr:col>
      <xdr:colOff>142875</xdr:colOff>
      <xdr:row>9</xdr:row>
      <xdr:rowOff>28575</xdr:rowOff>
    </xdr:from>
    <xdr:to>
      <xdr:col>29</xdr:col>
      <xdr:colOff>342900</xdr:colOff>
      <xdr:row>11</xdr:row>
      <xdr:rowOff>142875</xdr:rowOff>
    </xdr:to>
    <xdr:sp macro="" textlink="">
      <xdr:nvSpPr>
        <xdr:cNvPr id="34862" name="Rectangle 46">
          <a:extLst>
            <a:ext uri="{FF2B5EF4-FFF2-40B4-BE49-F238E27FC236}">
              <a16:creationId xmlns:a16="http://schemas.microsoft.com/office/drawing/2014/main" id="{00000000-0008-0000-0B00-00002E880000}"/>
            </a:ext>
          </a:extLst>
        </xdr:cNvPr>
        <xdr:cNvSpPr>
          <a:spLocks noChangeArrowheads="1"/>
        </xdr:cNvSpPr>
      </xdr:nvSpPr>
      <xdr:spPr bwMode="auto">
        <a:xfrm>
          <a:off x="16602075" y="2543175"/>
          <a:ext cx="1419225" cy="533400"/>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Corg with expected value for 'forest soil'</a:t>
          </a:r>
        </a:p>
      </xdr:txBody>
    </xdr:sp>
    <xdr:clientData/>
  </xdr:twoCellAnchor>
  <xdr:twoCellAnchor>
    <xdr:from>
      <xdr:col>16</xdr:col>
      <xdr:colOff>342900</xdr:colOff>
      <xdr:row>14</xdr:row>
      <xdr:rowOff>142875</xdr:rowOff>
    </xdr:from>
    <xdr:to>
      <xdr:col>19</xdr:col>
      <xdr:colOff>57150</xdr:colOff>
      <xdr:row>18</xdr:row>
      <xdr:rowOff>47625</xdr:rowOff>
    </xdr:to>
    <xdr:sp macro="" textlink="">
      <xdr:nvSpPr>
        <xdr:cNvPr id="34863" name="Rectangle 47">
          <a:extLst>
            <a:ext uri="{FF2B5EF4-FFF2-40B4-BE49-F238E27FC236}">
              <a16:creationId xmlns:a16="http://schemas.microsoft.com/office/drawing/2014/main" id="{00000000-0008-0000-0B00-00002F880000}"/>
            </a:ext>
          </a:extLst>
        </xdr:cNvPr>
        <xdr:cNvSpPr>
          <a:spLocks noChangeArrowheads="1"/>
        </xdr:cNvSpPr>
      </xdr:nvSpPr>
      <xdr:spPr bwMode="auto">
        <a:xfrm>
          <a:off x="10096500" y="3705225"/>
          <a:ext cx="1543050" cy="742950"/>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BD with expected value for agricultural soil at Corg</a:t>
          </a:r>
        </a:p>
      </xdr:txBody>
    </xdr:sp>
    <xdr:clientData/>
  </xdr:twoCellAnchor>
  <xdr:twoCellAnchor>
    <xdr:from>
      <xdr:col>23</xdr:col>
      <xdr:colOff>161925</xdr:colOff>
      <xdr:row>14</xdr:row>
      <xdr:rowOff>142875</xdr:rowOff>
    </xdr:from>
    <xdr:to>
      <xdr:col>25</xdr:col>
      <xdr:colOff>485775</xdr:colOff>
      <xdr:row>18</xdr:row>
      <xdr:rowOff>19050</xdr:rowOff>
    </xdr:to>
    <xdr:sp macro="" textlink="">
      <xdr:nvSpPr>
        <xdr:cNvPr id="34864" name="Rectangle 48">
          <a:extLst>
            <a:ext uri="{FF2B5EF4-FFF2-40B4-BE49-F238E27FC236}">
              <a16:creationId xmlns:a16="http://schemas.microsoft.com/office/drawing/2014/main" id="{00000000-0008-0000-0B00-000030880000}"/>
            </a:ext>
          </a:extLst>
        </xdr:cNvPr>
        <xdr:cNvSpPr>
          <a:spLocks noChangeArrowheads="1"/>
        </xdr:cNvSpPr>
      </xdr:nvSpPr>
      <xdr:spPr bwMode="auto">
        <a:xfrm>
          <a:off x="14182725" y="3705225"/>
          <a:ext cx="1543050" cy="714375"/>
        </a:xfrm>
        <a:prstGeom prst="rect">
          <a:avLst/>
        </a:prstGeom>
        <a:solidFill>
          <a:srgbClr val="CCCCFF"/>
        </a:solidFill>
        <a:ln w="9525">
          <a:solidFill>
            <a:srgbClr val="000000"/>
          </a:solidFill>
          <a:miter lim="800000"/>
          <a:headEnd/>
          <a:tailEnd/>
        </a:ln>
      </xdr:spPr>
      <xdr:txBody>
        <a:bodyPr vertOverflow="clip" wrap="square" lIns="27432" tIns="32004" rIns="0" bIns="0" anchor="t" upright="1"/>
        <a:lstStyle/>
        <a:p>
          <a:pPr algn="l" rtl="0">
            <a:defRPr sz="1000"/>
          </a:pPr>
          <a:r>
            <a:rPr lang="en-US" sz="1000" b="1" i="0" u="none" strike="noStrike" baseline="0">
              <a:solidFill>
                <a:srgbClr val="000000"/>
              </a:solidFill>
              <a:latin typeface="Trebuchet MS"/>
            </a:rPr>
            <a:t>compares BD with expected value for agricultural soil at Cref</a:t>
          </a:r>
        </a:p>
      </xdr:txBody>
    </xdr:sp>
    <xdr:clientData/>
  </xdr:twoCellAnchor>
  <mc:AlternateContent xmlns:mc="http://schemas.openxmlformats.org/markup-compatibility/2006">
    <mc:Choice xmlns:a14="http://schemas.microsoft.com/office/drawing/2010/main" Requires="a14">
      <xdr:twoCellAnchor editAs="oneCell">
        <xdr:from>
          <xdr:col>10</xdr:col>
          <xdr:colOff>449580</xdr:colOff>
          <xdr:row>4</xdr:row>
          <xdr:rowOff>0</xdr:rowOff>
        </xdr:from>
        <xdr:to>
          <xdr:col>13</xdr:col>
          <xdr:colOff>403860</xdr:colOff>
          <xdr:row>5</xdr:row>
          <xdr:rowOff>175260</xdr:rowOff>
        </xdr:to>
        <xdr:sp macro="" textlink="">
          <xdr:nvSpPr>
            <xdr:cNvPr id="34865" name="CommandButton1" hidden="1">
              <a:extLst>
                <a:ext uri="{63B3BB69-23CF-44E3-9099-C40C66FF867C}">
                  <a14:compatExt spid="_x0000_s34865"/>
                </a:ext>
                <a:ext uri="{FF2B5EF4-FFF2-40B4-BE49-F238E27FC236}">
                  <a16:creationId xmlns:a16="http://schemas.microsoft.com/office/drawing/2014/main" id="{00000000-0008-0000-0B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6</xdr:row>
          <xdr:rowOff>175260</xdr:rowOff>
        </xdr:from>
        <xdr:to>
          <xdr:col>13</xdr:col>
          <xdr:colOff>411480</xdr:colOff>
          <xdr:row>6</xdr:row>
          <xdr:rowOff>548640</xdr:rowOff>
        </xdr:to>
        <xdr:sp macro="" textlink="">
          <xdr:nvSpPr>
            <xdr:cNvPr id="34866" name="CommandButton2" hidden="1">
              <a:extLst>
                <a:ext uri="{63B3BB69-23CF-44E3-9099-C40C66FF867C}">
                  <a14:compatExt spid="_x0000_s34866"/>
                </a:ext>
                <a:ext uri="{FF2B5EF4-FFF2-40B4-BE49-F238E27FC236}">
                  <a16:creationId xmlns:a16="http://schemas.microsoft.com/office/drawing/2014/main" id="{00000000-0008-0000-0B00-00003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7</xdr:row>
          <xdr:rowOff>106680</xdr:rowOff>
        </xdr:from>
        <xdr:to>
          <xdr:col>13</xdr:col>
          <xdr:colOff>441960</xdr:colOff>
          <xdr:row>9</xdr:row>
          <xdr:rowOff>83820</xdr:rowOff>
        </xdr:to>
        <xdr:sp macro="" textlink="">
          <xdr:nvSpPr>
            <xdr:cNvPr id="34867" name="CommandButton3" hidden="1">
              <a:extLst>
                <a:ext uri="{63B3BB69-23CF-44E3-9099-C40C66FF867C}">
                  <a14:compatExt spid="_x0000_s34867"/>
                </a:ext>
                <a:ext uri="{FF2B5EF4-FFF2-40B4-BE49-F238E27FC236}">
                  <a16:creationId xmlns:a16="http://schemas.microsoft.com/office/drawing/2014/main" id="{00000000-0008-0000-0B00-00003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10</xdr:row>
          <xdr:rowOff>45720</xdr:rowOff>
        </xdr:from>
        <xdr:to>
          <xdr:col>13</xdr:col>
          <xdr:colOff>411480</xdr:colOff>
          <xdr:row>12</xdr:row>
          <xdr:rowOff>22860</xdr:rowOff>
        </xdr:to>
        <xdr:sp macro="" textlink="">
          <xdr:nvSpPr>
            <xdr:cNvPr id="34868" name="CommandButton4" hidden="1">
              <a:extLst>
                <a:ext uri="{63B3BB69-23CF-44E3-9099-C40C66FF867C}">
                  <a14:compatExt spid="_x0000_s34868"/>
                </a:ext>
                <a:ext uri="{FF2B5EF4-FFF2-40B4-BE49-F238E27FC236}">
                  <a16:creationId xmlns:a16="http://schemas.microsoft.com/office/drawing/2014/main" id="{00000000-0008-0000-0B00-00003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274320</xdr:colOff>
          <xdr:row>0</xdr:row>
          <xdr:rowOff>190500</xdr:rowOff>
        </xdr:from>
        <xdr:to>
          <xdr:col>30</xdr:col>
          <xdr:colOff>274320</xdr:colOff>
          <xdr:row>2</xdr:row>
          <xdr:rowOff>160020</xdr:rowOff>
        </xdr:to>
        <xdr:sp macro="" textlink="">
          <xdr:nvSpPr>
            <xdr:cNvPr id="34869" name="CommandButton5" hidden="1">
              <a:extLst>
                <a:ext uri="{63B3BB69-23CF-44E3-9099-C40C66FF867C}">
                  <a14:compatExt spid="_x0000_s34869"/>
                </a:ext>
                <a:ext uri="{FF2B5EF4-FFF2-40B4-BE49-F238E27FC236}">
                  <a16:creationId xmlns:a16="http://schemas.microsoft.com/office/drawing/2014/main" id="{00000000-0008-0000-0B00-000035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297180</xdr:colOff>
          <xdr:row>2</xdr:row>
          <xdr:rowOff>335280</xdr:rowOff>
        </xdr:from>
        <xdr:to>
          <xdr:col>30</xdr:col>
          <xdr:colOff>251460</xdr:colOff>
          <xdr:row>4</xdr:row>
          <xdr:rowOff>114300</xdr:rowOff>
        </xdr:to>
        <xdr:sp macro="" textlink="">
          <xdr:nvSpPr>
            <xdr:cNvPr id="34870" name="CommandButton6" hidden="1">
              <a:extLst>
                <a:ext uri="{63B3BB69-23CF-44E3-9099-C40C66FF867C}">
                  <a14:compatExt spid="_x0000_s34870"/>
                </a:ext>
                <a:ext uri="{FF2B5EF4-FFF2-40B4-BE49-F238E27FC236}">
                  <a16:creationId xmlns:a16="http://schemas.microsoft.com/office/drawing/2014/main" id="{00000000-0008-0000-0B00-00003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152400</xdr:colOff>
          <xdr:row>1</xdr:row>
          <xdr:rowOff>30480</xdr:rowOff>
        </xdr:from>
        <xdr:to>
          <xdr:col>42</xdr:col>
          <xdr:colOff>784860</xdr:colOff>
          <xdr:row>2</xdr:row>
          <xdr:rowOff>205740</xdr:rowOff>
        </xdr:to>
        <xdr:sp macro="" textlink="">
          <xdr:nvSpPr>
            <xdr:cNvPr id="34871" name="CommandButton7" hidden="1">
              <a:extLst>
                <a:ext uri="{63B3BB69-23CF-44E3-9099-C40C66FF867C}">
                  <a14:compatExt spid="_x0000_s34871"/>
                </a:ext>
                <a:ext uri="{FF2B5EF4-FFF2-40B4-BE49-F238E27FC236}">
                  <a16:creationId xmlns:a16="http://schemas.microsoft.com/office/drawing/2014/main" id="{00000000-0008-0000-0B00-00003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601980</xdr:colOff>
          <xdr:row>2</xdr:row>
          <xdr:rowOff>335280</xdr:rowOff>
        </xdr:from>
        <xdr:to>
          <xdr:col>42</xdr:col>
          <xdr:colOff>777240</xdr:colOff>
          <xdr:row>4</xdr:row>
          <xdr:rowOff>114300</xdr:rowOff>
        </xdr:to>
        <xdr:sp macro="" textlink="">
          <xdr:nvSpPr>
            <xdr:cNvPr id="34872" name="CommandButton8" hidden="1">
              <a:extLst>
                <a:ext uri="{63B3BB69-23CF-44E3-9099-C40C66FF867C}">
                  <a14:compatExt spid="_x0000_s34872"/>
                </a:ext>
                <a:ext uri="{FF2B5EF4-FFF2-40B4-BE49-F238E27FC236}">
                  <a16:creationId xmlns:a16="http://schemas.microsoft.com/office/drawing/2014/main" id="{00000000-0008-0000-0B00-00003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1524000</xdr:colOff>
      <xdr:row>1</xdr:row>
      <xdr:rowOff>28575</xdr:rowOff>
    </xdr:from>
    <xdr:to>
      <xdr:col>4</xdr:col>
      <xdr:colOff>19050</xdr:colOff>
      <xdr:row>3</xdr:row>
      <xdr:rowOff>123825</xdr:rowOff>
    </xdr:to>
    <xdr:sp macro="" textlink="">
      <xdr:nvSpPr>
        <xdr:cNvPr id="27670" name="Text Box 22">
          <a:extLst>
            <a:ext uri="{FF2B5EF4-FFF2-40B4-BE49-F238E27FC236}">
              <a16:creationId xmlns:a16="http://schemas.microsoft.com/office/drawing/2014/main" id="{00000000-0008-0000-0C00-0000166C0000}"/>
            </a:ext>
          </a:extLst>
        </xdr:cNvPr>
        <xdr:cNvSpPr txBox="1">
          <a:spLocks noChangeArrowheads="1"/>
        </xdr:cNvSpPr>
      </xdr:nvSpPr>
      <xdr:spPr bwMode="auto">
        <a:xfrm>
          <a:off x="3467100" y="190500"/>
          <a:ext cx="3171825" cy="419100"/>
        </a:xfrm>
        <a:prstGeom prst="rect">
          <a:avLst/>
        </a:prstGeom>
        <a:noFill/>
        <a:ln w="9525">
          <a:noFill/>
          <a:miter lim="800000"/>
          <a:headEnd/>
          <a:tailEnd/>
        </a:ln>
      </xdr:spPr>
      <xdr:txBody>
        <a:bodyPr vertOverflow="clip" wrap="square" lIns="54864" tIns="45720" rIns="0" bIns="0" anchor="t" upright="1"/>
        <a:lstStyle/>
        <a:p>
          <a:pPr algn="l" rtl="0">
            <a:defRPr sz="1000"/>
          </a:pPr>
          <a:r>
            <a:rPr lang="en-US" sz="2600" b="0" i="0" u="none" strike="noStrike" baseline="0">
              <a:solidFill>
                <a:srgbClr val="000000"/>
              </a:solidFill>
              <a:latin typeface="+mn-lt"/>
              <a:cs typeface="Arial"/>
            </a:rPr>
            <a:t>Profitability</a:t>
          </a:r>
        </a:p>
      </xdr:txBody>
    </xdr:sp>
    <xdr:clientData/>
  </xdr:twoCellAnchor>
  <mc:AlternateContent xmlns:mc="http://schemas.openxmlformats.org/markup-compatibility/2006">
    <mc:Choice xmlns:a14="http://schemas.microsoft.com/office/drawing/2010/main" Requires="a14">
      <xdr:twoCellAnchor editAs="oneCell">
        <xdr:from>
          <xdr:col>0</xdr:col>
          <xdr:colOff>152400</xdr:colOff>
          <xdr:row>1</xdr:row>
          <xdr:rowOff>0</xdr:rowOff>
        </xdr:from>
        <xdr:to>
          <xdr:col>2</xdr:col>
          <xdr:colOff>38100</xdr:colOff>
          <xdr:row>2</xdr:row>
          <xdr:rowOff>182880</xdr:rowOff>
        </xdr:to>
        <xdr:sp macro="" textlink="">
          <xdr:nvSpPr>
            <xdr:cNvPr id="27653" name="CommandButton1" hidden="1">
              <a:extLst>
                <a:ext uri="{63B3BB69-23CF-44E3-9099-C40C66FF867C}">
                  <a14:compatExt spid="_x0000_s27653"/>
                </a:ext>
                <a:ext uri="{FF2B5EF4-FFF2-40B4-BE49-F238E27FC236}">
                  <a16:creationId xmlns:a16="http://schemas.microsoft.com/office/drawing/2014/main" id="{00000000-0008-0000-0C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301623</xdr:colOff>
      <xdr:row>0</xdr:row>
      <xdr:rowOff>142875</xdr:rowOff>
    </xdr:from>
    <xdr:to>
      <xdr:col>9</xdr:col>
      <xdr:colOff>719665</xdr:colOff>
      <xdr:row>5</xdr:row>
      <xdr:rowOff>85725</xdr:rowOff>
    </xdr:to>
    <xdr:sp macro="" textlink="">
      <xdr:nvSpPr>
        <xdr:cNvPr id="9217" name="Text Box 1">
          <a:extLst>
            <a:ext uri="{FF2B5EF4-FFF2-40B4-BE49-F238E27FC236}">
              <a16:creationId xmlns:a16="http://schemas.microsoft.com/office/drawing/2014/main" id="{00000000-0008-0000-0D00-000001240000}"/>
            </a:ext>
          </a:extLst>
        </xdr:cNvPr>
        <xdr:cNvSpPr txBox="1">
          <a:spLocks noChangeArrowheads="1"/>
        </xdr:cNvSpPr>
      </xdr:nvSpPr>
      <xdr:spPr bwMode="auto">
        <a:xfrm>
          <a:off x="2577040" y="142875"/>
          <a:ext cx="5413375" cy="948267"/>
        </a:xfrm>
        <a:prstGeom prst="rect">
          <a:avLst/>
        </a:prstGeom>
        <a:noFill/>
        <a:ln w="9525">
          <a:noFill/>
          <a:miter lim="800000"/>
          <a:headEnd/>
          <a:tailEnd/>
        </a:ln>
      </xdr:spPr>
      <xdr:txBody>
        <a:bodyPr vertOverflow="clip" wrap="square" lIns="45720" tIns="41148" rIns="45720" bIns="0" anchor="t" upright="1"/>
        <a:lstStyle/>
        <a:p>
          <a:pPr algn="ctr" rtl="0">
            <a:defRPr sz="1000"/>
          </a:pPr>
          <a:r>
            <a:rPr lang="en-US" sz="2400" b="1" i="0" u="none" strike="noStrike" baseline="0">
              <a:solidFill>
                <a:srgbClr val="FF9900"/>
              </a:solidFill>
              <a:latin typeface="+mn-lt"/>
              <a:cs typeface="Arial"/>
            </a:rPr>
            <a:t>Generated hydraulic properties </a:t>
          </a:r>
        </a:p>
        <a:p>
          <a:pPr algn="ctr" rtl="0">
            <a:defRPr sz="1000"/>
          </a:pPr>
          <a:r>
            <a:rPr lang="en-US" sz="2400" b="1" i="0" u="none" strike="noStrike" baseline="0">
              <a:solidFill>
                <a:srgbClr val="FF9900"/>
              </a:solidFill>
              <a:latin typeface="+mn-lt"/>
              <a:cs typeface="Arial"/>
            </a:rPr>
            <a:t> For all zones per each soil layer</a:t>
          </a:r>
        </a:p>
        <a:p>
          <a:pPr algn="ctr" rtl="0">
            <a:defRPr sz="1000"/>
          </a:pPr>
          <a:endParaRPr lang="en-US" sz="2400" b="1" i="0" u="none" strike="noStrike" baseline="0">
            <a:solidFill>
              <a:srgbClr val="FF9900"/>
            </a:solidFill>
            <a:latin typeface="+mn-lt"/>
            <a:cs typeface="Arial"/>
          </a:endParaRPr>
        </a:p>
        <a:p>
          <a:pPr algn="ctr" rtl="0">
            <a:defRPr sz="1000"/>
          </a:pPr>
          <a:endParaRPr lang="en-US" sz="2400" b="1" i="0" u="none" strike="noStrike" baseline="0">
            <a:solidFill>
              <a:srgbClr val="FF9900"/>
            </a:solidFill>
            <a:latin typeface="+mn-lt"/>
            <a:cs typeface="Arial"/>
          </a:endParaRPr>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106680</xdr:rowOff>
        </xdr:from>
        <xdr:to>
          <xdr:col>2</xdr:col>
          <xdr:colOff>868680</xdr:colOff>
          <xdr:row>3</xdr:row>
          <xdr:rowOff>76200</xdr:rowOff>
        </xdr:to>
        <xdr:sp macro="" textlink="">
          <xdr:nvSpPr>
            <xdr:cNvPr id="9280" name="CommandButton1" hidden="1">
              <a:extLst>
                <a:ext uri="{63B3BB69-23CF-44E3-9099-C40C66FF867C}">
                  <a14:compatExt spid="_x0000_s9280"/>
                </a:ext>
                <a:ext uri="{FF2B5EF4-FFF2-40B4-BE49-F238E27FC236}">
                  <a16:creationId xmlns:a16="http://schemas.microsoft.com/office/drawing/2014/main" id="{00000000-0008-0000-0D00-00004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48</xdr:col>
      <xdr:colOff>209550</xdr:colOff>
      <xdr:row>0</xdr:row>
      <xdr:rowOff>0</xdr:rowOff>
    </xdr:from>
    <xdr:to>
      <xdr:col>65</xdr:col>
      <xdr:colOff>457200</xdr:colOff>
      <xdr:row>0</xdr:row>
      <xdr:rowOff>0</xdr:rowOff>
    </xdr:to>
    <xdr:graphicFrame macro="">
      <xdr:nvGraphicFramePr>
        <xdr:cNvPr id="25877" name="Chart 1">
          <a:extLst>
            <a:ext uri="{FF2B5EF4-FFF2-40B4-BE49-F238E27FC236}">
              <a16:creationId xmlns:a16="http://schemas.microsoft.com/office/drawing/2014/main" id="{00000000-0008-0000-0E00-000015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276225</xdr:colOff>
      <xdr:row>0</xdr:row>
      <xdr:rowOff>0</xdr:rowOff>
    </xdr:from>
    <xdr:to>
      <xdr:col>66</xdr:col>
      <xdr:colOff>0</xdr:colOff>
      <xdr:row>0</xdr:row>
      <xdr:rowOff>0</xdr:rowOff>
    </xdr:to>
    <xdr:graphicFrame macro="">
      <xdr:nvGraphicFramePr>
        <xdr:cNvPr id="25878" name="Chart 2">
          <a:extLst>
            <a:ext uri="{FF2B5EF4-FFF2-40B4-BE49-F238E27FC236}">
              <a16:creationId xmlns:a16="http://schemas.microsoft.com/office/drawing/2014/main" id="{00000000-0008-0000-0E00-000016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48</xdr:col>
      <xdr:colOff>95250</xdr:colOff>
      <xdr:row>0</xdr:row>
      <xdr:rowOff>0</xdr:rowOff>
    </xdr:from>
    <xdr:to>
      <xdr:col>66</xdr:col>
      <xdr:colOff>0</xdr:colOff>
      <xdr:row>0</xdr:row>
      <xdr:rowOff>0</xdr:rowOff>
    </xdr:to>
    <xdr:graphicFrame macro="">
      <xdr:nvGraphicFramePr>
        <xdr:cNvPr id="25879" name="Chart 3">
          <a:extLst>
            <a:ext uri="{FF2B5EF4-FFF2-40B4-BE49-F238E27FC236}">
              <a16:creationId xmlns:a16="http://schemas.microsoft.com/office/drawing/2014/main" id="{00000000-0008-0000-0E00-000017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68</xdr:col>
      <xdr:colOff>428625</xdr:colOff>
      <xdr:row>0</xdr:row>
      <xdr:rowOff>0</xdr:rowOff>
    </xdr:from>
    <xdr:to>
      <xdr:col>82</xdr:col>
      <xdr:colOff>209550</xdr:colOff>
      <xdr:row>0</xdr:row>
      <xdr:rowOff>0</xdr:rowOff>
    </xdr:to>
    <xdr:graphicFrame macro="">
      <xdr:nvGraphicFramePr>
        <xdr:cNvPr id="25880" name="Chart 4">
          <a:extLst>
            <a:ext uri="{FF2B5EF4-FFF2-40B4-BE49-F238E27FC236}">
              <a16:creationId xmlns:a16="http://schemas.microsoft.com/office/drawing/2014/main" id="{00000000-0008-0000-0E00-000018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68</xdr:col>
      <xdr:colOff>457200</xdr:colOff>
      <xdr:row>0</xdr:row>
      <xdr:rowOff>0</xdr:rowOff>
    </xdr:from>
    <xdr:to>
      <xdr:col>82</xdr:col>
      <xdr:colOff>400050</xdr:colOff>
      <xdr:row>0</xdr:row>
      <xdr:rowOff>0</xdr:rowOff>
    </xdr:to>
    <xdr:graphicFrame macro="">
      <xdr:nvGraphicFramePr>
        <xdr:cNvPr id="25881" name="Chart 5">
          <a:extLst>
            <a:ext uri="{FF2B5EF4-FFF2-40B4-BE49-F238E27FC236}">
              <a16:creationId xmlns:a16="http://schemas.microsoft.com/office/drawing/2014/main" id="{00000000-0008-0000-0E00-0000196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114300</xdr:colOff>
      <xdr:row>0</xdr:row>
      <xdr:rowOff>104775</xdr:rowOff>
    </xdr:from>
    <xdr:to>
      <xdr:col>1</xdr:col>
      <xdr:colOff>904875</xdr:colOff>
      <xdr:row>2</xdr:row>
      <xdr:rowOff>142875</xdr:rowOff>
    </xdr:to>
    <xdr:sp macro="" textlink="">
      <xdr:nvSpPr>
        <xdr:cNvPr id="25762" name="Text Box 162">
          <a:extLst>
            <a:ext uri="{FF2B5EF4-FFF2-40B4-BE49-F238E27FC236}">
              <a16:creationId xmlns:a16="http://schemas.microsoft.com/office/drawing/2014/main" id="{00000000-0008-0000-0E00-0000A2640000}"/>
            </a:ext>
          </a:extLst>
        </xdr:cNvPr>
        <xdr:cNvSpPr txBox="1">
          <a:spLocks noChangeArrowheads="1"/>
        </xdr:cNvSpPr>
      </xdr:nvSpPr>
      <xdr:spPr bwMode="auto">
        <a:xfrm>
          <a:off x="114300" y="104775"/>
          <a:ext cx="2076450" cy="36195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000" b="0" i="0" u="none" strike="noStrike" baseline="0">
              <a:solidFill>
                <a:srgbClr val="000000"/>
              </a:solidFill>
              <a:latin typeface="+mn-lt"/>
              <a:cs typeface="Arial"/>
            </a:rPr>
            <a:t>Crop Parameters</a:t>
          </a:r>
        </a:p>
      </xdr:txBody>
    </xdr:sp>
    <xdr:clientData/>
  </xdr:twoCellAnchor>
  <mc:AlternateContent xmlns:mc="http://schemas.openxmlformats.org/markup-compatibility/2006">
    <mc:Choice xmlns:a14="http://schemas.microsoft.com/office/drawing/2010/main" Requires="a14">
      <xdr:twoCellAnchor editAs="oneCell">
        <xdr:from>
          <xdr:col>0</xdr:col>
          <xdr:colOff>182880</xdr:colOff>
          <xdr:row>3</xdr:row>
          <xdr:rowOff>106680</xdr:rowOff>
        </xdr:from>
        <xdr:to>
          <xdr:col>1</xdr:col>
          <xdr:colOff>723900</xdr:colOff>
          <xdr:row>5</xdr:row>
          <xdr:rowOff>76200</xdr:rowOff>
        </xdr:to>
        <xdr:sp macro="" textlink="">
          <xdr:nvSpPr>
            <xdr:cNvPr id="25650" name="CommandButton1" hidden="1">
              <a:extLst>
                <a:ext uri="{63B3BB69-23CF-44E3-9099-C40C66FF867C}">
                  <a14:compatExt spid="_x0000_s25650"/>
                </a:ext>
                <a:ext uri="{FF2B5EF4-FFF2-40B4-BE49-F238E27FC236}">
                  <a16:creationId xmlns:a16="http://schemas.microsoft.com/office/drawing/2014/main" id="{00000000-0008-0000-0E00-00003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200025</xdr:colOff>
      <xdr:row>0</xdr:row>
      <xdr:rowOff>76200</xdr:rowOff>
    </xdr:from>
    <xdr:to>
      <xdr:col>2</xdr:col>
      <xdr:colOff>809625</xdr:colOff>
      <xdr:row>2</xdr:row>
      <xdr:rowOff>114300</xdr:rowOff>
    </xdr:to>
    <xdr:sp macro="" textlink="">
      <xdr:nvSpPr>
        <xdr:cNvPr id="26658" name="Text Box 34">
          <a:extLst>
            <a:ext uri="{FF2B5EF4-FFF2-40B4-BE49-F238E27FC236}">
              <a16:creationId xmlns:a16="http://schemas.microsoft.com/office/drawing/2014/main" id="{00000000-0008-0000-0F00-000022680000}"/>
            </a:ext>
          </a:extLst>
        </xdr:cNvPr>
        <xdr:cNvSpPr txBox="1">
          <a:spLocks noChangeArrowheads="1"/>
        </xdr:cNvSpPr>
      </xdr:nvSpPr>
      <xdr:spPr bwMode="auto">
        <a:xfrm>
          <a:off x="200025" y="76200"/>
          <a:ext cx="3810000" cy="361950"/>
        </a:xfrm>
        <a:prstGeom prst="rect">
          <a:avLst/>
        </a:prstGeom>
        <a:noFill/>
        <a:ln w="9525">
          <a:noFill/>
          <a:miter lim="800000"/>
          <a:headEnd/>
          <a:tailEnd/>
        </a:ln>
      </xdr:spPr>
      <xdr:txBody>
        <a:bodyPr vertOverflow="clip" wrap="square" lIns="45720" tIns="36576" rIns="0" bIns="0" anchor="t" upright="1"/>
        <a:lstStyle/>
        <a:p>
          <a:pPr algn="l" rtl="0">
            <a:defRPr sz="1000"/>
          </a:pPr>
          <a:r>
            <a:rPr lang="en-US" sz="2200" b="0" i="0" u="none" strike="noStrike" baseline="0">
              <a:solidFill>
                <a:srgbClr val="000000"/>
              </a:solidFill>
              <a:latin typeface="Arial"/>
              <a:cs typeface="Arial"/>
            </a:rPr>
            <a:t>Tree Parameters</a:t>
          </a:r>
        </a:p>
      </xdr:txBody>
    </xdr:sp>
    <xdr:clientData/>
  </xdr:twoCellAnchor>
  <mc:AlternateContent xmlns:mc="http://schemas.openxmlformats.org/markup-compatibility/2006">
    <mc:Choice xmlns:a14="http://schemas.microsoft.com/office/drawing/2010/main" Requires="a14">
      <xdr:twoCellAnchor editAs="oneCell">
        <xdr:from>
          <xdr:col>0</xdr:col>
          <xdr:colOff>304800</xdr:colOff>
          <xdr:row>3</xdr:row>
          <xdr:rowOff>68580</xdr:rowOff>
        </xdr:from>
        <xdr:to>
          <xdr:col>1</xdr:col>
          <xdr:colOff>533400</xdr:colOff>
          <xdr:row>5</xdr:row>
          <xdr:rowOff>30480</xdr:rowOff>
        </xdr:to>
        <xdr:sp macro="" textlink="">
          <xdr:nvSpPr>
            <xdr:cNvPr id="26657" name="CommandButton1" hidden="1">
              <a:extLst>
                <a:ext uri="{63B3BB69-23CF-44E3-9099-C40C66FF867C}">
                  <a14:compatExt spid="_x0000_s26657"/>
                </a:ext>
                <a:ext uri="{FF2B5EF4-FFF2-40B4-BE49-F238E27FC236}">
                  <a16:creationId xmlns:a16="http://schemas.microsoft.com/office/drawing/2014/main" id="{00000000-0008-0000-0F00-000021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180975</xdr:colOff>
      <xdr:row>5</xdr:row>
      <xdr:rowOff>47625</xdr:rowOff>
    </xdr:from>
    <xdr:to>
      <xdr:col>2</xdr:col>
      <xdr:colOff>333375</xdr:colOff>
      <xdr:row>7</xdr:row>
      <xdr:rowOff>95250</xdr:rowOff>
    </xdr:to>
    <xdr:sp macro="[0]!Rectangle1_Click" textlink="">
      <xdr:nvSpPr>
        <xdr:cNvPr id="33793" name="Rectangle 1">
          <a:extLst>
            <a:ext uri="{FF2B5EF4-FFF2-40B4-BE49-F238E27FC236}">
              <a16:creationId xmlns:a16="http://schemas.microsoft.com/office/drawing/2014/main" id="{00000000-0008-0000-1100-000001840000}"/>
            </a:ext>
          </a:extLst>
        </xdr:cNvPr>
        <xdr:cNvSpPr>
          <a:spLocks noChangeArrowheads="1"/>
        </xdr:cNvSpPr>
      </xdr:nvSpPr>
      <xdr:spPr bwMode="auto">
        <a:xfrm>
          <a:off x="180975" y="857250"/>
          <a:ext cx="1371600" cy="371475"/>
        </a:xfrm>
        <a:prstGeom prst="rect">
          <a:avLst/>
        </a:prstGeom>
        <a:solidFill>
          <a:srgbClr val="FF0000"/>
        </a:solidFill>
        <a:ln w="15875">
          <a:solidFill>
            <a:srgbClr val="808080"/>
          </a:solidFill>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FFFFFF"/>
              </a:solidFill>
              <a:latin typeface="Arial"/>
              <a:cs typeface="Arial"/>
            </a:rPr>
            <a:t>Back to Read Me</a:t>
          </a:r>
        </a:p>
      </xdr:txBody>
    </xdr:sp>
    <xdr:clientData/>
  </xdr:twoCellAnchor>
  <xdr:twoCellAnchor>
    <xdr:from>
      <xdr:col>0</xdr:col>
      <xdr:colOff>114300</xdr:colOff>
      <xdr:row>0</xdr:row>
      <xdr:rowOff>85725</xdr:rowOff>
    </xdr:from>
    <xdr:to>
      <xdr:col>11</xdr:col>
      <xdr:colOff>152400</xdr:colOff>
      <xdr:row>4</xdr:row>
      <xdr:rowOff>123825</xdr:rowOff>
    </xdr:to>
    <xdr:sp macro="" textlink="">
      <xdr:nvSpPr>
        <xdr:cNvPr id="33794" name="Text Box 2">
          <a:extLst>
            <a:ext uri="{FF2B5EF4-FFF2-40B4-BE49-F238E27FC236}">
              <a16:creationId xmlns:a16="http://schemas.microsoft.com/office/drawing/2014/main" id="{00000000-0008-0000-1100-000002840000}"/>
            </a:ext>
          </a:extLst>
        </xdr:cNvPr>
        <xdr:cNvSpPr txBox="1">
          <a:spLocks noChangeArrowheads="1"/>
        </xdr:cNvSpPr>
      </xdr:nvSpPr>
      <xdr:spPr bwMode="auto">
        <a:xfrm>
          <a:off x="114300" y="85725"/>
          <a:ext cx="6743700" cy="698500"/>
        </a:xfrm>
        <a:prstGeom prst="rect">
          <a:avLst/>
        </a:prstGeom>
        <a:noFill/>
        <a:ln w="9525">
          <a:noFill/>
          <a:miter lim="800000"/>
          <a:headEnd/>
          <a:tailEnd/>
        </a:ln>
      </xdr:spPr>
      <xdr:txBody>
        <a:bodyPr vertOverflow="clip" wrap="square" lIns="27432" tIns="36576" rIns="0" bIns="0" anchor="t" upright="1"/>
        <a:lstStyle/>
        <a:p>
          <a:pPr algn="l" rtl="0">
            <a:defRPr sz="1000"/>
          </a:pPr>
          <a:r>
            <a:rPr lang="en-US" sz="1300" b="0" i="0" u="none" strike="noStrike" baseline="0">
              <a:solidFill>
                <a:schemeClr val="tx1"/>
              </a:solidFill>
              <a:latin typeface="+mn-lt"/>
            </a:rPr>
            <a:t>This worksheet contains information on how to make proper link from this excel file  to WaNuLCAS Stella file and examples of outputs that you can get from WaNuLCAS simulation !  </a:t>
          </a:r>
        </a:p>
      </xdr:txBody>
    </xdr:sp>
    <xdr:clientData/>
  </xdr:twoCellAnchor>
  <xdr:twoCellAnchor>
    <xdr:from>
      <xdr:col>0</xdr:col>
      <xdr:colOff>152401</xdr:colOff>
      <xdr:row>8</xdr:row>
      <xdr:rowOff>76199</xdr:rowOff>
    </xdr:from>
    <xdr:to>
      <xdr:col>7</xdr:col>
      <xdr:colOff>304801</xdr:colOff>
      <xdr:row>25</xdr:row>
      <xdr:rowOff>116417</xdr:rowOff>
    </xdr:to>
    <xdr:sp macro="" textlink="">
      <xdr:nvSpPr>
        <xdr:cNvPr id="33795" name="Text Box 3">
          <a:extLst>
            <a:ext uri="{FF2B5EF4-FFF2-40B4-BE49-F238E27FC236}">
              <a16:creationId xmlns:a16="http://schemas.microsoft.com/office/drawing/2014/main" id="{00000000-0008-0000-1100-000003840000}"/>
            </a:ext>
          </a:extLst>
        </xdr:cNvPr>
        <xdr:cNvSpPr txBox="1">
          <a:spLocks noChangeArrowheads="1"/>
        </xdr:cNvSpPr>
      </xdr:nvSpPr>
      <xdr:spPr bwMode="auto">
        <a:xfrm>
          <a:off x="152401" y="1684866"/>
          <a:ext cx="4449233" cy="3458634"/>
        </a:xfrm>
        <a:prstGeom prst="rect">
          <a:avLst/>
        </a:prstGeom>
        <a:noFill/>
        <a:ln w="9525">
          <a:noFill/>
          <a:miter lim="800000"/>
          <a:headEnd/>
          <a:tailEnd/>
        </a:ln>
      </xdr:spPr>
      <xdr:txBody>
        <a:bodyPr vertOverflow="clip" wrap="square" lIns="36576" tIns="36576" rIns="0" bIns="0" anchor="t" upright="1"/>
        <a:lstStyle/>
        <a:p>
          <a:pPr algn="l" rtl="0">
            <a:defRPr sz="1000"/>
          </a:pPr>
          <a:r>
            <a:rPr lang="en-US" sz="1300" b="1" i="0" u="none" strike="noStrike" baseline="0">
              <a:solidFill>
                <a:srgbClr val="000000"/>
              </a:solidFill>
              <a:latin typeface="+mn-lt"/>
            </a:rPr>
            <a:t>How to link to WaNuLCAS Stella :</a:t>
          </a:r>
        </a:p>
        <a:p>
          <a:pPr algn="l" rtl="0">
            <a:defRPr sz="1000"/>
          </a:pPr>
          <a:r>
            <a:rPr lang="en-US" sz="1300" b="0" i="0" u="none" strike="noStrike" baseline="0">
              <a:solidFill>
                <a:srgbClr val="000000"/>
              </a:solidFill>
              <a:latin typeface="+mn-lt"/>
            </a:rPr>
            <a:t>1. If you want to update your excel input parameters, or if it is your first time to use WaNuLCAS, open this file first (WaNuLCAS excel)</a:t>
          </a:r>
        </a:p>
        <a:p>
          <a:pPr algn="l" rtl="0">
            <a:defRPr sz="1000"/>
          </a:pPr>
          <a:r>
            <a:rPr lang="en-US" sz="1300" b="0" i="0" u="none" strike="noStrike" baseline="0">
              <a:solidFill>
                <a:srgbClr val="000000"/>
              </a:solidFill>
              <a:latin typeface="+mn-lt"/>
            </a:rPr>
            <a:t>2. Open the WaNuLCAS stella</a:t>
          </a:r>
        </a:p>
        <a:p>
          <a:pPr algn="l" rtl="0">
            <a:defRPr sz="1000"/>
          </a:pPr>
          <a:r>
            <a:rPr lang="en-US" sz="1300" b="0" i="0" u="none" strike="noStrike" baseline="0">
              <a:solidFill>
                <a:srgbClr val="000000"/>
              </a:solidFill>
              <a:latin typeface="+mn-lt"/>
            </a:rPr>
            <a:t>3. After several minutes (depends on your computer specification), WaNuLCAS stella is going to ask you, whether you want to </a:t>
          </a:r>
          <a:r>
            <a:rPr lang="en-US" sz="1300" b="0" i="1" u="none" strike="noStrike" baseline="0">
              <a:solidFill>
                <a:srgbClr val="0000FF"/>
              </a:solidFill>
              <a:latin typeface="+mn-lt"/>
            </a:rPr>
            <a:t>re-establish link</a:t>
          </a:r>
          <a:r>
            <a:rPr lang="en-US" sz="1300" b="0" i="0" u="none" strike="noStrike" baseline="0">
              <a:solidFill>
                <a:srgbClr val="000000"/>
              </a:solidFill>
              <a:latin typeface="+mn-lt"/>
            </a:rPr>
            <a:t> or not ? Click OK</a:t>
          </a:r>
        </a:p>
        <a:p>
          <a:pPr algn="l" rtl="0">
            <a:defRPr sz="1000"/>
          </a:pPr>
          <a:r>
            <a:rPr lang="en-US" sz="1300" b="0" i="0" u="none" strike="noStrike" baseline="0">
              <a:solidFill>
                <a:srgbClr val="000000"/>
              </a:solidFill>
              <a:latin typeface="+mn-lt"/>
            </a:rPr>
            <a:t>4. After you prepare your input parameters, type ctrl+y, or ctrl+u, or ctrl+w. </a:t>
          </a:r>
        </a:p>
        <a:p>
          <a:pPr algn="l" rtl="0">
            <a:defRPr sz="1000"/>
          </a:pPr>
          <a:r>
            <a:rPr lang="en-US" sz="1300" b="0" i="0" u="none" strike="noStrike" baseline="0">
              <a:solidFill>
                <a:srgbClr val="000000"/>
              </a:solidFill>
              <a:latin typeface="+mn-lt"/>
            </a:rPr>
            <a:t>5. This action makes the updating of those parameters works properly</a:t>
          </a:r>
        </a:p>
        <a:p>
          <a:pPr algn="l" rtl="0">
            <a:defRPr sz="1000"/>
          </a:pPr>
          <a:r>
            <a:rPr lang="en-US" sz="1300" b="0" i="0" u="none" strike="noStrike" baseline="0">
              <a:solidFill>
                <a:srgbClr val="000000"/>
              </a:solidFill>
              <a:latin typeface="+mn-lt"/>
            </a:rPr>
            <a:t>6. If necessary, also prepare input parameters in WaNuLCAS stella itself </a:t>
          </a:r>
        </a:p>
        <a:p>
          <a:pPr algn="l" rtl="0">
            <a:defRPr sz="1000"/>
          </a:pPr>
          <a:r>
            <a:rPr lang="en-US" sz="1300" b="0" i="0" u="none" strike="noStrike" baseline="0">
              <a:solidFill>
                <a:srgbClr val="000000"/>
              </a:solidFill>
              <a:latin typeface="+mn-lt"/>
            </a:rPr>
            <a:t>7. Run your simulation. Good luck !</a:t>
          </a:r>
        </a:p>
        <a:p>
          <a:pPr algn="l" rtl="0">
            <a:defRPr sz="1000"/>
          </a:pPr>
          <a:endParaRPr lang="en-US" sz="1300" b="0" i="0" u="none" strike="noStrike" baseline="0">
            <a:solidFill>
              <a:srgbClr val="000000"/>
            </a:solidFill>
            <a:latin typeface="+mn-lt"/>
          </a:endParaRPr>
        </a:p>
        <a:p>
          <a:pPr algn="l" rtl="0">
            <a:defRPr sz="1000"/>
          </a:pPr>
          <a:r>
            <a:rPr lang="en-US" sz="1300" b="0" i="0" u="none" strike="noStrike" baseline="0">
              <a:solidFill>
                <a:srgbClr val="000000"/>
              </a:solidFill>
              <a:latin typeface="+mn-lt"/>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4.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6.emf"/><Relationship Id="rId24" Type="http://schemas.openxmlformats.org/officeDocument/2006/relationships/control" Target="../activeX/activeX12.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mments" Target="../comments3.xml"/><Relationship Id="rId10" Type="http://schemas.openxmlformats.org/officeDocument/2006/relationships/control" Target="../activeX/activeX5.xml"/><Relationship Id="rId19" Type="http://schemas.openxmlformats.org/officeDocument/2006/relationships/image" Target="../media/image10.emf"/><Relationship Id="rId4" Type="http://schemas.openxmlformats.org/officeDocument/2006/relationships/control" Target="../activeX/activeX2.xml"/><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s>
</file>

<file path=xl/worksheets/_rels/sheet5.xml.rels><?xml version="1.0" encoding="UTF-8" standalone="yes"?>
<Relationships xmlns="http://schemas.openxmlformats.org/package/2006/relationships"><Relationship Id="rId13" Type="http://schemas.openxmlformats.org/officeDocument/2006/relationships/image" Target="../media/image19.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4.vml"/><Relationship Id="rId21" Type="http://schemas.openxmlformats.org/officeDocument/2006/relationships/image" Target="../media/image23.emf"/><Relationship Id="rId7" Type="http://schemas.openxmlformats.org/officeDocument/2006/relationships/image" Target="../media/image16.emf"/><Relationship Id="rId12" Type="http://schemas.openxmlformats.org/officeDocument/2006/relationships/control" Target="../activeX/activeX18.xml"/><Relationship Id="rId17" Type="http://schemas.openxmlformats.org/officeDocument/2006/relationships/image" Target="../media/image21.emf"/><Relationship Id="rId25" Type="http://schemas.openxmlformats.org/officeDocument/2006/relationships/image" Target="../media/image25.emf"/><Relationship Id="rId33" Type="http://schemas.openxmlformats.org/officeDocument/2006/relationships/comments" Target="../comments4.xml"/><Relationship Id="rId2" Type="http://schemas.openxmlformats.org/officeDocument/2006/relationships/drawing" Target="../drawings/drawing5.xml"/><Relationship Id="rId16" Type="http://schemas.openxmlformats.org/officeDocument/2006/relationships/control" Target="../activeX/activeX20.xml"/><Relationship Id="rId20" Type="http://schemas.openxmlformats.org/officeDocument/2006/relationships/control" Target="../activeX/activeX22.xml"/><Relationship Id="rId29" Type="http://schemas.openxmlformats.org/officeDocument/2006/relationships/image" Target="../media/image27.emf"/><Relationship Id="rId1" Type="http://schemas.openxmlformats.org/officeDocument/2006/relationships/printerSettings" Target="../printerSettings/printerSettings4.bin"/><Relationship Id="rId6" Type="http://schemas.openxmlformats.org/officeDocument/2006/relationships/control" Target="../activeX/activeX15.xml"/><Relationship Id="rId11" Type="http://schemas.openxmlformats.org/officeDocument/2006/relationships/image" Target="../media/image18.emf"/><Relationship Id="rId24" Type="http://schemas.openxmlformats.org/officeDocument/2006/relationships/control" Target="../activeX/activeX24.xml"/><Relationship Id="rId32" Type="http://schemas.openxmlformats.org/officeDocument/2006/relationships/image" Target="../media/image28.emf"/><Relationship Id="rId5" Type="http://schemas.openxmlformats.org/officeDocument/2006/relationships/image" Target="../media/image15.emf"/><Relationship Id="rId15" Type="http://schemas.openxmlformats.org/officeDocument/2006/relationships/image" Target="../media/image20.emf"/><Relationship Id="rId23" Type="http://schemas.openxmlformats.org/officeDocument/2006/relationships/image" Target="../media/image24.emf"/><Relationship Id="rId28" Type="http://schemas.openxmlformats.org/officeDocument/2006/relationships/control" Target="../activeX/activeX26.xml"/><Relationship Id="rId10" Type="http://schemas.openxmlformats.org/officeDocument/2006/relationships/control" Target="../activeX/activeX17.xml"/><Relationship Id="rId19" Type="http://schemas.openxmlformats.org/officeDocument/2006/relationships/image" Target="../media/image22.emf"/><Relationship Id="rId31" Type="http://schemas.openxmlformats.org/officeDocument/2006/relationships/control" Target="../activeX/activeX28.xml"/><Relationship Id="rId4" Type="http://schemas.openxmlformats.org/officeDocument/2006/relationships/control" Target="../activeX/activeX14.xml"/><Relationship Id="rId9" Type="http://schemas.openxmlformats.org/officeDocument/2006/relationships/image" Target="../media/image17.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6.emf"/><Relationship Id="rId30" Type="http://schemas.openxmlformats.org/officeDocument/2006/relationships/control" Target="../activeX/activeX27.xml"/><Relationship Id="rId8" Type="http://schemas.openxmlformats.org/officeDocument/2006/relationships/control" Target="../activeX/activeX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image" Target="../media/image29.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image" Target="../media/image30.emf"/><Relationship Id="rId4" Type="http://schemas.openxmlformats.org/officeDocument/2006/relationships/control" Target="../activeX/activeX3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image" Target="../media/image31.emf"/><Relationship Id="rId4" Type="http://schemas.openxmlformats.org/officeDocument/2006/relationships/control" Target="../activeX/activeX3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mments" Target="../comments9.xml"/><Relationship Id="rId5" Type="http://schemas.openxmlformats.org/officeDocument/2006/relationships/image" Target="../media/image32.emf"/><Relationship Id="rId4" Type="http://schemas.openxmlformats.org/officeDocument/2006/relationships/control" Target="../activeX/activeX3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33.emf"/><Relationship Id="rId4" Type="http://schemas.openxmlformats.org/officeDocument/2006/relationships/control" Target="../activeX/activeX3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18" Type="http://schemas.openxmlformats.org/officeDocument/2006/relationships/control" Target="../activeX/activeX41.xml"/><Relationship Id="rId3" Type="http://schemas.openxmlformats.org/officeDocument/2006/relationships/vmlDrawing" Target="../drawings/vmlDrawing11.vml"/><Relationship Id="rId7" Type="http://schemas.openxmlformats.org/officeDocument/2006/relationships/image" Target="../media/image35.emf"/><Relationship Id="rId12" Type="http://schemas.openxmlformats.org/officeDocument/2006/relationships/control" Target="../activeX/activeX38.xml"/><Relationship Id="rId17" Type="http://schemas.openxmlformats.org/officeDocument/2006/relationships/image" Target="../media/image40.emf"/><Relationship Id="rId2" Type="http://schemas.openxmlformats.org/officeDocument/2006/relationships/drawing" Target="../drawings/drawing12.xml"/><Relationship Id="rId16" Type="http://schemas.openxmlformats.org/officeDocument/2006/relationships/control" Target="../activeX/activeX40.xml"/><Relationship Id="rId20" Type="http://schemas.openxmlformats.org/officeDocument/2006/relationships/comments" Target="../comments11.xml"/><Relationship Id="rId1" Type="http://schemas.openxmlformats.org/officeDocument/2006/relationships/printerSettings" Target="../printerSettings/printerSettings11.bin"/><Relationship Id="rId6" Type="http://schemas.openxmlformats.org/officeDocument/2006/relationships/control" Target="../activeX/activeX35.xml"/><Relationship Id="rId11" Type="http://schemas.openxmlformats.org/officeDocument/2006/relationships/image" Target="../media/image37.emf"/><Relationship Id="rId5" Type="http://schemas.openxmlformats.org/officeDocument/2006/relationships/image" Target="../media/image34.emf"/><Relationship Id="rId15" Type="http://schemas.openxmlformats.org/officeDocument/2006/relationships/image" Target="../media/image39.emf"/><Relationship Id="rId10" Type="http://schemas.openxmlformats.org/officeDocument/2006/relationships/control" Target="../activeX/activeX37.xml"/><Relationship Id="rId19" Type="http://schemas.openxmlformats.org/officeDocument/2006/relationships/image" Target="../media/image41.emf"/><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omments" Target="../comments12.xml"/><Relationship Id="rId5" Type="http://schemas.openxmlformats.org/officeDocument/2006/relationships/image" Target="../media/image42.emf"/><Relationship Id="rId4" Type="http://schemas.openxmlformats.org/officeDocument/2006/relationships/control" Target="../activeX/activeX4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omments" Target="../comments13.xml"/><Relationship Id="rId5" Type="http://schemas.openxmlformats.org/officeDocument/2006/relationships/image" Target="../media/image43.emf"/><Relationship Id="rId4" Type="http://schemas.openxmlformats.org/officeDocument/2006/relationships/control" Target="../activeX/activeX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image" Target="../media/image44.emf"/><Relationship Id="rId4" Type="http://schemas.openxmlformats.org/officeDocument/2006/relationships/control" Target="../activeX/activeX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45.emf"/><Relationship Id="rId4" Type="http://schemas.openxmlformats.org/officeDocument/2006/relationships/control" Target="../activeX/activeX4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BH194"/>
  <sheetViews>
    <sheetView zoomScale="90" zoomScaleNormal="90" workbookViewId="0">
      <selection activeCell="T20" sqref="T20"/>
    </sheetView>
  </sheetViews>
  <sheetFormatPr defaultRowHeight="13.2" x14ac:dyDescent="0.25"/>
  <sheetData>
    <row r="1" spans="1:60"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1:60"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r="5" spans="1:60"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r="6" spans="1:60"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row>
    <row r="7" spans="1:60"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row>
    <row r="8" spans="1:60"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row>
    <row r="9" spans="1:60"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row>
    <row r="10" spans="1:60"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row>
    <row r="11" spans="1:60"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row>
    <row r="12" spans="1:60"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row>
    <row r="13" spans="1:60"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row>
    <row r="14" spans="1:60"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row>
    <row r="15" spans="1:60"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row>
    <row r="16" spans="1:60"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row>
    <row r="17" spans="1:60"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row>
    <row r="18" spans="1:60"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row>
    <row r="19" spans="1:60"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row>
    <row r="20" spans="1:60"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row>
    <row r="21" spans="1:60"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row>
    <row r="22" spans="1:60"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row>
    <row r="23" spans="1:60"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row>
    <row r="24" spans="1:60"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row>
    <row r="25" spans="1:60"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row>
    <row r="26" spans="1:60"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row>
    <row r="27" spans="1:60"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row>
    <row r="28" spans="1:60"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row>
    <row r="29" spans="1:60"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row>
    <row r="30" spans="1:60"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row>
    <row r="31" spans="1:60"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row>
    <row r="32" spans="1:60"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row>
    <row r="33" spans="1:60"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row>
    <row r="34" spans="1:60"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row>
    <row r="35" spans="1:60"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row>
    <row r="36" spans="1:60"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row>
    <row r="37" spans="1:60"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row>
    <row r="38" spans="1:60"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row>
    <row r="39" spans="1:60"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row>
    <row r="40" spans="1:60"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row>
    <row r="41" spans="1:60"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row>
    <row r="42" spans="1:60"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row>
    <row r="43" spans="1:60"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row>
    <row r="44" spans="1:60"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row>
    <row r="45" spans="1:60"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row>
    <row r="46" spans="1:60"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row>
    <row r="47" spans="1:60"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row>
    <row r="48" spans="1:60"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row>
    <row r="49" spans="1:60"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row>
    <row r="50" spans="1:60"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row>
    <row r="51" spans="1:60"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row>
    <row r="52" spans="1:60"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row>
    <row r="53" spans="1:60"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row>
    <row r="54" spans="1:60"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row>
    <row r="55" spans="1:60"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row>
    <row r="56" spans="1:60"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row>
    <row r="57" spans="1:60"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row>
    <row r="58" spans="1:60"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row>
    <row r="59" spans="1:60"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row>
    <row r="60" spans="1:60"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row>
    <row r="61" spans="1:60"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row>
    <row r="62" spans="1:60"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row>
    <row r="63" spans="1:60"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row>
    <row r="64" spans="1:60"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row>
    <row r="65" spans="1:60"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row>
    <row r="66" spans="1:60"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row>
    <row r="67" spans="1:60"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row>
    <row r="68" spans="1:60"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row>
    <row r="69" spans="1:60"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row>
    <row r="70" spans="1:60"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row>
    <row r="71" spans="1:60"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row>
    <row r="72" spans="1:60"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row>
    <row r="73" spans="1:60"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row>
    <row r="74" spans="1:60"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row>
    <row r="75" spans="1:60"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row>
    <row r="76" spans="1:60"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row>
    <row r="77" spans="1:60"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row>
    <row r="78" spans="1:60"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row>
    <row r="79" spans="1:60"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row>
    <row r="80" spans="1:60"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row>
    <row r="81" spans="1:60"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row>
    <row r="82" spans="1:60"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row>
    <row r="83" spans="1:60"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row>
    <row r="84" spans="1:60"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row>
    <row r="85" spans="1:60"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row>
    <row r="86" spans="1:60"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row>
    <row r="87" spans="1:60"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row>
    <row r="88" spans="1:60"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row>
    <row r="89" spans="1:60"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row>
    <row r="90" spans="1:60"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row>
    <row r="91" spans="1:60"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row>
    <row r="92" spans="1:60"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row>
    <row r="93" spans="1:60"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row>
    <row r="94" spans="1:60"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row>
    <row r="95" spans="1:60"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row>
    <row r="96" spans="1:60"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row>
    <row r="97" spans="1:60"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row>
    <row r="98" spans="1:60"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row>
    <row r="99" spans="1:60"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row>
    <row r="100" spans="1:60"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row>
    <row r="101" spans="1:60"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row>
    <row r="102" spans="1:60"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row>
    <row r="103" spans="1:60"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row>
    <row r="104" spans="1:60"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row>
    <row r="105" spans="1:60"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row>
    <row r="106" spans="1:60"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row>
    <row r="107" spans="1:60"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row>
    <row r="108" spans="1:60"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row>
    <row r="109" spans="1:60"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row>
    <row r="110" spans="1:60"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row>
    <row r="111" spans="1:60"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row>
    <row r="112" spans="1:60"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row>
    <row r="113" spans="1:60"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row>
    <row r="114" spans="1:60"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row>
    <row r="115" spans="1:60"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row>
    <row r="116" spans="1:60"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row>
    <row r="117" spans="1:60"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row>
    <row r="118" spans="1:60"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row>
    <row r="119" spans="1:60"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row>
    <row r="120" spans="1:60"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row>
    <row r="121" spans="1:60"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row>
    <row r="122" spans="1:60"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row>
    <row r="123" spans="1:60"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row>
    <row r="124" spans="1:60"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row>
    <row r="125" spans="1:60"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row>
    <row r="126" spans="1:60"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row>
    <row r="127" spans="1:60"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row>
    <row r="128" spans="1:60"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row>
    <row r="129" spans="1:60"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row>
    <row r="130" spans="1:60"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row>
    <row r="131" spans="1:60"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row>
    <row r="132" spans="1:60"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row>
    <row r="133" spans="1:60"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row>
    <row r="134" spans="1:60"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row>
    <row r="135" spans="1:60"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row>
    <row r="136" spans="1:60"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row>
    <row r="137" spans="1:60"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row>
    <row r="138" spans="1:60"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row>
    <row r="139" spans="1:60"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row>
    <row r="140" spans="1:60"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row>
    <row r="141" spans="1:60"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row>
    <row r="142" spans="1:60"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row>
    <row r="143" spans="1:60"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row>
    <row r="144" spans="1:60"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row>
    <row r="145" spans="1:60"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row>
    <row r="146" spans="1:60"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row>
    <row r="147" spans="1:60"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row>
    <row r="148" spans="1:60"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row>
    <row r="149" spans="1:60"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row>
    <row r="150" spans="1:60"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row>
    <row r="151" spans="1:60"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row>
    <row r="152" spans="1:60"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row>
    <row r="153" spans="1:60"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row>
    <row r="154" spans="1:60"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row>
    <row r="155" spans="1:60"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row>
    <row r="156" spans="1:60"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row>
    <row r="157" spans="1:60"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row>
    <row r="158" spans="1:60"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row>
    <row r="159" spans="1:60"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row>
    <row r="160" spans="1:60"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row>
    <row r="161" spans="1:60"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row>
    <row r="162" spans="1:60"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row>
    <row r="163" spans="1:60"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row>
    <row r="164" spans="1:60"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row>
    <row r="165" spans="1:60"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row>
    <row r="166" spans="1:60"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row>
    <row r="167" spans="1:60"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row>
    <row r="168" spans="1:60"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row>
    <row r="169" spans="1:60"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row>
    <row r="170" spans="1:60"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row>
    <row r="171" spans="1:60"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row>
    <row r="172" spans="1:60"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row>
    <row r="173" spans="1:60"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row>
    <row r="174" spans="1:60"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row>
    <row r="175" spans="1:60"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row>
    <row r="176" spans="1:60"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row>
    <row r="177" spans="1:60"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row>
    <row r="178" spans="1:60"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row>
    <row r="179" spans="1:60"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row>
    <row r="180" spans="1:60"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row>
    <row r="181" spans="1:60"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row>
    <row r="182" spans="1:60"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row>
    <row r="183" spans="1:60"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row>
    <row r="184" spans="1:60"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row>
    <row r="185" spans="1:60"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row>
    <row r="186" spans="1:60"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row>
    <row r="187" spans="1:60"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row>
    <row r="188" spans="1:60"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row>
    <row r="189" spans="1:60"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row>
    <row r="190" spans="1:60"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row>
    <row r="191" spans="1:60"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row>
    <row r="192" spans="1:60"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row>
    <row r="193" spans="1:60"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row>
    <row r="194" spans="1:60"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4:L28"/>
  <sheetViews>
    <sheetView topLeftCell="A7" zoomScale="90" zoomScaleNormal="90" workbookViewId="0">
      <selection activeCell="O17" sqref="O17"/>
    </sheetView>
  </sheetViews>
  <sheetFormatPr defaultColWidth="9.109375" defaultRowHeight="15.6" x14ac:dyDescent="0.25"/>
  <cols>
    <col min="1" max="1" width="26.109375" style="2" bestFit="1" customWidth="1"/>
    <col min="2" max="5" width="9.109375" style="2"/>
    <col min="6" max="6" width="24.88671875" style="2" bestFit="1" customWidth="1"/>
    <col min="7" max="8" width="9.109375" style="2"/>
    <col min="9" max="9" width="24.44140625" style="2" bestFit="1" customWidth="1"/>
    <col min="10" max="16384" width="9.109375" style="2"/>
  </cols>
  <sheetData>
    <row r="4" spans="1:12" ht="17.399999999999999" x14ac:dyDescent="0.35">
      <c r="A4" s="28" t="s">
        <v>963</v>
      </c>
    </row>
    <row r="5" spans="1:12" ht="17.399999999999999" x14ac:dyDescent="0.25">
      <c r="A5" s="29" t="s">
        <v>964</v>
      </c>
    </row>
    <row r="6" spans="1:12" x14ac:dyDescent="0.3">
      <c r="A6" s="7"/>
    </row>
    <row r="8" spans="1:12" x14ac:dyDescent="0.25">
      <c r="F8" s="440" t="s">
        <v>945</v>
      </c>
      <c r="G8" s="440"/>
    </row>
    <row r="9" spans="1:12" x14ac:dyDescent="0.25">
      <c r="F9" s="3" t="s">
        <v>944</v>
      </c>
      <c r="G9" s="4">
        <v>0</v>
      </c>
    </row>
    <row r="10" spans="1:12" ht="45" customHeight="1" x14ac:dyDescent="0.25">
      <c r="F10" s="441" t="s">
        <v>978</v>
      </c>
      <c r="G10" s="441"/>
    </row>
    <row r="11" spans="1:12" x14ac:dyDescent="0.25">
      <c r="G11" s="5"/>
    </row>
    <row r="12" spans="1:12" ht="17.399999999999999" x14ac:dyDescent="0.25">
      <c r="F12" s="440" t="s">
        <v>974</v>
      </c>
      <c r="G12" s="440"/>
      <c r="I12" s="440" t="s">
        <v>975</v>
      </c>
      <c r="J12" s="440"/>
    </row>
    <row r="13" spans="1:12" x14ac:dyDescent="0.25">
      <c r="F13" s="6" t="s">
        <v>940</v>
      </c>
      <c r="G13" s="4">
        <v>3.5</v>
      </c>
      <c r="I13" s="6" t="s">
        <v>956</v>
      </c>
      <c r="J13" s="4">
        <v>400</v>
      </c>
    </row>
    <row r="14" spans="1:12" x14ac:dyDescent="0.25">
      <c r="F14" s="6" t="s">
        <v>941</v>
      </c>
      <c r="G14" s="4">
        <v>0.5</v>
      </c>
      <c r="I14" s="6" t="s">
        <v>957</v>
      </c>
      <c r="J14" s="4">
        <v>0</v>
      </c>
    </row>
    <row r="15" spans="1:12" x14ac:dyDescent="0.25">
      <c r="F15" s="6" t="s">
        <v>942</v>
      </c>
      <c r="G15" s="4">
        <v>1</v>
      </c>
      <c r="I15" s="6" t="s">
        <v>958</v>
      </c>
      <c r="J15" s="4">
        <v>0</v>
      </c>
    </row>
    <row r="16" spans="1:12" x14ac:dyDescent="0.25">
      <c r="F16" s="6" t="s">
        <v>943</v>
      </c>
      <c r="G16" s="4">
        <v>1</v>
      </c>
      <c r="I16" s="404" t="s">
        <v>979</v>
      </c>
      <c r="J16" s="404"/>
      <c r="K16" s="404"/>
      <c r="L16" s="405">
        <f>IF(G9=0,0,IF(G9=1,10000/((G13^2)*PI()),""))</f>
        <v>0</v>
      </c>
    </row>
    <row r="17" spans="6:10" ht="40.5" customHeight="1" x14ac:dyDescent="0.25">
      <c r="F17" s="441" t="s">
        <v>946</v>
      </c>
      <c r="G17" s="441"/>
    </row>
    <row r="18" spans="6:10" hidden="1" x14ac:dyDescent="0.25"/>
    <row r="19" spans="6:10" x14ac:dyDescent="0.25">
      <c r="F19" s="440" t="s">
        <v>947</v>
      </c>
      <c r="G19" s="440"/>
      <c r="I19" s="440" t="s">
        <v>976</v>
      </c>
      <c r="J19" s="440"/>
    </row>
    <row r="20" spans="6:10" x14ac:dyDescent="0.25">
      <c r="F20" s="6" t="s">
        <v>948</v>
      </c>
      <c r="G20" s="4">
        <v>1</v>
      </c>
      <c r="I20" s="6" t="s">
        <v>116</v>
      </c>
      <c r="J20" s="4">
        <v>0.05</v>
      </c>
    </row>
    <row r="21" spans="6:10" x14ac:dyDescent="0.25">
      <c r="F21" s="6" t="s">
        <v>949</v>
      </c>
      <c r="G21" s="4">
        <v>1</v>
      </c>
      <c r="I21" s="6" t="s">
        <v>119</v>
      </c>
      <c r="J21" s="4">
        <v>0.15</v>
      </c>
    </row>
    <row r="22" spans="6:10" x14ac:dyDescent="0.25">
      <c r="F22" s="6" t="s">
        <v>950</v>
      </c>
      <c r="G22" s="4">
        <v>1</v>
      </c>
      <c r="I22" s="6" t="s">
        <v>121</v>
      </c>
      <c r="J22" s="4">
        <v>0.3</v>
      </c>
    </row>
    <row r="23" spans="6:10" x14ac:dyDescent="0.25">
      <c r="I23" s="6" t="s">
        <v>123</v>
      </c>
      <c r="J23" s="4">
        <v>0.5</v>
      </c>
    </row>
    <row r="24" spans="6:10" x14ac:dyDescent="0.25">
      <c r="F24" s="440" t="s">
        <v>951</v>
      </c>
      <c r="G24" s="440"/>
    </row>
    <row r="25" spans="6:10" x14ac:dyDescent="0.25">
      <c r="F25" s="6" t="s">
        <v>952</v>
      </c>
      <c r="G25" s="4">
        <v>0</v>
      </c>
    </row>
    <row r="26" spans="6:10" x14ac:dyDescent="0.25">
      <c r="F26" s="6" t="s">
        <v>953</v>
      </c>
      <c r="G26" s="4">
        <v>0</v>
      </c>
    </row>
    <row r="27" spans="6:10" x14ac:dyDescent="0.25">
      <c r="F27" s="6" t="s">
        <v>954</v>
      </c>
      <c r="G27" s="4">
        <v>0</v>
      </c>
    </row>
    <row r="28" spans="6:10" ht="54" customHeight="1" x14ac:dyDescent="0.25">
      <c r="F28" s="439" t="s">
        <v>955</v>
      </c>
      <c r="G28" s="439"/>
    </row>
  </sheetData>
  <mergeCells count="9">
    <mergeCell ref="F28:G28"/>
    <mergeCell ref="I12:J12"/>
    <mergeCell ref="I19:J19"/>
    <mergeCell ref="F8:G8"/>
    <mergeCell ref="F12:G12"/>
    <mergeCell ref="F17:G17"/>
    <mergeCell ref="F10:G10"/>
    <mergeCell ref="F19:G19"/>
    <mergeCell ref="F24:G24"/>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S5486"/>
  <sheetViews>
    <sheetView topLeftCell="A348" zoomScale="90" zoomScaleNormal="90" workbookViewId="0">
      <selection activeCell="A372" sqref="A12:A372"/>
    </sheetView>
  </sheetViews>
  <sheetFormatPr defaultColWidth="9.109375" defaultRowHeight="15.6" x14ac:dyDescent="0.3"/>
  <cols>
    <col min="1" max="1" width="9.6640625" style="10" bestFit="1" customWidth="1"/>
    <col min="2" max="2" width="10.5546875" style="10" customWidth="1"/>
    <col min="3" max="3" width="18.88671875" style="10" bestFit="1" customWidth="1"/>
    <col min="4" max="4" width="18" style="10" customWidth="1"/>
    <col min="5" max="5" width="30.109375" style="10" bestFit="1" customWidth="1"/>
    <col min="6" max="6" width="23.33203125" style="10" customWidth="1"/>
    <col min="7" max="7" width="5.33203125" style="10" customWidth="1"/>
    <col min="8" max="8" width="9.109375" style="10"/>
    <col min="9" max="9" width="13.109375" style="10" customWidth="1"/>
    <col min="10" max="10" width="15.88671875" style="10" customWidth="1"/>
    <col min="11" max="11" width="19.44140625" style="10" customWidth="1"/>
    <col min="12" max="12" width="20.44140625" style="10" customWidth="1"/>
    <col min="13" max="19" width="9.109375" style="9"/>
    <col min="20" max="16384" width="9.109375" style="10"/>
  </cols>
  <sheetData>
    <row r="1" spans="1:13" x14ac:dyDescent="0.3">
      <c r="A1" s="9"/>
      <c r="B1" s="9"/>
      <c r="C1" s="9"/>
      <c r="D1" s="9"/>
      <c r="E1" s="9"/>
      <c r="F1" s="9"/>
      <c r="G1" s="9"/>
      <c r="H1" s="9"/>
      <c r="I1" s="9"/>
      <c r="J1" s="9"/>
      <c r="K1" s="9"/>
      <c r="L1" s="9"/>
    </row>
    <row r="2" spans="1:13" x14ac:dyDescent="0.3">
      <c r="A2" s="9"/>
      <c r="B2" s="9"/>
      <c r="C2" s="9"/>
      <c r="D2" s="9"/>
      <c r="E2" s="9"/>
      <c r="F2" s="9"/>
      <c r="G2" s="9"/>
      <c r="H2" s="9"/>
      <c r="I2" s="9"/>
      <c r="J2" s="9"/>
      <c r="K2" s="9"/>
      <c r="L2" s="9"/>
    </row>
    <row r="3" spans="1:13" x14ac:dyDescent="0.3">
      <c r="A3" s="9"/>
      <c r="B3" s="9"/>
      <c r="C3" s="9"/>
      <c r="D3" s="9"/>
      <c r="E3" s="9"/>
      <c r="F3" s="9"/>
      <c r="G3" s="9"/>
      <c r="H3" s="9"/>
      <c r="I3" s="9"/>
      <c r="J3" s="9"/>
      <c r="K3" s="9"/>
      <c r="L3" s="9"/>
    </row>
    <row r="4" spans="1:13" x14ac:dyDescent="0.3">
      <c r="A4" s="9"/>
      <c r="B4" s="9"/>
      <c r="C4" s="9"/>
      <c r="D4" s="9"/>
      <c r="E4" s="9"/>
      <c r="F4" s="9"/>
      <c r="G4" s="9"/>
      <c r="H4" s="9"/>
      <c r="I4" s="9"/>
      <c r="J4" s="9"/>
      <c r="K4" s="9"/>
      <c r="L4" s="9"/>
    </row>
    <row r="5" spans="1:13" x14ac:dyDescent="0.3">
      <c r="A5" s="9"/>
      <c r="B5" s="9"/>
      <c r="C5" s="9"/>
      <c r="D5" s="9"/>
      <c r="E5" s="9"/>
      <c r="F5" s="9"/>
      <c r="G5" s="9"/>
      <c r="H5" s="9"/>
      <c r="I5" s="9"/>
      <c r="J5" s="9"/>
      <c r="K5" s="9"/>
      <c r="L5" s="9"/>
    </row>
    <row r="6" spans="1:13" x14ac:dyDescent="0.3">
      <c r="A6" s="9"/>
      <c r="B6" s="9"/>
      <c r="C6" s="9"/>
      <c r="D6" s="9"/>
      <c r="E6" s="9"/>
      <c r="F6" s="9"/>
      <c r="G6" s="9"/>
      <c r="H6" s="9"/>
      <c r="I6" s="9"/>
      <c r="J6" s="9"/>
      <c r="K6" s="9"/>
      <c r="L6" s="9"/>
    </row>
    <row r="7" spans="1:13" x14ac:dyDescent="0.3">
      <c r="A7" s="9"/>
      <c r="B7" s="9"/>
      <c r="C7" s="9"/>
      <c r="D7" s="9"/>
      <c r="E7" s="9"/>
      <c r="F7" s="9"/>
      <c r="G7" s="9"/>
      <c r="H7" s="9"/>
      <c r="I7" s="9"/>
      <c r="J7" s="9"/>
      <c r="K7" s="9"/>
      <c r="L7" s="9"/>
    </row>
    <row r="8" spans="1:13" x14ac:dyDescent="0.3">
      <c r="A8" s="9"/>
      <c r="B8" s="9"/>
      <c r="C8" s="9"/>
      <c r="D8" s="9"/>
      <c r="E8" s="9"/>
      <c r="F8" s="9"/>
      <c r="G8" s="9"/>
      <c r="H8" s="9"/>
      <c r="I8" s="9"/>
      <c r="J8" s="9"/>
      <c r="K8" s="9"/>
      <c r="L8" s="9"/>
    </row>
    <row r="9" spans="1:13" x14ac:dyDescent="0.3">
      <c r="A9" s="9"/>
      <c r="B9" s="9"/>
      <c r="C9" s="9"/>
      <c r="D9" s="9"/>
      <c r="E9" s="9"/>
      <c r="F9" s="9"/>
      <c r="G9" s="9"/>
      <c r="H9" s="9"/>
      <c r="I9" s="9"/>
      <c r="J9" s="9"/>
      <c r="K9" s="9"/>
      <c r="L9" s="9"/>
    </row>
    <row r="10" spans="1:13" x14ac:dyDescent="0.3">
      <c r="A10" s="440" t="s">
        <v>154</v>
      </c>
      <c r="B10" s="440" t="s">
        <v>966</v>
      </c>
      <c r="C10" s="442" t="s">
        <v>967</v>
      </c>
      <c r="D10" s="442" t="s">
        <v>968</v>
      </c>
      <c r="E10" s="442" t="s">
        <v>965</v>
      </c>
      <c r="F10" s="442" t="s">
        <v>983</v>
      </c>
      <c r="G10" s="11"/>
      <c r="H10" s="11"/>
      <c r="I10" s="11"/>
      <c r="J10" s="11"/>
      <c r="K10" s="11"/>
      <c r="L10" s="11"/>
    </row>
    <row r="11" spans="1:13" x14ac:dyDescent="0.3">
      <c r="A11" s="440"/>
      <c r="B11" s="440"/>
      <c r="C11" s="442"/>
      <c r="D11" s="442"/>
      <c r="E11" s="442"/>
      <c r="F11" s="442"/>
      <c r="G11" s="11"/>
      <c r="H11" s="11"/>
      <c r="I11" s="11"/>
      <c r="J11" s="11"/>
      <c r="K11" s="11"/>
      <c r="L11" s="11"/>
    </row>
    <row r="12" spans="1:13" x14ac:dyDescent="0.3">
      <c r="A12" s="399">
        <v>40909</v>
      </c>
      <c r="B12" s="13">
        <v>1</v>
      </c>
      <c r="C12" s="14">
        <v>15</v>
      </c>
      <c r="D12" s="14">
        <v>27.8</v>
      </c>
      <c r="E12" s="15">
        <v>4.032258064516129</v>
      </c>
      <c r="F12" s="15">
        <v>0</v>
      </c>
      <c r="G12" s="11"/>
      <c r="H12" s="11"/>
      <c r="I12" s="11"/>
      <c r="J12" s="11"/>
      <c r="K12" s="11"/>
      <c r="L12" s="11"/>
      <c r="M12" s="14"/>
    </row>
    <row r="13" spans="1:13" x14ac:dyDescent="0.3">
      <c r="A13" s="399">
        <v>40910</v>
      </c>
      <c r="B13" s="13">
        <v>2</v>
      </c>
      <c r="C13" s="14">
        <v>4</v>
      </c>
      <c r="D13" s="14">
        <v>27.4</v>
      </c>
      <c r="E13" s="15">
        <v>4.032258064516129</v>
      </c>
      <c r="F13" s="15">
        <v>0</v>
      </c>
      <c r="G13" s="11"/>
      <c r="H13" s="11"/>
      <c r="I13" s="11"/>
      <c r="J13" s="11"/>
      <c r="K13" s="11"/>
      <c r="L13" s="11"/>
      <c r="M13" s="14"/>
    </row>
    <row r="14" spans="1:13" x14ac:dyDescent="0.3">
      <c r="A14" s="399">
        <v>40911</v>
      </c>
      <c r="B14" s="13">
        <v>3</v>
      </c>
      <c r="C14" s="14">
        <v>0</v>
      </c>
      <c r="D14" s="14">
        <v>29.1</v>
      </c>
      <c r="E14" s="15">
        <v>4.032258064516129</v>
      </c>
      <c r="F14" s="15">
        <v>0</v>
      </c>
      <c r="G14" s="11"/>
      <c r="H14" s="11"/>
      <c r="I14" s="11"/>
      <c r="J14" s="11"/>
      <c r="K14" s="11"/>
      <c r="L14" s="11"/>
      <c r="M14" s="14"/>
    </row>
    <row r="15" spans="1:13" x14ac:dyDescent="0.3">
      <c r="A15" s="399">
        <v>40912</v>
      </c>
      <c r="B15" s="13">
        <v>4</v>
      </c>
      <c r="C15" s="14">
        <v>0</v>
      </c>
      <c r="D15" s="14">
        <v>29.4</v>
      </c>
      <c r="E15" s="15">
        <v>4.032258064516129</v>
      </c>
      <c r="F15" s="15">
        <v>0</v>
      </c>
      <c r="G15" s="11"/>
      <c r="H15" s="11"/>
      <c r="I15" s="11"/>
      <c r="J15" s="11"/>
      <c r="K15" s="11"/>
      <c r="L15" s="11"/>
      <c r="M15" s="14"/>
    </row>
    <row r="16" spans="1:13" x14ac:dyDescent="0.3">
      <c r="A16" s="399">
        <v>40913</v>
      </c>
      <c r="B16" s="13">
        <v>5</v>
      </c>
      <c r="C16" s="14">
        <v>43</v>
      </c>
      <c r="D16" s="14">
        <v>26.7</v>
      </c>
      <c r="E16" s="15">
        <v>4.032258064516129</v>
      </c>
      <c r="F16" s="15">
        <v>0</v>
      </c>
      <c r="G16" s="11"/>
      <c r="H16" s="11"/>
      <c r="I16" s="11"/>
      <c r="J16" s="11"/>
      <c r="K16" s="11"/>
      <c r="L16" s="11"/>
      <c r="M16" s="14"/>
    </row>
    <row r="17" spans="1:13" x14ac:dyDescent="0.3">
      <c r="A17" s="399">
        <v>40914</v>
      </c>
      <c r="B17" s="13">
        <v>6</v>
      </c>
      <c r="C17" s="14">
        <v>24</v>
      </c>
      <c r="D17" s="14">
        <v>29.5</v>
      </c>
      <c r="E17" s="15">
        <v>4.032258064516129</v>
      </c>
      <c r="F17" s="15">
        <v>0</v>
      </c>
      <c r="G17" s="11"/>
      <c r="H17" s="11"/>
      <c r="I17" s="11"/>
      <c r="J17" s="11"/>
      <c r="K17" s="11"/>
      <c r="L17" s="11"/>
      <c r="M17" s="14"/>
    </row>
    <row r="18" spans="1:13" x14ac:dyDescent="0.3">
      <c r="A18" s="399">
        <v>40915</v>
      </c>
      <c r="B18" s="13">
        <v>7</v>
      </c>
      <c r="C18" s="14">
        <v>0</v>
      </c>
      <c r="D18" s="14">
        <v>28</v>
      </c>
      <c r="E18" s="15">
        <v>4.032258064516129</v>
      </c>
      <c r="F18" s="15">
        <v>0</v>
      </c>
      <c r="G18" s="11"/>
      <c r="H18" s="11"/>
      <c r="I18" s="11"/>
      <c r="J18" s="16"/>
      <c r="K18" s="16"/>
      <c r="L18" s="16"/>
      <c r="M18" s="14"/>
    </row>
    <row r="19" spans="1:13" x14ac:dyDescent="0.3">
      <c r="A19" s="399">
        <v>40916</v>
      </c>
      <c r="B19" s="13">
        <v>8</v>
      </c>
      <c r="C19" s="14">
        <v>0</v>
      </c>
      <c r="D19" s="14">
        <v>27.5</v>
      </c>
      <c r="E19" s="15">
        <v>4.032258064516129</v>
      </c>
      <c r="F19" s="15">
        <v>0</v>
      </c>
      <c r="G19" s="11"/>
      <c r="H19" s="16"/>
      <c r="I19" s="17"/>
      <c r="J19" s="18"/>
      <c r="K19" s="18"/>
      <c r="L19" s="18"/>
      <c r="M19" s="14"/>
    </row>
    <row r="20" spans="1:13" x14ac:dyDescent="0.3">
      <c r="A20" s="399">
        <v>40917</v>
      </c>
      <c r="B20" s="13">
        <v>9</v>
      </c>
      <c r="C20" s="14">
        <v>0</v>
      </c>
      <c r="D20" s="14">
        <v>28.6</v>
      </c>
      <c r="E20" s="15">
        <v>4.032258064516129</v>
      </c>
      <c r="F20" s="15">
        <v>0</v>
      </c>
      <c r="G20" s="11"/>
      <c r="H20" s="11"/>
      <c r="I20" s="19"/>
      <c r="J20" s="20"/>
      <c r="K20" s="20"/>
      <c r="L20" s="20"/>
      <c r="M20" s="14"/>
    </row>
    <row r="21" spans="1:13" x14ac:dyDescent="0.3">
      <c r="A21" s="399">
        <v>40918</v>
      </c>
      <c r="B21" s="13">
        <v>10</v>
      </c>
      <c r="C21" s="14">
        <v>8</v>
      </c>
      <c r="D21" s="14">
        <v>28.9</v>
      </c>
      <c r="E21" s="15">
        <v>4.032258064516129</v>
      </c>
      <c r="F21" s="15">
        <v>0</v>
      </c>
      <c r="G21" s="11"/>
      <c r="H21" s="11"/>
      <c r="I21" s="19"/>
      <c r="J21" s="20"/>
      <c r="K21" s="20"/>
      <c r="L21" s="20"/>
      <c r="M21" s="14"/>
    </row>
    <row r="22" spans="1:13" x14ac:dyDescent="0.3">
      <c r="A22" s="399">
        <v>40919</v>
      </c>
      <c r="B22" s="13">
        <v>11</v>
      </c>
      <c r="C22" s="14">
        <v>0</v>
      </c>
      <c r="D22" s="14">
        <v>29.4</v>
      </c>
      <c r="E22" s="15">
        <v>4.032258064516129</v>
      </c>
      <c r="F22" s="15">
        <v>0</v>
      </c>
      <c r="G22" s="11"/>
      <c r="H22" s="11"/>
      <c r="I22" s="19"/>
      <c r="J22" s="20"/>
      <c r="K22" s="20"/>
      <c r="L22" s="20"/>
      <c r="M22" s="14"/>
    </row>
    <row r="23" spans="1:13" x14ac:dyDescent="0.3">
      <c r="A23" s="399">
        <v>40920</v>
      </c>
      <c r="B23" s="13">
        <v>12</v>
      </c>
      <c r="C23" s="14">
        <v>0</v>
      </c>
      <c r="D23" s="14">
        <v>29.7</v>
      </c>
      <c r="E23" s="15">
        <v>4.032258064516129</v>
      </c>
      <c r="F23" s="15">
        <v>0</v>
      </c>
      <c r="G23" s="11"/>
      <c r="H23" s="11"/>
      <c r="I23" s="19"/>
      <c r="J23" s="20"/>
      <c r="K23" s="20"/>
      <c r="L23" s="20"/>
      <c r="M23" s="14"/>
    </row>
    <row r="24" spans="1:13" x14ac:dyDescent="0.3">
      <c r="A24" s="399">
        <v>40921</v>
      </c>
      <c r="B24" s="13">
        <v>13</v>
      </c>
      <c r="C24" s="14">
        <v>3</v>
      </c>
      <c r="D24" s="14">
        <v>29.9</v>
      </c>
      <c r="E24" s="15">
        <v>4.032258064516129</v>
      </c>
      <c r="F24" s="15">
        <v>0</v>
      </c>
      <c r="G24" s="11"/>
      <c r="H24" s="11"/>
      <c r="I24" s="19"/>
      <c r="J24" s="20"/>
      <c r="K24" s="20"/>
      <c r="L24" s="20"/>
      <c r="M24" s="14"/>
    </row>
    <row r="25" spans="1:13" x14ac:dyDescent="0.3">
      <c r="A25" s="399">
        <v>40922</v>
      </c>
      <c r="B25" s="13">
        <v>14</v>
      </c>
      <c r="C25" s="14">
        <v>10</v>
      </c>
      <c r="D25" s="14">
        <v>30.1</v>
      </c>
      <c r="E25" s="15">
        <v>4.032258064516129</v>
      </c>
      <c r="F25" s="15">
        <v>0</v>
      </c>
      <c r="G25" s="11"/>
      <c r="H25" s="11"/>
      <c r="I25" s="19"/>
      <c r="J25" s="20"/>
      <c r="K25" s="20"/>
      <c r="L25" s="20"/>
      <c r="M25" s="14"/>
    </row>
    <row r="26" spans="1:13" x14ac:dyDescent="0.3">
      <c r="A26" s="399">
        <v>40923</v>
      </c>
      <c r="B26" s="13">
        <v>15</v>
      </c>
      <c r="C26" s="14">
        <v>0</v>
      </c>
      <c r="D26" s="14">
        <v>30.4</v>
      </c>
      <c r="E26" s="15">
        <v>4.032258064516129</v>
      </c>
      <c r="F26" s="15">
        <v>0</v>
      </c>
      <c r="G26" s="11"/>
      <c r="H26" s="11"/>
      <c r="I26" s="19"/>
      <c r="J26" s="20"/>
      <c r="K26" s="20"/>
      <c r="L26" s="20"/>
      <c r="M26" s="14"/>
    </row>
    <row r="27" spans="1:13" x14ac:dyDescent="0.3">
      <c r="A27" s="399">
        <v>40924</v>
      </c>
      <c r="B27" s="13">
        <v>16</v>
      </c>
      <c r="C27" s="14">
        <v>0</v>
      </c>
      <c r="D27" s="14">
        <v>29.9</v>
      </c>
      <c r="E27" s="15">
        <v>4.032258064516129</v>
      </c>
      <c r="F27" s="15">
        <v>0</v>
      </c>
      <c r="G27" s="11"/>
      <c r="H27" s="11"/>
      <c r="I27" s="19"/>
      <c r="J27" s="20"/>
      <c r="K27" s="20"/>
      <c r="L27" s="20"/>
      <c r="M27" s="14"/>
    </row>
    <row r="28" spans="1:13" x14ac:dyDescent="0.3">
      <c r="A28" s="399">
        <v>40925</v>
      </c>
      <c r="B28" s="13">
        <v>17</v>
      </c>
      <c r="C28" s="14">
        <v>0</v>
      </c>
      <c r="D28" s="14">
        <v>29.9</v>
      </c>
      <c r="E28" s="15">
        <v>4.032258064516129</v>
      </c>
      <c r="F28" s="15">
        <v>0</v>
      </c>
      <c r="G28" s="11"/>
      <c r="H28" s="11"/>
      <c r="I28" s="19"/>
      <c r="J28" s="20"/>
      <c r="K28" s="20"/>
      <c r="L28" s="20"/>
      <c r="M28" s="14"/>
    </row>
    <row r="29" spans="1:13" x14ac:dyDescent="0.3">
      <c r="A29" s="399">
        <v>40926</v>
      </c>
      <c r="B29" s="13">
        <v>18</v>
      </c>
      <c r="C29" s="14">
        <v>33</v>
      </c>
      <c r="D29" s="14">
        <v>30.2</v>
      </c>
      <c r="E29" s="15">
        <v>4.032258064516129</v>
      </c>
      <c r="F29" s="15">
        <v>0</v>
      </c>
      <c r="G29" s="11"/>
      <c r="H29" s="11"/>
      <c r="I29" s="19"/>
      <c r="J29" s="20"/>
      <c r="K29" s="20"/>
      <c r="L29" s="20"/>
      <c r="M29" s="14"/>
    </row>
    <row r="30" spans="1:13" x14ac:dyDescent="0.3">
      <c r="A30" s="399">
        <v>40927</v>
      </c>
      <c r="B30" s="13">
        <v>19</v>
      </c>
      <c r="C30" s="14">
        <v>11</v>
      </c>
      <c r="D30" s="14">
        <v>29.7</v>
      </c>
      <c r="E30" s="15">
        <v>4.032258064516129</v>
      </c>
      <c r="F30" s="15">
        <v>0</v>
      </c>
      <c r="G30" s="11"/>
      <c r="H30" s="11"/>
      <c r="I30" s="19"/>
      <c r="J30" s="20"/>
      <c r="K30" s="20"/>
      <c r="L30" s="20"/>
      <c r="M30" s="14"/>
    </row>
    <row r="31" spans="1:13" x14ac:dyDescent="0.3">
      <c r="A31" s="399">
        <v>40928</v>
      </c>
      <c r="B31" s="13">
        <v>20</v>
      </c>
      <c r="C31" s="14">
        <v>0</v>
      </c>
      <c r="D31" s="14">
        <v>29.7</v>
      </c>
      <c r="E31" s="15">
        <v>4.032258064516129</v>
      </c>
      <c r="F31" s="15">
        <v>0</v>
      </c>
      <c r="G31" s="11"/>
      <c r="H31" s="11"/>
      <c r="I31" s="19"/>
      <c r="J31" s="20"/>
      <c r="K31" s="20"/>
      <c r="L31" s="20"/>
      <c r="M31" s="14"/>
    </row>
    <row r="32" spans="1:13" x14ac:dyDescent="0.3">
      <c r="A32" s="399">
        <v>40929</v>
      </c>
      <c r="B32" s="13">
        <v>21</v>
      </c>
      <c r="C32" s="14">
        <v>0</v>
      </c>
      <c r="D32" s="14">
        <v>28.3</v>
      </c>
      <c r="E32" s="15">
        <v>4.032258064516129</v>
      </c>
      <c r="F32" s="15">
        <v>0</v>
      </c>
      <c r="G32" s="11"/>
      <c r="H32" s="11"/>
      <c r="I32" s="11"/>
      <c r="J32" s="20"/>
      <c r="K32" s="20"/>
      <c r="L32" s="20"/>
      <c r="M32" s="14"/>
    </row>
    <row r="33" spans="1:13" x14ac:dyDescent="0.3">
      <c r="A33" s="399">
        <v>40930</v>
      </c>
      <c r="B33" s="13">
        <v>22</v>
      </c>
      <c r="C33" s="14">
        <v>0</v>
      </c>
      <c r="D33" s="14">
        <v>26.7</v>
      </c>
      <c r="E33" s="15">
        <v>4.032258064516129</v>
      </c>
      <c r="F33" s="15">
        <v>0</v>
      </c>
      <c r="G33" s="11"/>
      <c r="H33" s="11"/>
      <c r="I33" s="11"/>
      <c r="J33" s="11"/>
      <c r="K33" s="11"/>
      <c r="L33" s="11"/>
      <c r="M33" s="14"/>
    </row>
    <row r="34" spans="1:13" x14ac:dyDescent="0.3">
      <c r="A34" s="399">
        <v>40931</v>
      </c>
      <c r="B34" s="13">
        <v>23</v>
      </c>
      <c r="C34" s="14">
        <v>0</v>
      </c>
      <c r="D34" s="14">
        <v>27.3</v>
      </c>
      <c r="E34" s="15">
        <v>4.032258064516129</v>
      </c>
      <c r="F34" s="15">
        <v>0</v>
      </c>
      <c r="G34" s="11"/>
      <c r="H34" s="11"/>
      <c r="I34" s="11"/>
      <c r="J34" s="11"/>
      <c r="K34" s="11"/>
      <c r="L34" s="11"/>
      <c r="M34" s="14"/>
    </row>
    <row r="35" spans="1:13" x14ac:dyDescent="0.3">
      <c r="A35" s="399">
        <v>40932</v>
      </c>
      <c r="B35" s="13">
        <v>24</v>
      </c>
      <c r="C35" s="14">
        <v>18</v>
      </c>
      <c r="D35" s="14">
        <v>27.9</v>
      </c>
      <c r="E35" s="15">
        <v>4.032258064516129</v>
      </c>
      <c r="F35" s="15">
        <v>0</v>
      </c>
      <c r="G35" s="11"/>
      <c r="H35" s="11"/>
      <c r="I35" s="11"/>
      <c r="J35" s="11"/>
      <c r="K35" s="11"/>
      <c r="L35" s="11"/>
      <c r="M35" s="14"/>
    </row>
    <row r="36" spans="1:13" x14ac:dyDescent="0.3">
      <c r="A36" s="399">
        <v>40933</v>
      </c>
      <c r="B36" s="13">
        <v>25</v>
      </c>
      <c r="C36" s="14">
        <v>13</v>
      </c>
      <c r="D36" s="14">
        <v>27.5</v>
      </c>
      <c r="E36" s="15">
        <v>4.032258064516129</v>
      </c>
      <c r="F36" s="15">
        <v>0</v>
      </c>
      <c r="G36" s="11"/>
      <c r="H36" s="11"/>
      <c r="I36" s="11"/>
      <c r="J36" s="11"/>
      <c r="K36" s="11"/>
      <c r="L36" s="11"/>
      <c r="M36" s="14"/>
    </row>
    <row r="37" spans="1:13" x14ac:dyDescent="0.3">
      <c r="A37" s="399">
        <v>40934</v>
      </c>
      <c r="B37" s="13">
        <v>26</v>
      </c>
      <c r="C37" s="14">
        <v>1</v>
      </c>
      <c r="D37" s="14">
        <v>28.5</v>
      </c>
      <c r="E37" s="15">
        <v>4.032258064516129</v>
      </c>
      <c r="F37" s="15">
        <v>0</v>
      </c>
      <c r="G37" s="11"/>
      <c r="H37" s="11"/>
      <c r="I37" s="11"/>
      <c r="J37" s="11"/>
      <c r="K37" s="11"/>
      <c r="L37" s="11"/>
      <c r="M37" s="14"/>
    </row>
    <row r="38" spans="1:13" x14ac:dyDescent="0.3">
      <c r="A38" s="399">
        <v>40935</v>
      </c>
      <c r="B38" s="13">
        <v>27</v>
      </c>
      <c r="C38" s="14">
        <v>48</v>
      </c>
      <c r="D38" s="14">
        <v>28.6</v>
      </c>
      <c r="E38" s="15">
        <v>4.032258064516129</v>
      </c>
      <c r="F38" s="15">
        <v>0</v>
      </c>
      <c r="G38" s="11"/>
      <c r="H38" s="11"/>
      <c r="I38" s="11"/>
      <c r="J38" s="11"/>
      <c r="K38" s="11"/>
      <c r="L38" s="11"/>
      <c r="M38" s="14"/>
    </row>
    <row r="39" spans="1:13" x14ac:dyDescent="0.3">
      <c r="A39" s="399">
        <v>40936</v>
      </c>
      <c r="B39" s="13">
        <v>28</v>
      </c>
      <c r="C39" s="14">
        <v>0</v>
      </c>
      <c r="D39" s="14">
        <v>29.9</v>
      </c>
      <c r="E39" s="15">
        <v>4.032258064516129</v>
      </c>
      <c r="F39" s="15">
        <v>0</v>
      </c>
      <c r="G39" s="11"/>
      <c r="H39" s="11"/>
      <c r="I39" s="11"/>
      <c r="J39" s="11"/>
      <c r="K39" s="11"/>
      <c r="L39" s="11"/>
      <c r="M39" s="14"/>
    </row>
    <row r="40" spans="1:13" x14ac:dyDescent="0.3">
      <c r="A40" s="399">
        <v>40937</v>
      </c>
      <c r="B40" s="13">
        <v>29</v>
      </c>
      <c r="C40" s="14">
        <v>0</v>
      </c>
      <c r="D40" s="14">
        <v>28.3</v>
      </c>
      <c r="E40" s="15">
        <v>4.032258064516129</v>
      </c>
      <c r="F40" s="15">
        <v>0</v>
      </c>
      <c r="G40" s="11"/>
      <c r="H40" s="11"/>
      <c r="I40" s="11"/>
      <c r="J40" s="11"/>
      <c r="K40" s="11"/>
      <c r="L40" s="11"/>
      <c r="M40" s="14"/>
    </row>
    <row r="41" spans="1:13" x14ac:dyDescent="0.3">
      <c r="A41" s="399">
        <v>40938</v>
      </c>
      <c r="B41" s="13">
        <v>30</v>
      </c>
      <c r="C41" s="14">
        <v>0</v>
      </c>
      <c r="D41" s="14">
        <v>27.6</v>
      </c>
      <c r="E41" s="15">
        <v>4.032258064516129</v>
      </c>
      <c r="F41" s="15">
        <v>0</v>
      </c>
      <c r="G41" s="11"/>
      <c r="H41" s="11"/>
      <c r="I41" s="11"/>
      <c r="J41" s="11"/>
      <c r="K41" s="11"/>
      <c r="L41" s="11"/>
      <c r="M41" s="14"/>
    </row>
    <row r="42" spans="1:13" x14ac:dyDescent="0.3">
      <c r="A42" s="399">
        <v>40939</v>
      </c>
      <c r="B42" s="13">
        <v>31</v>
      </c>
      <c r="C42" s="14">
        <v>0</v>
      </c>
      <c r="D42" s="14">
        <v>27.4</v>
      </c>
      <c r="E42" s="15">
        <v>4.032258064516129</v>
      </c>
      <c r="F42" s="15">
        <v>0</v>
      </c>
      <c r="G42" s="11"/>
      <c r="H42" s="11"/>
      <c r="I42" s="11"/>
      <c r="J42" s="11"/>
      <c r="K42" s="11"/>
      <c r="L42" s="11"/>
      <c r="M42" s="14"/>
    </row>
    <row r="43" spans="1:13" x14ac:dyDescent="0.3">
      <c r="A43" s="399">
        <v>40940</v>
      </c>
      <c r="B43" s="13">
        <v>32</v>
      </c>
      <c r="C43" s="14">
        <v>0</v>
      </c>
      <c r="D43" s="14">
        <v>28.2</v>
      </c>
      <c r="E43" s="15">
        <v>4.2142857142857144</v>
      </c>
      <c r="F43" s="15">
        <v>0</v>
      </c>
      <c r="G43" s="11"/>
      <c r="H43" s="11"/>
      <c r="I43" s="11"/>
      <c r="J43" s="11"/>
      <c r="K43" s="11"/>
      <c r="L43" s="11"/>
      <c r="M43" s="14"/>
    </row>
    <row r="44" spans="1:13" x14ac:dyDescent="0.3">
      <c r="A44" s="399">
        <v>40941</v>
      </c>
      <c r="B44" s="13">
        <v>33</v>
      </c>
      <c r="C44" s="14">
        <v>0</v>
      </c>
      <c r="D44" s="14">
        <v>27.9</v>
      </c>
      <c r="E44" s="15">
        <v>4.2142857142857144</v>
      </c>
      <c r="F44" s="15">
        <v>0</v>
      </c>
      <c r="G44" s="11"/>
      <c r="H44" s="11"/>
      <c r="I44" s="11"/>
      <c r="J44" s="11"/>
      <c r="K44" s="11"/>
      <c r="L44" s="11"/>
      <c r="M44" s="14"/>
    </row>
    <row r="45" spans="1:13" x14ac:dyDescent="0.3">
      <c r="A45" s="399">
        <v>40942</v>
      </c>
      <c r="B45" s="13">
        <v>34</v>
      </c>
      <c r="C45" s="14">
        <v>0</v>
      </c>
      <c r="D45" s="14">
        <v>26.6</v>
      </c>
      <c r="E45" s="15">
        <v>4.2142857142857144</v>
      </c>
      <c r="F45" s="15">
        <v>0</v>
      </c>
      <c r="G45" s="11"/>
      <c r="H45" s="11"/>
      <c r="I45" s="11"/>
      <c r="J45" s="11"/>
      <c r="K45" s="11"/>
      <c r="L45" s="11"/>
      <c r="M45" s="14"/>
    </row>
    <row r="46" spans="1:13" x14ac:dyDescent="0.3">
      <c r="A46" s="399">
        <v>40943</v>
      </c>
      <c r="B46" s="13">
        <v>35</v>
      </c>
      <c r="C46" s="14">
        <v>6</v>
      </c>
      <c r="D46" s="14">
        <v>27.3</v>
      </c>
      <c r="E46" s="15">
        <v>4.2142857142857144</v>
      </c>
      <c r="F46" s="15">
        <v>0</v>
      </c>
      <c r="G46" s="11"/>
      <c r="H46" s="11"/>
      <c r="I46" s="11"/>
      <c r="J46" s="11"/>
      <c r="K46" s="11"/>
      <c r="L46" s="11"/>
      <c r="M46" s="14"/>
    </row>
    <row r="47" spans="1:13" x14ac:dyDescent="0.3">
      <c r="A47" s="399">
        <v>40944</v>
      </c>
      <c r="B47" s="13">
        <v>36</v>
      </c>
      <c r="C47" s="14">
        <v>6</v>
      </c>
      <c r="D47" s="14">
        <v>29</v>
      </c>
      <c r="E47" s="15">
        <v>4.2142857142857144</v>
      </c>
      <c r="F47" s="15">
        <v>0</v>
      </c>
      <c r="G47" s="11"/>
      <c r="H47" s="11"/>
      <c r="I47" s="11"/>
      <c r="J47" s="11"/>
      <c r="K47" s="11"/>
      <c r="L47" s="11"/>
      <c r="M47" s="14"/>
    </row>
    <row r="48" spans="1:13" x14ac:dyDescent="0.3">
      <c r="A48" s="399">
        <v>40945</v>
      </c>
      <c r="B48" s="13">
        <v>37</v>
      </c>
      <c r="C48" s="14">
        <v>10</v>
      </c>
      <c r="D48" s="14">
        <v>29</v>
      </c>
      <c r="E48" s="15">
        <v>4.2142857142857144</v>
      </c>
      <c r="F48" s="15">
        <v>0</v>
      </c>
      <c r="G48" s="11"/>
      <c r="H48" s="11"/>
      <c r="I48" s="11"/>
      <c r="J48" s="11"/>
      <c r="K48" s="11"/>
      <c r="L48" s="11"/>
      <c r="M48" s="14"/>
    </row>
    <row r="49" spans="1:13" x14ac:dyDescent="0.3">
      <c r="A49" s="399">
        <v>40946</v>
      </c>
      <c r="B49" s="13">
        <v>38</v>
      </c>
      <c r="C49" s="14">
        <v>75</v>
      </c>
      <c r="D49" s="14">
        <v>28.9</v>
      </c>
      <c r="E49" s="15">
        <v>4.2142857142857144</v>
      </c>
      <c r="F49" s="15">
        <v>0</v>
      </c>
      <c r="G49" s="11"/>
      <c r="H49" s="11"/>
      <c r="I49" s="11"/>
      <c r="J49" s="11"/>
      <c r="K49" s="11"/>
      <c r="L49" s="11"/>
      <c r="M49" s="14"/>
    </row>
    <row r="50" spans="1:13" x14ac:dyDescent="0.3">
      <c r="A50" s="399">
        <v>40947</v>
      </c>
      <c r="B50" s="13">
        <v>39</v>
      </c>
      <c r="C50" s="14">
        <v>31</v>
      </c>
      <c r="D50" s="14">
        <v>28.3</v>
      </c>
      <c r="E50" s="15">
        <v>4.2142857142857144</v>
      </c>
      <c r="F50" s="15">
        <v>0</v>
      </c>
      <c r="G50" s="11"/>
      <c r="H50" s="11"/>
      <c r="I50" s="11"/>
      <c r="J50" s="11"/>
      <c r="K50" s="11"/>
      <c r="L50" s="11"/>
      <c r="M50" s="14"/>
    </row>
    <row r="51" spans="1:13" x14ac:dyDescent="0.3">
      <c r="A51" s="399">
        <v>40948</v>
      </c>
      <c r="B51" s="13">
        <v>40</v>
      </c>
      <c r="C51" s="14">
        <v>7</v>
      </c>
      <c r="D51" s="14">
        <v>29.4</v>
      </c>
      <c r="E51" s="15">
        <v>4.2142857142857144</v>
      </c>
      <c r="F51" s="15">
        <v>0</v>
      </c>
      <c r="G51" s="11"/>
      <c r="H51" s="11"/>
      <c r="I51" s="11"/>
      <c r="J51" s="11"/>
      <c r="K51" s="11"/>
      <c r="L51" s="11"/>
      <c r="M51" s="14"/>
    </row>
    <row r="52" spans="1:13" x14ac:dyDescent="0.3">
      <c r="A52" s="399">
        <v>40949</v>
      </c>
      <c r="B52" s="13">
        <v>41</v>
      </c>
      <c r="C52" s="14">
        <v>0</v>
      </c>
      <c r="D52" s="14">
        <v>29.7</v>
      </c>
      <c r="E52" s="15">
        <v>4.2142857142857144</v>
      </c>
      <c r="F52" s="15">
        <v>0</v>
      </c>
      <c r="G52" s="11"/>
      <c r="H52" s="11"/>
      <c r="I52" s="11"/>
      <c r="J52" s="11"/>
      <c r="K52" s="11"/>
      <c r="L52" s="11"/>
      <c r="M52" s="14"/>
    </row>
    <row r="53" spans="1:13" x14ac:dyDescent="0.3">
      <c r="A53" s="399">
        <v>40950</v>
      </c>
      <c r="B53" s="13">
        <v>42</v>
      </c>
      <c r="C53" s="14">
        <v>0</v>
      </c>
      <c r="D53" s="14">
        <v>28.3</v>
      </c>
      <c r="E53" s="15">
        <v>4.2142857142857144</v>
      </c>
      <c r="F53" s="15">
        <v>0</v>
      </c>
      <c r="G53" s="11"/>
      <c r="H53" s="11"/>
      <c r="I53" s="11"/>
      <c r="J53" s="11"/>
      <c r="K53" s="11"/>
      <c r="L53" s="11"/>
      <c r="M53" s="14"/>
    </row>
    <row r="54" spans="1:13" x14ac:dyDescent="0.3">
      <c r="A54" s="399">
        <v>40951</v>
      </c>
      <c r="B54" s="13">
        <v>43</v>
      </c>
      <c r="C54" s="14">
        <v>79</v>
      </c>
      <c r="D54" s="14">
        <v>30</v>
      </c>
      <c r="E54" s="15">
        <v>4.2142857142857144</v>
      </c>
      <c r="F54" s="15">
        <v>0</v>
      </c>
      <c r="G54" s="11"/>
      <c r="H54" s="11"/>
      <c r="I54" s="11"/>
      <c r="J54" s="11"/>
      <c r="K54" s="11"/>
      <c r="L54" s="11"/>
      <c r="M54" s="14"/>
    </row>
    <row r="55" spans="1:13" x14ac:dyDescent="0.3">
      <c r="A55" s="399">
        <v>40952</v>
      </c>
      <c r="B55" s="13">
        <v>44</v>
      </c>
      <c r="C55" s="14">
        <v>3</v>
      </c>
      <c r="D55" s="14">
        <v>28.5</v>
      </c>
      <c r="E55" s="15">
        <v>4.2142857142857144</v>
      </c>
      <c r="F55" s="15">
        <v>0</v>
      </c>
      <c r="G55" s="11"/>
      <c r="H55" s="11"/>
      <c r="I55" s="11"/>
      <c r="J55" s="11"/>
      <c r="K55" s="11"/>
      <c r="L55" s="11"/>
      <c r="M55" s="14"/>
    </row>
    <row r="56" spans="1:13" x14ac:dyDescent="0.3">
      <c r="A56" s="399">
        <v>40953</v>
      </c>
      <c r="B56" s="13">
        <v>45</v>
      </c>
      <c r="C56" s="14">
        <v>19</v>
      </c>
      <c r="D56" s="14">
        <v>28.1</v>
      </c>
      <c r="E56" s="15">
        <v>4.2142857142857144</v>
      </c>
      <c r="F56" s="15">
        <v>0</v>
      </c>
      <c r="G56" s="11"/>
      <c r="H56" s="11"/>
      <c r="I56" s="11"/>
      <c r="J56" s="11"/>
      <c r="K56" s="11"/>
      <c r="L56" s="11"/>
      <c r="M56" s="14"/>
    </row>
    <row r="57" spans="1:13" x14ac:dyDescent="0.3">
      <c r="A57" s="399">
        <v>40954</v>
      </c>
      <c r="B57" s="13">
        <v>46</v>
      </c>
      <c r="C57" s="14">
        <v>0</v>
      </c>
      <c r="D57" s="14">
        <v>29.2</v>
      </c>
      <c r="E57" s="15">
        <v>4.2142857142857144</v>
      </c>
      <c r="F57" s="15">
        <v>0</v>
      </c>
      <c r="G57" s="11"/>
      <c r="H57" s="11"/>
      <c r="I57" s="11"/>
      <c r="J57" s="11"/>
      <c r="K57" s="11"/>
      <c r="L57" s="11"/>
      <c r="M57" s="14"/>
    </row>
    <row r="58" spans="1:13" x14ac:dyDescent="0.3">
      <c r="A58" s="399">
        <v>40955</v>
      </c>
      <c r="B58" s="13">
        <v>47</v>
      </c>
      <c r="C58" s="14">
        <v>0</v>
      </c>
      <c r="D58" s="14">
        <v>28.7</v>
      </c>
      <c r="E58" s="15">
        <v>4.2142857142857144</v>
      </c>
      <c r="F58" s="15">
        <v>0</v>
      </c>
      <c r="G58" s="11"/>
      <c r="H58" s="11"/>
      <c r="I58" s="11"/>
      <c r="J58" s="11"/>
      <c r="K58" s="11"/>
      <c r="L58" s="11"/>
      <c r="M58" s="14"/>
    </row>
    <row r="59" spans="1:13" x14ac:dyDescent="0.3">
      <c r="A59" s="399">
        <v>40956</v>
      </c>
      <c r="B59" s="13">
        <v>48</v>
      </c>
      <c r="C59" s="14">
        <v>0</v>
      </c>
      <c r="D59" s="14">
        <v>29.4</v>
      </c>
      <c r="E59" s="15">
        <v>4.2142857142857144</v>
      </c>
      <c r="F59" s="15">
        <v>0</v>
      </c>
      <c r="G59" s="11"/>
      <c r="H59" s="11"/>
      <c r="I59" s="11"/>
      <c r="J59" s="11"/>
      <c r="K59" s="11"/>
      <c r="L59" s="11"/>
      <c r="M59" s="14"/>
    </row>
    <row r="60" spans="1:13" x14ac:dyDescent="0.3">
      <c r="A60" s="399">
        <v>40957</v>
      </c>
      <c r="B60" s="13">
        <v>49</v>
      </c>
      <c r="C60" s="14">
        <v>44</v>
      </c>
      <c r="D60" s="14">
        <v>28.6</v>
      </c>
      <c r="E60" s="15">
        <v>4.2142857142857144</v>
      </c>
      <c r="F60" s="15">
        <v>0</v>
      </c>
      <c r="G60" s="11"/>
      <c r="H60" s="11"/>
      <c r="I60" s="11"/>
      <c r="J60" s="11"/>
      <c r="K60" s="11"/>
      <c r="L60" s="11"/>
      <c r="M60" s="14"/>
    </row>
    <row r="61" spans="1:13" x14ac:dyDescent="0.3">
      <c r="A61" s="399">
        <v>40958</v>
      </c>
      <c r="B61" s="13">
        <v>50</v>
      </c>
      <c r="C61" s="14">
        <v>22</v>
      </c>
      <c r="D61" s="14">
        <v>29</v>
      </c>
      <c r="E61" s="15">
        <v>4.2142857142857144</v>
      </c>
      <c r="F61" s="15">
        <v>0</v>
      </c>
      <c r="G61" s="11"/>
      <c r="H61" s="11"/>
      <c r="I61" s="11"/>
      <c r="J61" s="11"/>
      <c r="K61" s="11"/>
      <c r="L61" s="11"/>
      <c r="M61" s="14"/>
    </row>
    <row r="62" spans="1:13" x14ac:dyDescent="0.3">
      <c r="A62" s="399">
        <v>40959</v>
      </c>
      <c r="B62" s="13">
        <v>51</v>
      </c>
      <c r="C62" s="14">
        <v>15</v>
      </c>
      <c r="D62" s="14">
        <v>29.5</v>
      </c>
      <c r="E62" s="15">
        <v>4.2142857142857144</v>
      </c>
      <c r="F62" s="15">
        <v>0</v>
      </c>
      <c r="G62" s="11"/>
      <c r="H62" s="11"/>
      <c r="I62" s="11"/>
      <c r="J62" s="11"/>
      <c r="K62" s="11"/>
      <c r="L62" s="11"/>
      <c r="M62" s="14"/>
    </row>
    <row r="63" spans="1:13" x14ac:dyDescent="0.3">
      <c r="A63" s="399">
        <v>40960</v>
      </c>
      <c r="B63" s="13">
        <v>52</v>
      </c>
      <c r="C63" s="14">
        <v>117</v>
      </c>
      <c r="D63" s="14">
        <v>30.1</v>
      </c>
      <c r="E63" s="15">
        <v>4.2142857142857144</v>
      </c>
      <c r="F63" s="15">
        <v>0</v>
      </c>
      <c r="G63" s="11"/>
      <c r="H63" s="11"/>
      <c r="I63" s="11"/>
      <c r="J63" s="11"/>
      <c r="K63" s="11"/>
      <c r="L63" s="11"/>
      <c r="M63" s="14"/>
    </row>
    <row r="64" spans="1:13" x14ac:dyDescent="0.3">
      <c r="A64" s="399">
        <v>40961</v>
      </c>
      <c r="B64" s="13">
        <v>53</v>
      </c>
      <c r="C64" s="14">
        <v>91</v>
      </c>
      <c r="D64" s="14">
        <v>29.2</v>
      </c>
      <c r="E64" s="15">
        <v>4.2142857142857144</v>
      </c>
      <c r="F64" s="15">
        <v>0</v>
      </c>
      <c r="G64" s="11"/>
      <c r="H64" s="11"/>
      <c r="I64" s="11"/>
      <c r="J64" s="11"/>
      <c r="K64" s="11"/>
      <c r="L64" s="11"/>
      <c r="M64" s="14"/>
    </row>
    <row r="65" spans="1:13" x14ac:dyDescent="0.3">
      <c r="A65" s="399">
        <v>40962</v>
      </c>
      <c r="B65" s="13">
        <v>54</v>
      </c>
      <c r="C65" s="14">
        <v>10</v>
      </c>
      <c r="D65" s="14">
        <v>28.7</v>
      </c>
      <c r="E65" s="15">
        <v>4.2142857142857144</v>
      </c>
      <c r="F65" s="15">
        <v>0</v>
      </c>
      <c r="G65" s="11"/>
      <c r="H65" s="11"/>
      <c r="I65" s="11"/>
      <c r="J65" s="11"/>
      <c r="K65" s="11"/>
      <c r="L65" s="11"/>
      <c r="M65" s="14"/>
    </row>
    <row r="66" spans="1:13" x14ac:dyDescent="0.3">
      <c r="A66" s="399">
        <v>40963</v>
      </c>
      <c r="B66" s="13">
        <v>55</v>
      </c>
      <c r="C66" s="14">
        <v>9</v>
      </c>
      <c r="D66" s="14">
        <v>28.9</v>
      </c>
      <c r="E66" s="15">
        <v>4.2142857142857144</v>
      </c>
      <c r="F66" s="15">
        <v>0</v>
      </c>
      <c r="G66" s="11"/>
      <c r="H66" s="11"/>
      <c r="I66" s="11"/>
      <c r="J66" s="11"/>
      <c r="K66" s="11"/>
      <c r="L66" s="11"/>
      <c r="M66" s="14"/>
    </row>
    <row r="67" spans="1:13" x14ac:dyDescent="0.3">
      <c r="A67" s="399">
        <v>40964</v>
      </c>
      <c r="B67" s="13">
        <v>56</v>
      </c>
      <c r="C67" s="14">
        <v>11</v>
      </c>
      <c r="D67" s="14">
        <v>30.1</v>
      </c>
      <c r="E67" s="15">
        <v>4.2142857142857144</v>
      </c>
      <c r="F67" s="15">
        <v>0</v>
      </c>
      <c r="G67" s="11"/>
      <c r="H67" s="11"/>
      <c r="I67" s="11"/>
      <c r="J67" s="11"/>
      <c r="K67" s="11"/>
      <c r="L67" s="11"/>
      <c r="M67" s="14"/>
    </row>
    <row r="68" spans="1:13" x14ac:dyDescent="0.3">
      <c r="A68" s="399">
        <v>40965</v>
      </c>
      <c r="B68" s="13">
        <v>57</v>
      </c>
      <c r="C68" s="14">
        <v>0</v>
      </c>
      <c r="D68" s="14">
        <v>29.7</v>
      </c>
      <c r="E68" s="15">
        <v>4.2142857142857144</v>
      </c>
      <c r="F68" s="15">
        <v>0</v>
      </c>
      <c r="G68" s="11"/>
      <c r="H68" s="11"/>
      <c r="I68" s="11"/>
      <c r="J68" s="11"/>
      <c r="K68" s="11"/>
      <c r="L68" s="11"/>
      <c r="M68" s="14"/>
    </row>
    <row r="69" spans="1:13" x14ac:dyDescent="0.3">
      <c r="A69" s="399">
        <v>40966</v>
      </c>
      <c r="B69" s="13">
        <v>58</v>
      </c>
      <c r="C69" s="14">
        <v>16</v>
      </c>
      <c r="D69" s="14">
        <v>29.3</v>
      </c>
      <c r="E69" s="15">
        <v>4.2142857142857144</v>
      </c>
      <c r="F69" s="15">
        <v>0</v>
      </c>
      <c r="G69" s="11"/>
      <c r="H69" s="11"/>
      <c r="I69" s="11"/>
      <c r="J69" s="11"/>
      <c r="K69" s="11"/>
      <c r="L69" s="11"/>
      <c r="M69" s="14"/>
    </row>
    <row r="70" spans="1:13" x14ac:dyDescent="0.3">
      <c r="A70" s="399">
        <v>40967</v>
      </c>
      <c r="B70" s="13">
        <v>59</v>
      </c>
      <c r="C70" s="14">
        <v>5</v>
      </c>
      <c r="D70" s="14">
        <v>31.5</v>
      </c>
      <c r="E70" s="15">
        <v>4.2142857142857144</v>
      </c>
      <c r="F70" s="15">
        <v>0</v>
      </c>
      <c r="G70" s="11"/>
      <c r="H70" s="11"/>
      <c r="I70" s="11"/>
      <c r="J70" s="11"/>
      <c r="K70" s="11"/>
      <c r="L70" s="11"/>
      <c r="M70" s="14"/>
    </row>
    <row r="71" spans="1:13" x14ac:dyDescent="0.3">
      <c r="A71" s="399">
        <v>40969</v>
      </c>
      <c r="B71" s="13">
        <v>60</v>
      </c>
      <c r="C71" s="14">
        <v>135</v>
      </c>
      <c r="D71" s="14">
        <v>28.7</v>
      </c>
      <c r="E71" s="15">
        <v>3.967741935483871</v>
      </c>
      <c r="F71" s="15">
        <v>0</v>
      </c>
      <c r="G71" s="11"/>
      <c r="H71" s="11"/>
      <c r="I71" s="11"/>
      <c r="J71" s="11"/>
      <c r="K71" s="11"/>
      <c r="L71" s="11"/>
      <c r="M71" s="14"/>
    </row>
    <row r="72" spans="1:13" x14ac:dyDescent="0.3">
      <c r="A72" s="399">
        <v>40970</v>
      </c>
      <c r="B72" s="13">
        <v>61</v>
      </c>
      <c r="C72" s="14">
        <v>0</v>
      </c>
      <c r="D72" s="14">
        <v>29.5</v>
      </c>
      <c r="E72" s="15">
        <v>3.967741935483871</v>
      </c>
      <c r="F72" s="15">
        <v>0</v>
      </c>
      <c r="G72" s="11"/>
      <c r="H72" s="11"/>
      <c r="I72" s="11"/>
      <c r="J72" s="11"/>
      <c r="K72" s="11"/>
      <c r="L72" s="11"/>
      <c r="M72" s="14"/>
    </row>
    <row r="73" spans="1:13" x14ac:dyDescent="0.3">
      <c r="A73" s="399">
        <v>40971</v>
      </c>
      <c r="B73" s="13">
        <v>62</v>
      </c>
      <c r="C73" s="14">
        <v>0</v>
      </c>
      <c r="D73" s="14">
        <v>31.2</v>
      </c>
      <c r="E73" s="15">
        <v>3.967741935483871</v>
      </c>
      <c r="F73" s="15">
        <v>0</v>
      </c>
      <c r="G73" s="11"/>
      <c r="H73" s="11"/>
      <c r="I73" s="11"/>
      <c r="J73" s="11"/>
      <c r="K73" s="11"/>
      <c r="L73" s="11"/>
      <c r="M73" s="14"/>
    </row>
    <row r="74" spans="1:13" x14ac:dyDescent="0.3">
      <c r="A74" s="399">
        <v>40972</v>
      </c>
      <c r="B74" s="13">
        <v>63</v>
      </c>
      <c r="C74" s="14">
        <v>0</v>
      </c>
      <c r="D74" s="14">
        <v>30</v>
      </c>
      <c r="E74" s="15">
        <v>3.967741935483871</v>
      </c>
      <c r="F74" s="15">
        <v>0</v>
      </c>
      <c r="G74" s="11"/>
      <c r="H74" s="11"/>
      <c r="I74" s="11"/>
      <c r="J74" s="11"/>
      <c r="K74" s="11"/>
      <c r="L74" s="11"/>
      <c r="M74" s="14"/>
    </row>
    <row r="75" spans="1:13" x14ac:dyDescent="0.3">
      <c r="A75" s="399">
        <v>40973</v>
      </c>
      <c r="B75" s="13">
        <v>64</v>
      </c>
      <c r="C75" s="14">
        <v>32</v>
      </c>
      <c r="D75" s="14">
        <v>28.8</v>
      </c>
      <c r="E75" s="15">
        <v>3.967741935483871</v>
      </c>
      <c r="F75" s="15">
        <v>0</v>
      </c>
      <c r="G75" s="11"/>
      <c r="H75" s="11"/>
      <c r="I75" s="11"/>
      <c r="J75" s="11"/>
      <c r="K75" s="11"/>
      <c r="L75" s="11"/>
      <c r="M75" s="14"/>
    </row>
    <row r="76" spans="1:13" x14ac:dyDescent="0.3">
      <c r="A76" s="399">
        <v>40974</v>
      </c>
      <c r="B76" s="13">
        <v>65</v>
      </c>
      <c r="C76" s="14">
        <v>29</v>
      </c>
      <c r="D76" s="14">
        <v>30.9</v>
      </c>
      <c r="E76" s="15">
        <v>3.967741935483871</v>
      </c>
      <c r="F76" s="15">
        <v>0</v>
      </c>
      <c r="G76" s="11"/>
      <c r="H76" s="11"/>
      <c r="I76" s="11"/>
      <c r="J76" s="11"/>
      <c r="K76" s="11"/>
      <c r="L76" s="11"/>
      <c r="M76" s="14"/>
    </row>
    <row r="77" spans="1:13" x14ac:dyDescent="0.3">
      <c r="A77" s="399">
        <v>40975</v>
      </c>
      <c r="B77" s="13">
        <v>66</v>
      </c>
      <c r="C77" s="14">
        <v>0</v>
      </c>
      <c r="D77" s="14">
        <v>30.7</v>
      </c>
      <c r="E77" s="15">
        <v>3.967741935483871</v>
      </c>
      <c r="F77" s="15">
        <v>0</v>
      </c>
      <c r="G77" s="11"/>
      <c r="H77" s="11"/>
      <c r="I77" s="11"/>
      <c r="J77" s="11"/>
      <c r="K77" s="11"/>
      <c r="L77" s="11"/>
      <c r="M77" s="14"/>
    </row>
    <row r="78" spans="1:13" x14ac:dyDescent="0.3">
      <c r="A78" s="399">
        <v>40976</v>
      </c>
      <c r="B78" s="13">
        <v>67</v>
      </c>
      <c r="C78" s="14">
        <v>16</v>
      </c>
      <c r="D78" s="14">
        <v>30.1</v>
      </c>
      <c r="E78" s="15">
        <v>3.967741935483871</v>
      </c>
      <c r="F78" s="15">
        <v>0</v>
      </c>
      <c r="G78" s="11"/>
      <c r="H78" s="11"/>
      <c r="I78" s="11"/>
      <c r="J78" s="11"/>
      <c r="K78" s="11"/>
      <c r="L78" s="11"/>
      <c r="M78" s="14"/>
    </row>
    <row r="79" spans="1:13" x14ac:dyDescent="0.3">
      <c r="A79" s="399">
        <v>40977</v>
      </c>
      <c r="B79" s="13">
        <v>68</v>
      </c>
      <c r="C79" s="14">
        <v>35</v>
      </c>
      <c r="D79" s="14">
        <v>31</v>
      </c>
      <c r="E79" s="15">
        <v>3.967741935483871</v>
      </c>
      <c r="F79" s="15">
        <v>0</v>
      </c>
      <c r="G79" s="11"/>
      <c r="H79" s="11"/>
      <c r="I79" s="11"/>
      <c r="J79" s="11"/>
      <c r="K79" s="11"/>
      <c r="L79" s="11"/>
      <c r="M79" s="14"/>
    </row>
    <row r="80" spans="1:13" x14ac:dyDescent="0.3">
      <c r="A80" s="399">
        <v>40978</v>
      </c>
      <c r="B80" s="13">
        <v>69</v>
      </c>
      <c r="C80" s="14">
        <v>15</v>
      </c>
      <c r="D80" s="14">
        <v>29.2</v>
      </c>
      <c r="E80" s="15">
        <v>3.967741935483871</v>
      </c>
      <c r="F80" s="15">
        <v>0</v>
      </c>
      <c r="G80" s="11"/>
      <c r="H80" s="11"/>
      <c r="I80" s="11"/>
      <c r="J80" s="11"/>
      <c r="K80" s="11"/>
      <c r="L80" s="11"/>
      <c r="M80" s="14"/>
    </row>
    <row r="81" spans="1:13" x14ac:dyDescent="0.3">
      <c r="A81" s="399">
        <v>40979</v>
      </c>
      <c r="B81" s="13">
        <v>70</v>
      </c>
      <c r="C81" s="14">
        <v>0</v>
      </c>
      <c r="D81" s="14">
        <v>28.8</v>
      </c>
      <c r="E81" s="15">
        <v>3.967741935483871</v>
      </c>
      <c r="F81" s="15">
        <v>0</v>
      </c>
      <c r="G81" s="11"/>
      <c r="H81" s="11"/>
      <c r="I81" s="11"/>
      <c r="J81" s="11"/>
      <c r="K81" s="11"/>
      <c r="L81" s="11"/>
      <c r="M81" s="14"/>
    </row>
    <row r="82" spans="1:13" x14ac:dyDescent="0.3">
      <c r="A82" s="399">
        <v>40980</v>
      </c>
      <c r="B82" s="13">
        <v>71</v>
      </c>
      <c r="C82" s="14">
        <v>0</v>
      </c>
      <c r="D82" s="14">
        <v>30.8</v>
      </c>
      <c r="E82" s="15">
        <v>3.967741935483871</v>
      </c>
      <c r="F82" s="15">
        <v>0</v>
      </c>
      <c r="G82" s="11"/>
      <c r="H82" s="11"/>
      <c r="I82" s="11"/>
      <c r="J82" s="11"/>
      <c r="K82" s="11"/>
      <c r="L82" s="11"/>
      <c r="M82" s="14"/>
    </row>
    <row r="83" spans="1:13" x14ac:dyDescent="0.3">
      <c r="A83" s="399">
        <v>40981</v>
      </c>
      <c r="B83" s="13">
        <v>72</v>
      </c>
      <c r="C83" s="14">
        <v>81</v>
      </c>
      <c r="D83" s="14">
        <v>30</v>
      </c>
      <c r="E83" s="15">
        <v>3.967741935483871</v>
      </c>
      <c r="F83" s="15">
        <v>0</v>
      </c>
      <c r="G83" s="11"/>
      <c r="H83" s="11"/>
      <c r="I83" s="11"/>
      <c r="J83" s="11"/>
      <c r="K83" s="11"/>
      <c r="L83" s="11"/>
      <c r="M83" s="14"/>
    </row>
    <row r="84" spans="1:13" x14ac:dyDescent="0.3">
      <c r="A84" s="399">
        <v>40982</v>
      </c>
      <c r="B84" s="13">
        <v>73</v>
      </c>
      <c r="C84" s="14">
        <v>31</v>
      </c>
      <c r="D84" s="14">
        <v>29.4</v>
      </c>
      <c r="E84" s="15">
        <v>3.967741935483871</v>
      </c>
      <c r="F84" s="15">
        <v>0</v>
      </c>
      <c r="G84" s="11"/>
      <c r="H84" s="11"/>
      <c r="I84" s="11"/>
      <c r="J84" s="11"/>
      <c r="K84" s="11"/>
      <c r="L84" s="11"/>
      <c r="M84" s="14"/>
    </row>
    <row r="85" spans="1:13" x14ac:dyDescent="0.3">
      <c r="A85" s="399">
        <v>40983</v>
      </c>
      <c r="B85" s="13">
        <v>74</v>
      </c>
      <c r="C85" s="14">
        <v>0</v>
      </c>
      <c r="D85" s="14">
        <v>30.1</v>
      </c>
      <c r="E85" s="15">
        <v>3.967741935483871</v>
      </c>
      <c r="F85" s="15">
        <v>0</v>
      </c>
      <c r="G85" s="11"/>
      <c r="H85" s="11"/>
      <c r="I85" s="11"/>
      <c r="J85" s="11"/>
      <c r="K85" s="11"/>
      <c r="L85" s="11"/>
      <c r="M85" s="14"/>
    </row>
    <row r="86" spans="1:13" x14ac:dyDescent="0.3">
      <c r="A86" s="399">
        <v>40984</v>
      </c>
      <c r="B86" s="13">
        <v>75</v>
      </c>
      <c r="C86" s="14">
        <v>11</v>
      </c>
      <c r="D86" s="14">
        <v>29.8</v>
      </c>
      <c r="E86" s="15">
        <v>3.967741935483871</v>
      </c>
      <c r="F86" s="15">
        <v>0</v>
      </c>
      <c r="G86" s="11"/>
      <c r="H86" s="11"/>
      <c r="I86" s="11"/>
      <c r="J86" s="11"/>
      <c r="K86" s="11"/>
      <c r="L86" s="11"/>
      <c r="M86" s="14"/>
    </row>
    <row r="87" spans="1:13" x14ac:dyDescent="0.3">
      <c r="A87" s="399">
        <v>40985</v>
      </c>
      <c r="B87" s="13">
        <v>76</v>
      </c>
      <c r="C87" s="14">
        <v>4</v>
      </c>
      <c r="D87" s="14">
        <v>30.8</v>
      </c>
      <c r="E87" s="15">
        <v>3.967741935483871</v>
      </c>
      <c r="F87" s="15">
        <v>0</v>
      </c>
      <c r="G87" s="11"/>
      <c r="H87" s="11"/>
      <c r="I87" s="11"/>
      <c r="J87" s="11"/>
      <c r="K87" s="11"/>
      <c r="L87" s="11"/>
      <c r="M87" s="14"/>
    </row>
    <row r="88" spans="1:13" x14ac:dyDescent="0.3">
      <c r="A88" s="399">
        <v>40986</v>
      </c>
      <c r="B88" s="13">
        <v>77</v>
      </c>
      <c r="C88" s="14">
        <v>0</v>
      </c>
      <c r="D88" s="14">
        <v>30.4</v>
      </c>
      <c r="E88" s="15">
        <v>3.967741935483871</v>
      </c>
      <c r="F88" s="15">
        <v>0</v>
      </c>
      <c r="G88" s="11"/>
      <c r="H88" s="11"/>
      <c r="I88" s="11"/>
      <c r="J88" s="11"/>
      <c r="K88" s="11"/>
      <c r="L88" s="11"/>
      <c r="M88" s="14"/>
    </row>
    <row r="89" spans="1:13" x14ac:dyDescent="0.3">
      <c r="A89" s="399">
        <v>40987</v>
      </c>
      <c r="B89" s="13">
        <v>78</v>
      </c>
      <c r="C89" s="14">
        <v>9</v>
      </c>
      <c r="D89" s="14">
        <v>29.4</v>
      </c>
      <c r="E89" s="15">
        <v>3.967741935483871</v>
      </c>
      <c r="F89" s="15">
        <v>0</v>
      </c>
      <c r="G89" s="11"/>
      <c r="H89" s="11"/>
      <c r="I89" s="11"/>
      <c r="J89" s="11"/>
      <c r="K89" s="11"/>
      <c r="L89" s="11"/>
      <c r="M89" s="14"/>
    </row>
    <row r="90" spans="1:13" x14ac:dyDescent="0.3">
      <c r="A90" s="399">
        <v>40988</v>
      </c>
      <c r="B90" s="13">
        <v>79</v>
      </c>
      <c r="C90" s="14">
        <v>0</v>
      </c>
      <c r="D90" s="14">
        <v>29.1</v>
      </c>
      <c r="E90" s="15">
        <v>3.967741935483871</v>
      </c>
      <c r="F90" s="15">
        <v>0</v>
      </c>
      <c r="G90" s="11"/>
      <c r="H90" s="11"/>
      <c r="I90" s="11"/>
      <c r="J90" s="11"/>
      <c r="K90" s="11"/>
      <c r="L90" s="11"/>
      <c r="M90" s="14"/>
    </row>
    <row r="91" spans="1:13" x14ac:dyDescent="0.3">
      <c r="A91" s="399">
        <v>40989</v>
      </c>
      <c r="B91" s="13">
        <v>80</v>
      </c>
      <c r="C91" s="14">
        <v>41</v>
      </c>
      <c r="D91" s="14">
        <v>26.5</v>
      </c>
      <c r="E91" s="15">
        <v>3.967741935483871</v>
      </c>
      <c r="F91" s="15">
        <v>0</v>
      </c>
      <c r="G91" s="11"/>
      <c r="H91" s="11"/>
      <c r="I91" s="11"/>
      <c r="J91" s="11"/>
      <c r="K91" s="11"/>
      <c r="L91" s="11"/>
      <c r="M91" s="14"/>
    </row>
    <row r="92" spans="1:13" x14ac:dyDescent="0.3">
      <c r="A92" s="399">
        <v>40990</v>
      </c>
      <c r="B92" s="13">
        <v>81</v>
      </c>
      <c r="C92" s="14">
        <v>0</v>
      </c>
      <c r="D92" s="14">
        <v>29.4</v>
      </c>
      <c r="E92" s="15">
        <v>3.967741935483871</v>
      </c>
      <c r="F92" s="15">
        <v>0</v>
      </c>
      <c r="G92" s="11"/>
      <c r="H92" s="11"/>
      <c r="I92" s="11"/>
      <c r="J92" s="11"/>
      <c r="K92" s="11"/>
      <c r="L92" s="11"/>
      <c r="M92" s="14"/>
    </row>
    <row r="93" spans="1:13" x14ac:dyDescent="0.3">
      <c r="A93" s="399">
        <v>40991</v>
      </c>
      <c r="B93" s="13">
        <v>82</v>
      </c>
      <c r="C93" s="14">
        <v>4</v>
      </c>
      <c r="D93" s="14">
        <v>30.6</v>
      </c>
      <c r="E93" s="15">
        <v>3.967741935483871</v>
      </c>
      <c r="F93" s="15">
        <v>0</v>
      </c>
      <c r="G93" s="11"/>
      <c r="H93" s="11"/>
      <c r="I93" s="11"/>
      <c r="J93" s="11"/>
      <c r="K93" s="11"/>
      <c r="L93" s="11"/>
      <c r="M93" s="14"/>
    </row>
    <row r="94" spans="1:13" x14ac:dyDescent="0.3">
      <c r="A94" s="399">
        <v>40992</v>
      </c>
      <c r="B94" s="13">
        <v>83</v>
      </c>
      <c r="C94" s="14">
        <v>79</v>
      </c>
      <c r="D94" s="14">
        <v>28.8</v>
      </c>
      <c r="E94" s="15">
        <v>3.967741935483871</v>
      </c>
      <c r="F94" s="15">
        <v>0</v>
      </c>
      <c r="G94" s="11"/>
      <c r="H94" s="11"/>
      <c r="I94" s="11"/>
      <c r="J94" s="11"/>
      <c r="K94" s="11"/>
      <c r="L94" s="11"/>
      <c r="M94" s="14"/>
    </row>
    <row r="95" spans="1:13" x14ac:dyDescent="0.3">
      <c r="A95" s="399">
        <v>40993</v>
      </c>
      <c r="B95" s="13">
        <v>84</v>
      </c>
      <c r="C95" s="14">
        <v>5</v>
      </c>
      <c r="D95" s="14">
        <v>30.9</v>
      </c>
      <c r="E95" s="15">
        <v>3.967741935483871</v>
      </c>
      <c r="F95" s="15">
        <v>0</v>
      </c>
      <c r="G95" s="11"/>
      <c r="H95" s="11"/>
      <c r="I95" s="11"/>
      <c r="J95" s="11"/>
      <c r="K95" s="11"/>
      <c r="L95" s="11"/>
      <c r="M95" s="14"/>
    </row>
    <row r="96" spans="1:13" x14ac:dyDescent="0.3">
      <c r="A96" s="399">
        <v>40994</v>
      </c>
      <c r="B96" s="13">
        <v>85</v>
      </c>
      <c r="C96" s="14">
        <v>0</v>
      </c>
      <c r="D96" s="14">
        <v>28.6</v>
      </c>
      <c r="E96" s="15">
        <v>3.967741935483871</v>
      </c>
      <c r="F96" s="15">
        <v>0</v>
      </c>
      <c r="G96" s="11"/>
      <c r="H96" s="11"/>
      <c r="I96" s="11"/>
      <c r="J96" s="11"/>
      <c r="K96" s="11"/>
      <c r="L96" s="11"/>
      <c r="M96" s="14"/>
    </row>
    <row r="97" spans="1:13" x14ac:dyDescent="0.3">
      <c r="A97" s="399">
        <v>40995</v>
      </c>
      <c r="B97" s="13">
        <v>86</v>
      </c>
      <c r="C97" s="14">
        <v>0</v>
      </c>
      <c r="D97" s="14">
        <v>28.3</v>
      </c>
      <c r="E97" s="15">
        <v>3.967741935483871</v>
      </c>
      <c r="F97" s="15">
        <v>0</v>
      </c>
      <c r="G97" s="11"/>
      <c r="H97" s="11"/>
      <c r="I97" s="11"/>
      <c r="J97" s="11"/>
      <c r="K97" s="11"/>
      <c r="L97" s="11"/>
      <c r="M97" s="14"/>
    </row>
    <row r="98" spans="1:13" x14ac:dyDescent="0.3">
      <c r="A98" s="399">
        <v>40996</v>
      </c>
      <c r="B98" s="13">
        <v>87</v>
      </c>
      <c r="C98" s="14">
        <v>11</v>
      </c>
      <c r="D98" s="14">
        <v>30</v>
      </c>
      <c r="E98" s="15">
        <v>3.967741935483871</v>
      </c>
      <c r="F98" s="15">
        <v>0</v>
      </c>
      <c r="G98" s="11"/>
      <c r="H98" s="11"/>
      <c r="I98" s="11"/>
      <c r="J98" s="11"/>
      <c r="K98" s="11"/>
      <c r="L98" s="11"/>
      <c r="M98" s="14"/>
    </row>
    <row r="99" spans="1:13" x14ac:dyDescent="0.3">
      <c r="A99" s="399">
        <v>40997</v>
      </c>
      <c r="B99" s="13">
        <v>88</v>
      </c>
      <c r="C99" s="14">
        <v>3</v>
      </c>
      <c r="D99" s="14">
        <v>29.9</v>
      </c>
      <c r="E99" s="15">
        <v>3.967741935483871</v>
      </c>
      <c r="F99" s="15">
        <v>0</v>
      </c>
      <c r="G99" s="11"/>
      <c r="H99" s="11"/>
      <c r="I99" s="11"/>
      <c r="J99" s="11"/>
      <c r="K99" s="11"/>
      <c r="L99" s="11"/>
      <c r="M99" s="14"/>
    </row>
    <row r="100" spans="1:13" x14ac:dyDescent="0.3">
      <c r="A100" s="399">
        <v>40998</v>
      </c>
      <c r="B100" s="13">
        <v>89</v>
      </c>
      <c r="C100" s="14">
        <v>0</v>
      </c>
      <c r="D100" s="14">
        <v>30</v>
      </c>
      <c r="E100" s="15">
        <v>3.967741935483871</v>
      </c>
      <c r="F100" s="15">
        <v>0</v>
      </c>
      <c r="G100" s="11"/>
      <c r="H100" s="11"/>
      <c r="I100" s="11"/>
      <c r="J100" s="11"/>
      <c r="K100" s="11"/>
      <c r="L100" s="11"/>
      <c r="M100" s="14"/>
    </row>
    <row r="101" spans="1:13" x14ac:dyDescent="0.3">
      <c r="A101" s="399">
        <v>40999</v>
      </c>
      <c r="B101" s="13">
        <v>90</v>
      </c>
      <c r="C101" s="14">
        <v>5</v>
      </c>
      <c r="D101" s="14">
        <v>29.4</v>
      </c>
      <c r="E101" s="15">
        <v>3.967741935483871</v>
      </c>
      <c r="F101" s="15">
        <v>0</v>
      </c>
      <c r="G101" s="11"/>
      <c r="H101" s="11"/>
      <c r="I101" s="11"/>
      <c r="J101" s="11"/>
      <c r="K101" s="11"/>
      <c r="L101" s="11"/>
      <c r="M101" s="14"/>
    </row>
    <row r="102" spans="1:13" x14ac:dyDescent="0.3">
      <c r="A102" s="399">
        <v>41000</v>
      </c>
      <c r="B102" s="13">
        <v>91</v>
      </c>
      <c r="C102" s="14">
        <v>11</v>
      </c>
      <c r="D102" s="14">
        <v>30</v>
      </c>
      <c r="E102" s="15">
        <v>4.0666666666666664</v>
      </c>
      <c r="F102" s="15">
        <v>0</v>
      </c>
      <c r="G102" s="11"/>
      <c r="H102" s="11"/>
      <c r="I102" s="11"/>
      <c r="J102" s="11"/>
      <c r="K102" s="11"/>
      <c r="L102" s="11"/>
      <c r="M102" s="14"/>
    </row>
    <row r="103" spans="1:13" x14ac:dyDescent="0.3">
      <c r="A103" s="399">
        <v>41001</v>
      </c>
      <c r="B103" s="13">
        <v>92</v>
      </c>
      <c r="C103" s="14">
        <v>3</v>
      </c>
      <c r="D103" s="14">
        <v>29.8</v>
      </c>
      <c r="E103" s="15">
        <v>4.0666666666666664</v>
      </c>
      <c r="F103" s="15">
        <v>0</v>
      </c>
      <c r="G103" s="11"/>
      <c r="H103" s="11"/>
      <c r="I103" s="11"/>
      <c r="J103" s="11"/>
      <c r="K103" s="11"/>
      <c r="L103" s="11"/>
      <c r="M103" s="14"/>
    </row>
    <row r="104" spans="1:13" x14ac:dyDescent="0.3">
      <c r="A104" s="399">
        <v>41002</v>
      </c>
      <c r="B104" s="13">
        <v>93</v>
      </c>
      <c r="C104" s="14">
        <v>0</v>
      </c>
      <c r="D104" s="14">
        <v>29.5</v>
      </c>
      <c r="E104" s="15">
        <v>4.0666666666666664</v>
      </c>
      <c r="F104" s="15">
        <v>0</v>
      </c>
      <c r="G104" s="11"/>
      <c r="H104" s="11"/>
      <c r="I104" s="11"/>
      <c r="J104" s="11"/>
      <c r="K104" s="11"/>
      <c r="L104" s="11"/>
      <c r="M104" s="14"/>
    </row>
    <row r="105" spans="1:13" x14ac:dyDescent="0.3">
      <c r="A105" s="399">
        <v>41003</v>
      </c>
      <c r="B105" s="13">
        <v>94</v>
      </c>
      <c r="C105" s="14">
        <v>0</v>
      </c>
      <c r="D105" s="14">
        <v>29.6</v>
      </c>
      <c r="E105" s="15">
        <v>4.0666666666666664</v>
      </c>
      <c r="F105" s="15">
        <v>0</v>
      </c>
      <c r="G105" s="11"/>
      <c r="H105" s="11"/>
      <c r="I105" s="11"/>
      <c r="J105" s="11"/>
      <c r="K105" s="11"/>
      <c r="L105" s="11"/>
      <c r="M105" s="14"/>
    </row>
    <row r="106" spans="1:13" x14ac:dyDescent="0.3">
      <c r="A106" s="399">
        <v>41004</v>
      </c>
      <c r="B106" s="13">
        <v>95</v>
      </c>
      <c r="C106" s="14">
        <v>0</v>
      </c>
      <c r="D106" s="14">
        <v>29.4</v>
      </c>
      <c r="E106" s="15">
        <v>4.0666666666666664</v>
      </c>
      <c r="F106" s="15">
        <v>0</v>
      </c>
      <c r="G106" s="11"/>
      <c r="H106" s="11"/>
      <c r="I106" s="11"/>
      <c r="J106" s="11"/>
      <c r="K106" s="11"/>
      <c r="L106" s="11"/>
      <c r="M106" s="14"/>
    </row>
    <row r="107" spans="1:13" x14ac:dyDescent="0.3">
      <c r="A107" s="399">
        <v>41005</v>
      </c>
      <c r="B107" s="13">
        <v>96</v>
      </c>
      <c r="C107" s="14">
        <v>0</v>
      </c>
      <c r="D107" s="14">
        <v>29.6</v>
      </c>
      <c r="E107" s="15">
        <v>4.0666666666666664</v>
      </c>
      <c r="F107" s="15">
        <v>0</v>
      </c>
      <c r="G107" s="11"/>
      <c r="H107" s="11"/>
      <c r="I107" s="11"/>
      <c r="J107" s="11"/>
      <c r="K107" s="11"/>
      <c r="L107" s="11"/>
      <c r="M107" s="14"/>
    </row>
    <row r="108" spans="1:13" x14ac:dyDescent="0.3">
      <c r="A108" s="399">
        <v>41006</v>
      </c>
      <c r="B108" s="13">
        <v>97</v>
      </c>
      <c r="C108" s="14">
        <v>0</v>
      </c>
      <c r="D108" s="14">
        <v>27.3</v>
      </c>
      <c r="E108" s="15">
        <v>4.0666666666666664</v>
      </c>
      <c r="F108" s="15">
        <v>0</v>
      </c>
      <c r="G108" s="11"/>
      <c r="H108" s="11"/>
      <c r="I108" s="11"/>
      <c r="J108" s="11"/>
      <c r="K108" s="11"/>
      <c r="L108" s="11"/>
      <c r="M108" s="14"/>
    </row>
    <row r="109" spans="1:13" x14ac:dyDescent="0.3">
      <c r="A109" s="399">
        <v>41007</v>
      </c>
      <c r="B109" s="13">
        <v>98</v>
      </c>
      <c r="C109" s="14">
        <v>0</v>
      </c>
      <c r="D109" s="14">
        <v>28.2</v>
      </c>
      <c r="E109" s="15">
        <v>4.0666666666666664</v>
      </c>
      <c r="F109" s="15">
        <v>0</v>
      </c>
      <c r="G109" s="11"/>
      <c r="H109" s="11"/>
      <c r="I109" s="11"/>
      <c r="J109" s="11"/>
      <c r="K109" s="11"/>
      <c r="L109" s="11"/>
      <c r="M109" s="14"/>
    </row>
    <row r="110" spans="1:13" x14ac:dyDescent="0.3">
      <c r="A110" s="399">
        <v>41008</v>
      </c>
      <c r="B110" s="13">
        <v>99</v>
      </c>
      <c r="C110" s="14">
        <v>0</v>
      </c>
      <c r="D110" s="14">
        <v>29.3</v>
      </c>
      <c r="E110" s="15">
        <v>4.0666666666666664</v>
      </c>
      <c r="F110" s="15">
        <v>0</v>
      </c>
      <c r="G110" s="11"/>
      <c r="H110" s="11"/>
      <c r="I110" s="11"/>
      <c r="J110" s="11"/>
      <c r="K110" s="11"/>
      <c r="L110" s="11"/>
      <c r="M110" s="14"/>
    </row>
    <row r="111" spans="1:13" x14ac:dyDescent="0.3">
      <c r="A111" s="399">
        <v>41009</v>
      </c>
      <c r="B111" s="13">
        <v>100</v>
      </c>
      <c r="C111" s="14">
        <v>4</v>
      </c>
      <c r="D111" s="14">
        <v>30.1</v>
      </c>
      <c r="E111" s="15">
        <v>4.0666666666666664</v>
      </c>
      <c r="F111" s="15">
        <v>0</v>
      </c>
      <c r="G111" s="11"/>
      <c r="H111" s="11"/>
      <c r="I111" s="11"/>
      <c r="J111" s="11"/>
      <c r="K111" s="11"/>
      <c r="L111" s="11"/>
      <c r="M111" s="14"/>
    </row>
    <row r="112" spans="1:13" x14ac:dyDescent="0.3">
      <c r="A112" s="399">
        <v>41010</v>
      </c>
      <c r="B112" s="13">
        <v>101</v>
      </c>
      <c r="C112" s="14">
        <v>0</v>
      </c>
      <c r="D112" s="14">
        <v>29.4</v>
      </c>
      <c r="E112" s="15">
        <v>4.0666666666666664</v>
      </c>
      <c r="F112" s="15">
        <v>0</v>
      </c>
      <c r="G112" s="11"/>
      <c r="H112" s="11"/>
      <c r="I112" s="11"/>
      <c r="J112" s="11"/>
      <c r="K112" s="11"/>
      <c r="L112" s="11"/>
      <c r="M112" s="14"/>
    </row>
    <row r="113" spans="1:13" x14ac:dyDescent="0.3">
      <c r="A113" s="399">
        <v>41011</v>
      </c>
      <c r="B113" s="13">
        <v>102</v>
      </c>
      <c r="C113" s="14">
        <v>13</v>
      </c>
      <c r="D113" s="14">
        <v>30.1</v>
      </c>
      <c r="E113" s="15">
        <v>4.0666666666666664</v>
      </c>
      <c r="F113" s="15">
        <v>0</v>
      </c>
      <c r="G113" s="11"/>
      <c r="H113" s="11"/>
      <c r="I113" s="11"/>
      <c r="J113" s="11"/>
      <c r="K113" s="11"/>
      <c r="L113" s="11"/>
      <c r="M113" s="14"/>
    </row>
    <row r="114" spans="1:13" x14ac:dyDescent="0.3">
      <c r="A114" s="399">
        <v>41012</v>
      </c>
      <c r="B114" s="13">
        <v>103</v>
      </c>
      <c r="C114" s="14">
        <v>0</v>
      </c>
      <c r="D114" s="14">
        <v>30.3</v>
      </c>
      <c r="E114" s="15">
        <v>4.0666666666666664</v>
      </c>
      <c r="F114" s="15">
        <v>0</v>
      </c>
      <c r="G114" s="11"/>
      <c r="H114" s="11"/>
      <c r="I114" s="11"/>
      <c r="J114" s="11"/>
      <c r="K114" s="11"/>
      <c r="L114" s="11"/>
      <c r="M114" s="14"/>
    </row>
    <row r="115" spans="1:13" x14ac:dyDescent="0.3">
      <c r="A115" s="399">
        <v>41013</v>
      </c>
      <c r="B115" s="13">
        <v>104</v>
      </c>
      <c r="C115" s="14">
        <v>0</v>
      </c>
      <c r="D115" s="14">
        <v>29.1</v>
      </c>
      <c r="E115" s="15">
        <v>4.0666666666666664</v>
      </c>
      <c r="F115" s="15">
        <v>0</v>
      </c>
      <c r="G115" s="11"/>
      <c r="H115" s="11"/>
      <c r="I115" s="11"/>
      <c r="J115" s="11"/>
      <c r="K115" s="11"/>
      <c r="L115" s="11"/>
      <c r="M115" s="14"/>
    </row>
    <row r="116" spans="1:13" x14ac:dyDescent="0.3">
      <c r="A116" s="399">
        <v>41014</v>
      </c>
      <c r="B116" s="13">
        <v>105</v>
      </c>
      <c r="C116" s="14">
        <v>48</v>
      </c>
      <c r="D116" s="14">
        <v>27</v>
      </c>
      <c r="E116" s="15">
        <v>4.0666666666666664</v>
      </c>
      <c r="F116" s="15">
        <v>0</v>
      </c>
      <c r="G116" s="11"/>
      <c r="H116" s="11"/>
      <c r="I116" s="11"/>
      <c r="J116" s="11"/>
      <c r="K116" s="11"/>
      <c r="L116" s="11"/>
      <c r="M116" s="14"/>
    </row>
    <row r="117" spans="1:13" x14ac:dyDescent="0.3">
      <c r="A117" s="399">
        <v>41015</v>
      </c>
      <c r="B117" s="13">
        <v>106</v>
      </c>
      <c r="C117" s="14">
        <v>43</v>
      </c>
      <c r="D117" s="14">
        <v>29.6</v>
      </c>
      <c r="E117" s="15">
        <v>4.0666666666666664</v>
      </c>
      <c r="F117" s="15">
        <v>0</v>
      </c>
      <c r="G117" s="11"/>
      <c r="H117" s="11"/>
      <c r="I117" s="11"/>
      <c r="J117" s="11"/>
      <c r="K117" s="11"/>
      <c r="L117" s="11"/>
      <c r="M117" s="14"/>
    </row>
    <row r="118" spans="1:13" x14ac:dyDescent="0.3">
      <c r="A118" s="399">
        <v>41016</v>
      </c>
      <c r="B118" s="13">
        <v>107</v>
      </c>
      <c r="C118" s="14">
        <v>0</v>
      </c>
      <c r="D118" s="14">
        <v>30.1</v>
      </c>
      <c r="E118" s="15">
        <v>4.0666666666666664</v>
      </c>
      <c r="F118" s="15">
        <v>0</v>
      </c>
      <c r="G118" s="11"/>
      <c r="H118" s="11"/>
      <c r="I118" s="11"/>
      <c r="J118" s="11"/>
      <c r="K118" s="11"/>
      <c r="L118" s="11"/>
      <c r="M118" s="14"/>
    </row>
    <row r="119" spans="1:13" x14ac:dyDescent="0.3">
      <c r="A119" s="399">
        <v>41017</v>
      </c>
      <c r="B119" s="13">
        <v>108</v>
      </c>
      <c r="C119" s="14">
        <v>0</v>
      </c>
      <c r="D119" s="14">
        <v>27.7</v>
      </c>
      <c r="E119" s="15">
        <v>4.0666666666666664</v>
      </c>
      <c r="F119" s="15">
        <v>0</v>
      </c>
      <c r="G119" s="11"/>
      <c r="H119" s="11"/>
      <c r="I119" s="11"/>
      <c r="J119" s="11"/>
      <c r="K119" s="11"/>
      <c r="L119" s="11"/>
      <c r="M119" s="14"/>
    </row>
    <row r="120" spans="1:13" x14ac:dyDescent="0.3">
      <c r="A120" s="399">
        <v>41018</v>
      </c>
      <c r="B120" s="13">
        <v>109</v>
      </c>
      <c r="C120" s="14">
        <v>8</v>
      </c>
      <c r="D120" s="14">
        <v>28.9</v>
      </c>
      <c r="E120" s="15">
        <v>4.0666666666666664</v>
      </c>
      <c r="F120" s="15">
        <v>0</v>
      </c>
      <c r="G120" s="11"/>
      <c r="H120" s="11"/>
      <c r="I120" s="11"/>
      <c r="J120" s="11"/>
      <c r="K120" s="11"/>
      <c r="L120" s="11"/>
      <c r="M120" s="14"/>
    </row>
    <row r="121" spans="1:13" x14ac:dyDescent="0.3">
      <c r="A121" s="399">
        <v>41019</v>
      </c>
      <c r="B121" s="13">
        <v>110</v>
      </c>
      <c r="C121" s="14">
        <v>0</v>
      </c>
      <c r="D121" s="14">
        <v>30.1</v>
      </c>
      <c r="E121" s="15">
        <v>4.0666666666666664</v>
      </c>
      <c r="F121" s="15">
        <v>0</v>
      </c>
      <c r="G121" s="11"/>
      <c r="H121" s="11"/>
      <c r="I121" s="11"/>
      <c r="J121" s="11"/>
      <c r="K121" s="11"/>
      <c r="L121" s="11"/>
      <c r="M121" s="14"/>
    </row>
    <row r="122" spans="1:13" x14ac:dyDescent="0.3">
      <c r="A122" s="399">
        <v>41020</v>
      </c>
      <c r="B122" s="13">
        <v>111</v>
      </c>
      <c r="C122" s="14">
        <v>10</v>
      </c>
      <c r="D122" s="14">
        <v>30</v>
      </c>
      <c r="E122" s="15">
        <v>4.0666666666666664</v>
      </c>
      <c r="F122" s="15">
        <v>0</v>
      </c>
      <c r="G122" s="11"/>
      <c r="H122" s="11"/>
      <c r="I122" s="11"/>
      <c r="J122" s="11"/>
      <c r="K122" s="11"/>
      <c r="L122" s="11"/>
      <c r="M122" s="14"/>
    </row>
    <row r="123" spans="1:13" x14ac:dyDescent="0.3">
      <c r="A123" s="399">
        <v>41021</v>
      </c>
      <c r="B123" s="13">
        <v>112</v>
      </c>
      <c r="C123" s="14">
        <v>0</v>
      </c>
      <c r="D123" s="14">
        <v>30.8</v>
      </c>
      <c r="E123" s="15">
        <v>4.0666666666666664</v>
      </c>
      <c r="F123" s="15">
        <v>0</v>
      </c>
      <c r="G123" s="11"/>
      <c r="H123" s="11"/>
      <c r="I123" s="11"/>
      <c r="J123" s="11"/>
      <c r="K123" s="11"/>
      <c r="L123" s="11"/>
      <c r="M123" s="14"/>
    </row>
    <row r="124" spans="1:13" x14ac:dyDescent="0.3">
      <c r="A124" s="399">
        <v>41022</v>
      </c>
      <c r="B124" s="13">
        <v>113</v>
      </c>
      <c r="C124" s="14">
        <v>0</v>
      </c>
      <c r="D124" s="14">
        <v>30.4</v>
      </c>
      <c r="E124" s="15">
        <v>4.0666666666666664</v>
      </c>
      <c r="F124" s="15">
        <v>0</v>
      </c>
      <c r="G124" s="11"/>
      <c r="H124" s="11"/>
      <c r="I124" s="11"/>
      <c r="J124" s="11"/>
      <c r="K124" s="11"/>
      <c r="L124" s="11"/>
      <c r="M124" s="14"/>
    </row>
    <row r="125" spans="1:13" x14ac:dyDescent="0.3">
      <c r="A125" s="399">
        <v>41023</v>
      </c>
      <c r="B125" s="13">
        <v>114</v>
      </c>
      <c r="C125" s="14">
        <v>4</v>
      </c>
      <c r="D125" s="14">
        <v>29.9</v>
      </c>
      <c r="E125" s="15">
        <v>4.0666666666666664</v>
      </c>
      <c r="F125" s="15">
        <v>0</v>
      </c>
      <c r="G125" s="11"/>
      <c r="H125" s="11"/>
      <c r="I125" s="11"/>
      <c r="J125" s="11"/>
      <c r="K125" s="11"/>
      <c r="L125" s="11"/>
      <c r="M125" s="14"/>
    </row>
    <row r="126" spans="1:13" x14ac:dyDescent="0.3">
      <c r="A126" s="399">
        <v>41024</v>
      </c>
      <c r="B126" s="13">
        <v>115</v>
      </c>
      <c r="C126" s="14">
        <v>5</v>
      </c>
      <c r="D126" s="14">
        <v>30.1</v>
      </c>
      <c r="E126" s="15">
        <v>4.0666666666666664</v>
      </c>
      <c r="F126" s="15">
        <v>0</v>
      </c>
      <c r="G126" s="11"/>
      <c r="H126" s="11"/>
      <c r="I126" s="11"/>
      <c r="J126" s="11"/>
      <c r="K126" s="11"/>
      <c r="L126" s="11"/>
      <c r="M126" s="14"/>
    </row>
    <row r="127" spans="1:13" x14ac:dyDescent="0.3">
      <c r="A127" s="399">
        <v>41025</v>
      </c>
      <c r="B127" s="13">
        <v>116</v>
      </c>
      <c r="C127" s="14">
        <v>0</v>
      </c>
      <c r="D127" s="14">
        <v>30.2</v>
      </c>
      <c r="E127" s="15">
        <v>4.0666666666666664</v>
      </c>
      <c r="F127" s="15">
        <v>0</v>
      </c>
      <c r="G127" s="11"/>
      <c r="H127" s="11"/>
      <c r="I127" s="11"/>
      <c r="J127" s="11"/>
      <c r="K127" s="11"/>
      <c r="L127" s="11"/>
      <c r="M127" s="14"/>
    </row>
    <row r="128" spans="1:13" x14ac:dyDescent="0.3">
      <c r="A128" s="399">
        <v>41026</v>
      </c>
      <c r="B128" s="13">
        <v>117</v>
      </c>
      <c r="C128" s="14">
        <v>0</v>
      </c>
      <c r="D128" s="14">
        <v>29.8</v>
      </c>
      <c r="E128" s="15">
        <v>4.0666666666666664</v>
      </c>
      <c r="F128" s="15">
        <v>0</v>
      </c>
      <c r="G128" s="11"/>
      <c r="H128" s="11"/>
      <c r="I128" s="11"/>
      <c r="J128" s="11"/>
      <c r="K128" s="11"/>
      <c r="L128" s="11"/>
      <c r="M128" s="14"/>
    </row>
    <row r="129" spans="1:13" x14ac:dyDescent="0.3">
      <c r="A129" s="399">
        <v>41027</v>
      </c>
      <c r="B129" s="13">
        <v>118</v>
      </c>
      <c r="C129" s="14">
        <v>12</v>
      </c>
      <c r="D129" s="14">
        <v>29.1</v>
      </c>
      <c r="E129" s="15">
        <v>4.0666666666666664</v>
      </c>
      <c r="F129" s="15">
        <v>0</v>
      </c>
      <c r="G129" s="11"/>
      <c r="H129" s="11"/>
      <c r="I129" s="11"/>
      <c r="J129" s="11"/>
      <c r="K129" s="11"/>
      <c r="L129" s="11"/>
      <c r="M129" s="14"/>
    </row>
    <row r="130" spans="1:13" x14ac:dyDescent="0.3">
      <c r="A130" s="399">
        <v>41028</v>
      </c>
      <c r="B130" s="13">
        <v>119</v>
      </c>
      <c r="C130" s="14">
        <v>26</v>
      </c>
      <c r="D130" s="14">
        <v>28.8</v>
      </c>
      <c r="E130" s="15">
        <v>4.0666666666666664</v>
      </c>
      <c r="F130" s="15">
        <v>0</v>
      </c>
      <c r="G130" s="11"/>
      <c r="H130" s="11"/>
      <c r="I130" s="11"/>
      <c r="J130" s="11"/>
      <c r="K130" s="11"/>
      <c r="L130" s="11"/>
      <c r="M130" s="14"/>
    </row>
    <row r="131" spans="1:13" x14ac:dyDescent="0.3">
      <c r="A131" s="399">
        <v>41029</v>
      </c>
      <c r="B131" s="13">
        <v>120</v>
      </c>
      <c r="C131" s="14">
        <v>51</v>
      </c>
      <c r="D131" s="14">
        <v>30.6</v>
      </c>
      <c r="E131" s="15">
        <v>4.0666666666666664</v>
      </c>
      <c r="F131" s="15">
        <v>0</v>
      </c>
      <c r="G131" s="11"/>
      <c r="H131" s="11"/>
      <c r="I131" s="11"/>
      <c r="J131" s="11"/>
      <c r="K131" s="11"/>
      <c r="L131" s="11"/>
      <c r="M131" s="14"/>
    </row>
    <row r="132" spans="1:13" x14ac:dyDescent="0.3">
      <c r="A132" s="399">
        <v>41030</v>
      </c>
      <c r="B132" s="13">
        <v>121</v>
      </c>
      <c r="C132" s="14">
        <v>0</v>
      </c>
      <c r="D132" s="14">
        <v>30.1</v>
      </c>
      <c r="E132" s="15">
        <v>4.064516129032258</v>
      </c>
      <c r="F132" s="15">
        <v>0</v>
      </c>
      <c r="G132" s="11"/>
      <c r="H132" s="11"/>
      <c r="I132" s="11"/>
      <c r="J132" s="11"/>
      <c r="K132" s="11"/>
      <c r="L132" s="11"/>
      <c r="M132" s="14"/>
    </row>
    <row r="133" spans="1:13" x14ac:dyDescent="0.3">
      <c r="A133" s="399">
        <v>41031</v>
      </c>
      <c r="B133" s="13">
        <v>122</v>
      </c>
      <c r="C133" s="14">
        <v>78</v>
      </c>
      <c r="D133" s="14">
        <v>30.8</v>
      </c>
      <c r="E133" s="15">
        <v>4.064516129032258</v>
      </c>
      <c r="F133" s="15">
        <v>0</v>
      </c>
      <c r="G133" s="11"/>
      <c r="H133" s="11"/>
      <c r="I133" s="11"/>
      <c r="J133" s="11"/>
      <c r="K133" s="11"/>
      <c r="L133" s="11"/>
      <c r="M133" s="14"/>
    </row>
    <row r="134" spans="1:13" x14ac:dyDescent="0.3">
      <c r="A134" s="399">
        <v>41032</v>
      </c>
      <c r="B134" s="13">
        <v>123</v>
      </c>
      <c r="C134" s="14">
        <v>0</v>
      </c>
      <c r="D134" s="14">
        <v>31.6</v>
      </c>
      <c r="E134" s="15">
        <v>4.064516129032258</v>
      </c>
      <c r="F134" s="15">
        <v>0</v>
      </c>
      <c r="G134" s="11"/>
      <c r="H134" s="11"/>
      <c r="I134" s="11"/>
      <c r="J134" s="11"/>
      <c r="K134" s="11"/>
      <c r="L134" s="11"/>
      <c r="M134" s="14"/>
    </row>
    <row r="135" spans="1:13" x14ac:dyDescent="0.3">
      <c r="A135" s="399">
        <v>41033</v>
      </c>
      <c r="B135" s="13">
        <v>124</v>
      </c>
      <c r="C135" s="14">
        <v>36</v>
      </c>
      <c r="D135" s="14">
        <v>30.5</v>
      </c>
      <c r="E135" s="15">
        <v>4.064516129032258</v>
      </c>
      <c r="F135" s="15">
        <v>0</v>
      </c>
      <c r="G135" s="11"/>
      <c r="H135" s="11"/>
      <c r="I135" s="11"/>
      <c r="J135" s="11"/>
      <c r="K135" s="11"/>
      <c r="L135" s="11"/>
      <c r="M135" s="14"/>
    </row>
    <row r="136" spans="1:13" x14ac:dyDescent="0.3">
      <c r="A136" s="399">
        <v>41034</v>
      </c>
      <c r="B136" s="13">
        <v>125</v>
      </c>
      <c r="C136" s="14">
        <v>10</v>
      </c>
      <c r="D136" s="14">
        <v>30.2</v>
      </c>
      <c r="E136" s="15">
        <v>4.064516129032258</v>
      </c>
      <c r="F136" s="15">
        <v>0</v>
      </c>
      <c r="G136" s="11"/>
      <c r="H136" s="11"/>
      <c r="I136" s="11"/>
      <c r="J136" s="11"/>
      <c r="K136" s="11"/>
      <c r="L136" s="11"/>
      <c r="M136" s="14"/>
    </row>
    <row r="137" spans="1:13" x14ac:dyDescent="0.3">
      <c r="A137" s="399">
        <v>41035</v>
      </c>
      <c r="B137" s="13">
        <v>126</v>
      </c>
      <c r="C137" s="14">
        <v>7</v>
      </c>
      <c r="D137" s="14">
        <v>29.8</v>
      </c>
      <c r="E137" s="15">
        <v>4.064516129032258</v>
      </c>
      <c r="F137" s="15">
        <v>0</v>
      </c>
      <c r="G137" s="11"/>
      <c r="H137" s="11"/>
      <c r="I137" s="11"/>
      <c r="J137" s="11"/>
      <c r="K137" s="11"/>
      <c r="L137" s="11"/>
      <c r="M137" s="14"/>
    </row>
    <row r="138" spans="1:13" x14ac:dyDescent="0.3">
      <c r="A138" s="399">
        <v>41036</v>
      </c>
      <c r="B138" s="13">
        <v>127</v>
      </c>
      <c r="C138" s="14">
        <v>9</v>
      </c>
      <c r="D138" s="14">
        <v>30</v>
      </c>
      <c r="E138" s="15">
        <v>4.064516129032258</v>
      </c>
      <c r="F138" s="15">
        <v>0</v>
      </c>
      <c r="G138" s="11"/>
      <c r="H138" s="11"/>
      <c r="I138" s="11"/>
      <c r="J138" s="11"/>
      <c r="K138" s="11"/>
      <c r="L138" s="11"/>
      <c r="M138" s="14"/>
    </row>
    <row r="139" spans="1:13" x14ac:dyDescent="0.3">
      <c r="A139" s="399">
        <v>41037</v>
      </c>
      <c r="B139" s="13">
        <v>128</v>
      </c>
      <c r="C139" s="14">
        <v>0</v>
      </c>
      <c r="D139" s="14">
        <v>30.3</v>
      </c>
      <c r="E139" s="15">
        <v>4.064516129032258</v>
      </c>
      <c r="F139" s="15">
        <v>0</v>
      </c>
      <c r="G139" s="11"/>
      <c r="H139" s="11"/>
      <c r="I139" s="11"/>
      <c r="J139" s="11"/>
      <c r="K139" s="11"/>
      <c r="L139" s="11"/>
      <c r="M139" s="14"/>
    </row>
    <row r="140" spans="1:13" x14ac:dyDescent="0.3">
      <c r="A140" s="399">
        <v>41038</v>
      </c>
      <c r="B140" s="13">
        <v>129</v>
      </c>
      <c r="C140" s="14">
        <v>3</v>
      </c>
      <c r="D140" s="14">
        <v>29.6</v>
      </c>
      <c r="E140" s="15">
        <v>4.064516129032258</v>
      </c>
      <c r="F140" s="15">
        <v>0</v>
      </c>
      <c r="G140" s="11"/>
      <c r="H140" s="11"/>
      <c r="I140" s="11"/>
      <c r="J140" s="11"/>
      <c r="K140" s="11"/>
      <c r="L140" s="11"/>
      <c r="M140" s="14"/>
    </row>
    <row r="141" spans="1:13" x14ac:dyDescent="0.3">
      <c r="A141" s="399">
        <v>41039</v>
      </c>
      <c r="B141" s="13">
        <v>130</v>
      </c>
      <c r="C141" s="14">
        <v>13</v>
      </c>
      <c r="D141" s="14">
        <v>29.7</v>
      </c>
      <c r="E141" s="15">
        <v>4.064516129032258</v>
      </c>
      <c r="F141" s="15">
        <v>0</v>
      </c>
      <c r="G141" s="11"/>
      <c r="H141" s="11"/>
      <c r="I141" s="11"/>
      <c r="J141" s="11"/>
      <c r="K141" s="11"/>
      <c r="L141" s="11"/>
      <c r="M141" s="14"/>
    </row>
    <row r="142" spans="1:13" x14ac:dyDescent="0.3">
      <c r="A142" s="399">
        <v>41040</v>
      </c>
      <c r="B142" s="13">
        <v>131</v>
      </c>
      <c r="C142" s="14">
        <v>19</v>
      </c>
      <c r="D142" s="14">
        <v>29.9</v>
      </c>
      <c r="E142" s="15">
        <v>4.064516129032258</v>
      </c>
      <c r="F142" s="15">
        <v>0</v>
      </c>
      <c r="G142" s="11"/>
      <c r="H142" s="11"/>
      <c r="I142" s="11"/>
      <c r="J142" s="11"/>
      <c r="K142" s="11"/>
      <c r="L142" s="11"/>
      <c r="M142" s="14"/>
    </row>
    <row r="143" spans="1:13" x14ac:dyDescent="0.3">
      <c r="A143" s="399">
        <v>41041</v>
      </c>
      <c r="B143" s="13">
        <v>132</v>
      </c>
      <c r="C143" s="14">
        <v>24</v>
      </c>
      <c r="D143" s="14">
        <v>31.4</v>
      </c>
      <c r="E143" s="15">
        <v>4.064516129032258</v>
      </c>
      <c r="F143" s="15">
        <v>0</v>
      </c>
      <c r="G143" s="11"/>
      <c r="H143" s="11"/>
      <c r="I143" s="11"/>
      <c r="J143" s="11"/>
      <c r="K143" s="11"/>
      <c r="L143" s="11"/>
      <c r="M143" s="14"/>
    </row>
    <row r="144" spans="1:13" x14ac:dyDescent="0.3">
      <c r="A144" s="399">
        <v>41042</v>
      </c>
      <c r="B144" s="13">
        <v>133</v>
      </c>
      <c r="C144" s="14">
        <v>19</v>
      </c>
      <c r="D144" s="14">
        <v>31.9</v>
      </c>
      <c r="E144" s="15">
        <v>4.064516129032258</v>
      </c>
      <c r="F144" s="15">
        <v>0</v>
      </c>
      <c r="G144" s="11"/>
      <c r="H144" s="11"/>
      <c r="I144" s="11"/>
      <c r="J144" s="11"/>
      <c r="K144" s="11"/>
      <c r="L144" s="11"/>
      <c r="M144" s="14"/>
    </row>
    <row r="145" spans="1:13" x14ac:dyDescent="0.3">
      <c r="A145" s="399">
        <v>41043</v>
      </c>
      <c r="B145" s="13">
        <v>134</v>
      </c>
      <c r="C145" s="14">
        <v>0</v>
      </c>
      <c r="D145" s="14">
        <v>31</v>
      </c>
      <c r="E145" s="15">
        <v>4.064516129032258</v>
      </c>
      <c r="F145" s="15">
        <v>0</v>
      </c>
      <c r="G145" s="11"/>
      <c r="H145" s="11"/>
      <c r="I145" s="11"/>
      <c r="J145" s="11"/>
      <c r="K145" s="11"/>
      <c r="L145" s="11"/>
      <c r="M145" s="14"/>
    </row>
    <row r="146" spans="1:13" x14ac:dyDescent="0.3">
      <c r="A146" s="399">
        <v>41044</v>
      </c>
      <c r="B146" s="13">
        <v>135</v>
      </c>
      <c r="C146" s="14">
        <v>10</v>
      </c>
      <c r="D146" s="14">
        <v>30.6</v>
      </c>
      <c r="E146" s="15">
        <v>4.064516129032258</v>
      </c>
      <c r="F146" s="15">
        <v>0</v>
      </c>
      <c r="G146" s="11"/>
      <c r="H146" s="11"/>
      <c r="I146" s="11"/>
      <c r="J146" s="11"/>
      <c r="K146" s="11"/>
      <c r="L146" s="11"/>
      <c r="M146" s="14"/>
    </row>
    <row r="147" spans="1:13" x14ac:dyDescent="0.3">
      <c r="A147" s="399">
        <v>41045</v>
      </c>
      <c r="B147" s="13">
        <v>136</v>
      </c>
      <c r="C147" s="14">
        <v>40</v>
      </c>
      <c r="D147" s="14">
        <v>30.3</v>
      </c>
      <c r="E147" s="15">
        <v>4.064516129032258</v>
      </c>
      <c r="F147" s="15">
        <v>0</v>
      </c>
      <c r="G147" s="11"/>
      <c r="H147" s="11"/>
      <c r="I147" s="11"/>
      <c r="J147" s="11"/>
      <c r="K147" s="11"/>
      <c r="L147" s="11"/>
      <c r="M147" s="14"/>
    </row>
    <row r="148" spans="1:13" x14ac:dyDescent="0.3">
      <c r="A148" s="399">
        <v>41046</v>
      </c>
      <c r="B148" s="13">
        <v>137</v>
      </c>
      <c r="C148" s="14">
        <v>0</v>
      </c>
      <c r="D148" s="14">
        <v>28.6</v>
      </c>
      <c r="E148" s="15">
        <v>4.064516129032258</v>
      </c>
      <c r="F148" s="15">
        <v>0</v>
      </c>
      <c r="G148" s="11"/>
      <c r="H148" s="11"/>
      <c r="I148" s="11"/>
      <c r="J148" s="11"/>
      <c r="K148" s="11"/>
      <c r="L148" s="11"/>
      <c r="M148" s="14"/>
    </row>
    <row r="149" spans="1:13" x14ac:dyDescent="0.3">
      <c r="A149" s="399">
        <v>41047</v>
      </c>
      <c r="B149" s="13">
        <v>138</v>
      </c>
      <c r="C149" s="14">
        <v>0</v>
      </c>
      <c r="D149" s="14">
        <v>29.6</v>
      </c>
      <c r="E149" s="15">
        <v>4.064516129032258</v>
      </c>
      <c r="F149" s="15">
        <v>0</v>
      </c>
      <c r="G149" s="11"/>
      <c r="H149" s="11"/>
      <c r="I149" s="11"/>
      <c r="J149" s="11"/>
      <c r="K149" s="11"/>
      <c r="L149" s="11"/>
      <c r="M149" s="14"/>
    </row>
    <row r="150" spans="1:13" x14ac:dyDescent="0.3">
      <c r="A150" s="399">
        <v>41048</v>
      </c>
      <c r="B150" s="13">
        <v>139</v>
      </c>
      <c r="C150" s="14">
        <v>22</v>
      </c>
      <c r="D150" s="14">
        <v>28.2</v>
      </c>
      <c r="E150" s="15">
        <v>4.064516129032258</v>
      </c>
      <c r="F150" s="15">
        <v>0</v>
      </c>
      <c r="G150" s="11"/>
      <c r="H150" s="11"/>
      <c r="I150" s="11"/>
      <c r="J150" s="11"/>
      <c r="K150" s="11"/>
      <c r="L150" s="11"/>
      <c r="M150" s="14"/>
    </row>
    <row r="151" spans="1:13" x14ac:dyDescent="0.3">
      <c r="A151" s="399">
        <v>41049</v>
      </c>
      <c r="B151" s="13">
        <v>140</v>
      </c>
      <c r="C151" s="14">
        <v>0</v>
      </c>
      <c r="D151" s="14">
        <v>27</v>
      </c>
      <c r="E151" s="15">
        <v>4.064516129032258</v>
      </c>
      <c r="F151" s="15">
        <v>0</v>
      </c>
      <c r="G151" s="11"/>
      <c r="H151" s="11"/>
      <c r="I151" s="11"/>
      <c r="J151" s="11"/>
      <c r="K151" s="11"/>
      <c r="L151" s="11"/>
      <c r="M151" s="14"/>
    </row>
    <row r="152" spans="1:13" x14ac:dyDescent="0.3">
      <c r="A152" s="399">
        <v>41050</v>
      </c>
      <c r="B152" s="13">
        <v>141</v>
      </c>
      <c r="C152" s="14">
        <v>0</v>
      </c>
      <c r="D152" s="14">
        <v>28.5</v>
      </c>
      <c r="E152" s="15">
        <v>4.064516129032258</v>
      </c>
      <c r="F152" s="15">
        <v>0</v>
      </c>
      <c r="G152" s="11"/>
      <c r="H152" s="11"/>
      <c r="I152" s="11"/>
      <c r="J152" s="11"/>
      <c r="K152" s="11"/>
      <c r="L152" s="11"/>
      <c r="M152" s="14"/>
    </row>
    <row r="153" spans="1:13" x14ac:dyDescent="0.3">
      <c r="A153" s="399">
        <v>41051</v>
      </c>
      <c r="B153" s="13">
        <v>142</v>
      </c>
      <c r="C153" s="14">
        <v>0</v>
      </c>
      <c r="D153" s="14">
        <v>27.6</v>
      </c>
      <c r="E153" s="15">
        <v>4.064516129032258</v>
      </c>
      <c r="F153" s="15">
        <v>0</v>
      </c>
      <c r="G153" s="11"/>
      <c r="H153" s="11"/>
      <c r="I153" s="11"/>
      <c r="J153" s="11"/>
      <c r="K153" s="11"/>
      <c r="L153" s="11"/>
      <c r="M153" s="14"/>
    </row>
    <row r="154" spans="1:13" x14ac:dyDescent="0.3">
      <c r="A154" s="399">
        <v>41052</v>
      </c>
      <c r="B154" s="13">
        <v>143</v>
      </c>
      <c r="C154" s="14">
        <v>0</v>
      </c>
      <c r="D154" s="14">
        <v>28</v>
      </c>
      <c r="E154" s="15">
        <v>4.064516129032258</v>
      </c>
      <c r="F154" s="15">
        <v>0</v>
      </c>
      <c r="G154" s="11"/>
      <c r="H154" s="11"/>
      <c r="I154" s="11"/>
      <c r="J154" s="11"/>
      <c r="K154" s="11"/>
      <c r="L154" s="11"/>
      <c r="M154" s="14"/>
    </row>
    <row r="155" spans="1:13" x14ac:dyDescent="0.3">
      <c r="A155" s="399">
        <v>41053</v>
      </c>
      <c r="B155" s="13">
        <v>144</v>
      </c>
      <c r="C155" s="14">
        <v>0</v>
      </c>
      <c r="D155" s="14">
        <v>29.9</v>
      </c>
      <c r="E155" s="15">
        <v>4.064516129032258</v>
      </c>
      <c r="F155" s="15">
        <v>0</v>
      </c>
      <c r="G155" s="11"/>
      <c r="H155" s="11"/>
      <c r="I155" s="11"/>
      <c r="J155" s="11"/>
      <c r="K155" s="11"/>
      <c r="L155" s="11"/>
      <c r="M155" s="14"/>
    </row>
    <row r="156" spans="1:13" x14ac:dyDescent="0.3">
      <c r="A156" s="399">
        <v>41054</v>
      </c>
      <c r="B156" s="13">
        <v>145</v>
      </c>
      <c r="C156" s="14">
        <v>0</v>
      </c>
      <c r="D156" s="14">
        <v>28.8</v>
      </c>
      <c r="E156" s="15">
        <v>4.064516129032258</v>
      </c>
      <c r="F156" s="15">
        <v>0</v>
      </c>
      <c r="G156" s="11"/>
      <c r="H156" s="11"/>
      <c r="I156" s="11"/>
      <c r="J156" s="11"/>
      <c r="K156" s="11"/>
      <c r="L156" s="11"/>
      <c r="M156" s="14"/>
    </row>
    <row r="157" spans="1:13" x14ac:dyDescent="0.3">
      <c r="A157" s="399">
        <v>41055</v>
      </c>
      <c r="B157" s="13">
        <v>146</v>
      </c>
      <c r="C157" s="14">
        <v>0</v>
      </c>
      <c r="D157" s="14">
        <v>26.9</v>
      </c>
      <c r="E157" s="15">
        <v>4.064516129032258</v>
      </c>
      <c r="F157" s="15">
        <v>0</v>
      </c>
      <c r="G157" s="11"/>
      <c r="H157" s="11"/>
      <c r="I157" s="11"/>
      <c r="J157" s="11"/>
      <c r="K157" s="11"/>
      <c r="L157" s="11"/>
      <c r="M157" s="14"/>
    </row>
    <row r="158" spans="1:13" x14ac:dyDescent="0.3">
      <c r="A158" s="399">
        <v>41056</v>
      </c>
      <c r="B158" s="13">
        <v>147</v>
      </c>
      <c r="C158" s="14">
        <v>0</v>
      </c>
      <c r="D158" s="14">
        <v>27.7</v>
      </c>
      <c r="E158" s="15">
        <v>4.064516129032258</v>
      </c>
      <c r="F158" s="15">
        <v>0</v>
      </c>
      <c r="G158" s="11"/>
      <c r="H158" s="11"/>
      <c r="I158" s="11"/>
      <c r="J158" s="11"/>
      <c r="K158" s="11"/>
      <c r="L158" s="11"/>
      <c r="M158" s="14"/>
    </row>
    <row r="159" spans="1:13" x14ac:dyDescent="0.3">
      <c r="A159" s="399">
        <v>41057</v>
      </c>
      <c r="B159" s="13">
        <v>148</v>
      </c>
      <c r="C159" s="14">
        <v>0</v>
      </c>
      <c r="D159" s="14">
        <v>27.4</v>
      </c>
      <c r="E159" s="15">
        <v>4.064516129032258</v>
      </c>
      <c r="F159" s="15">
        <v>0</v>
      </c>
      <c r="G159" s="11"/>
      <c r="H159" s="11"/>
      <c r="I159" s="11"/>
      <c r="J159" s="11"/>
      <c r="K159" s="11"/>
      <c r="L159" s="11"/>
      <c r="M159" s="14"/>
    </row>
    <row r="160" spans="1:13" x14ac:dyDescent="0.3">
      <c r="A160" s="399">
        <v>41058</v>
      </c>
      <c r="B160" s="13">
        <v>149</v>
      </c>
      <c r="C160" s="14">
        <v>73</v>
      </c>
      <c r="D160" s="14">
        <v>28</v>
      </c>
      <c r="E160" s="15">
        <v>4.064516129032258</v>
      </c>
      <c r="F160" s="15">
        <v>0</v>
      </c>
      <c r="G160" s="11"/>
      <c r="H160" s="11"/>
      <c r="I160" s="11"/>
      <c r="J160" s="11"/>
      <c r="K160" s="11"/>
      <c r="L160" s="11"/>
      <c r="M160" s="14"/>
    </row>
    <row r="161" spans="1:13" x14ac:dyDescent="0.3">
      <c r="A161" s="399">
        <v>41059</v>
      </c>
      <c r="B161" s="13">
        <v>150</v>
      </c>
      <c r="C161" s="14">
        <v>0</v>
      </c>
      <c r="D161" s="14">
        <v>29</v>
      </c>
      <c r="E161" s="15">
        <v>4.064516129032258</v>
      </c>
      <c r="F161" s="15">
        <v>0</v>
      </c>
      <c r="G161" s="11"/>
      <c r="H161" s="11"/>
      <c r="I161" s="11"/>
      <c r="J161" s="11"/>
      <c r="K161" s="11"/>
      <c r="L161" s="11"/>
      <c r="M161" s="14"/>
    </row>
    <row r="162" spans="1:13" x14ac:dyDescent="0.3">
      <c r="A162" s="399">
        <v>41060</v>
      </c>
      <c r="B162" s="13">
        <v>151</v>
      </c>
      <c r="C162" s="14">
        <v>0</v>
      </c>
      <c r="D162" s="14">
        <v>29.1</v>
      </c>
      <c r="E162" s="15">
        <v>4.064516129032258</v>
      </c>
      <c r="F162" s="15">
        <v>0</v>
      </c>
      <c r="G162" s="11"/>
      <c r="H162" s="11"/>
      <c r="I162" s="11"/>
      <c r="J162" s="11"/>
      <c r="K162" s="11"/>
      <c r="L162" s="11"/>
      <c r="M162" s="14"/>
    </row>
    <row r="163" spans="1:13" x14ac:dyDescent="0.3">
      <c r="A163" s="399">
        <v>41061</v>
      </c>
      <c r="B163" s="13">
        <v>152</v>
      </c>
      <c r="C163" s="14">
        <v>0</v>
      </c>
      <c r="D163" s="14">
        <v>27.6</v>
      </c>
      <c r="E163" s="15">
        <v>4.2333333333333334</v>
      </c>
      <c r="F163" s="15">
        <v>0</v>
      </c>
      <c r="G163" s="11"/>
      <c r="H163" s="11"/>
      <c r="I163" s="11"/>
      <c r="J163" s="11"/>
      <c r="K163" s="11"/>
      <c r="L163" s="11"/>
      <c r="M163" s="14"/>
    </row>
    <row r="164" spans="1:13" x14ac:dyDescent="0.3">
      <c r="A164" s="399">
        <v>41062</v>
      </c>
      <c r="B164" s="13">
        <v>153</v>
      </c>
      <c r="C164" s="14">
        <v>0</v>
      </c>
      <c r="D164" s="14">
        <v>29.3</v>
      </c>
      <c r="E164" s="15">
        <v>4.2333333333333334</v>
      </c>
      <c r="F164" s="15">
        <v>0</v>
      </c>
      <c r="G164" s="11"/>
      <c r="H164" s="11"/>
      <c r="I164" s="11"/>
      <c r="J164" s="11"/>
      <c r="K164" s="11"/>
      <c r="L164" s="11"/>
      <c r="M164" s="14"/>
    </row>
    <row r="165" spans="1:13" x14ac:dyDescent="0.3">
      <c r="A165" s="399">
        <v>41063</v>
      </c>
      <c r="B165" s="13">
        <v>154</v>
      </c>
      <c r="C165" s="14">
        <v>0</v>
      </c>
      <c r="D165" s="14">
        <v>30.4</v>
      </c>
      <c r="E165" s="15">
        <v>4.2333333333333334</v>
      </c>
      <c r="F165" s="15">
        <v>0</v>
      </c>
      <c r="G165" s="11"/>
      <c r="H165" s="11"/>
      <c r="I165" s="11"/>
      <c r="J165" s="11"/>
      <c r="K165" s="11"/>
      <c r="L165" s="11"/>
      <c r="M165" s="14"/>
    </row>
    <row r="166" spans="1:13" x14ac:dyDescent="0.3">
      <c r="A166" s="399">
        <v>41064</v>
      </c>
      <c r="B166" s="13">
        <v>155</v>
      </c>
      <c r="C166" s="14">
        <v>0</v>
      </c>
      <c r="D166" s="14">
        <v>31.2</v>
      </c>
      <c r="E166" s="15">
        <v>4.2333333333333334</v>
      </c>
      <c r="F166" s="15">
        <v>0</v>
      </c>
      <c r="G166" s="11"/>
      <c r="H166" s="11"/>
      <c r="I166" s="11"/>
      <c r="J166" s="11"/>
      <c r="K166" s="11"/>
      <c r="L166" s="11"/>
      <c r="M166" s="14"/>
    </row>
    <row r="167" spans="1:13" x14ac:dyDescent="0.3">
      <c r="A167" s="399">
        <v>41065</v>
      </c>
      <c r="B167" s="13">
        <v>156</v>
      </c>
      <c r="C167" s="14">
        <v>3</v>
      </c>
      <c r="D167" s="14">
        <v>30.1</v>
      </c>
      <c r="E167" s="15">
        <v>4.2333333333333334</v>
      </c>
      <c r="F167" s="15">
        <v>0</v>
      </c>
      <c r="G167" s="11"/>
      <c r="H167" s="11"/>
      <c r="I167" s="11"/>
      <c r="J167" s="11"/>
      <c r="K167" s="11"/>
      <c r="L167" s="11"/>
      <c r="M167" s="14"/>
    </row>
    <row r="168" spans="1:13" x14ac:dyDescent="0.3">
      <c r="A168" s="399">
        <v>41066</v>
      </c>
      <c r="B168" s="13">
        <v>157</v>
      </c>
      <c r="C168" s="14">
        <v>0</v>
      </c>
      <c r="D168" s="14">
        <v>28.7</v>
      </c>
      <c r="E168" s="15">
        <v>4.2333333333333334</v>
      </c>
      <c r="F168" s="15">
        <v>0</v>
      </c>
      <c r="G168" s="11"/>
      <c r="H168" s="11"/>
      <c r="I168" s="11"/>
      <c r="J168" s="11"/>
      <c r="K168" s="11"/>
      <c r="L168" s="11"/>
      <c r="M168" s="14"/>
    </row>
    <row r="169" spans="1:13" x14ac:dyDescent="0.3">
      <c r="A169" s="399">
        <v>41067</v>
      </c>
      <c r="B169" s="13">
        <v>158</v>
      </c>
      <c r="C169" s="14">
        <v>0</v>
      </c>
      <c r="D169" s="14">
        <v>28.3</v>
      </c>
      <c r="E169" s="15">
        <v>4.2333333333333334</v>
      </c>
      <c r="F169" s="15">
        <v>0</v>
      </c>
      <c r="G169" s="11"/>
      <c r="H169" s="11"/>
      <c r="I169" s="11"/>
      <c r="J169" s="11"/>
      <c r="K169" s="11"/>
      <c r="L169" s="11"/>
      <c r="M169" s="14"/>
    </row>
    <row r="170" spans="1:13" x14ac:dyDescent="0.3">
      <c r="A170" s="399">
        <v>41068</v>
      </c>
      <c r="B170" s="13">
        <v>159</v>
      </c>
      <c r="C170" s="14">
        <v>6</v>
      </c>
      <c r="D170" s="14">
        <v>28.9</v>
      </c>
      <c r="E170" s="15">
        <v>4.2333333333333334</v>
      </c>
      <c r="F170" s="15">
        <v>0</v>
      </c>
      <c r="G170" s="11"/>
      <c r="H170" s="11"/>
      <c r="I170" s="11"/>
      <c r="J170" s="11"/>
      <c r="K170" s="11"/>
      <c r="L170" s="11"/>
      <c r="M170" s="14"/>
    </row>
    <row r="171" spans="1:13" x14ac:dyDescent="0.3">
      <c r="A171" s="399">
        <v>41069</v>
      </c>
      <c r="B171" s="13">
        <v>160</v>
      </c>
      <c r="C171" s="14">
        <v>0</v>
      </c>
      <c r="D171" s="14">
        <v>30.8</v>
      </c>
      <c r="E171" s="15">
        <v>4.2333333333333334</v>
      </c>
      <c r="F171" s="15">
        <v>0</v>
      </c>
      <c r="G171" s="11"/>
      <c r="H171" s="11"/>
      <c r="I171" s="11"/>
      <c r="J171" s="11"/>
      <c r="K171" s="11"/>
      <c r="L171" s="11"/>
      <c r="M171" s="14"/>
    </row>
    <row r="172" spans="1:13" x14ac:dyDescent="0.3">
      <c r="A172" s="399">
        <v>41070</v>
      </c>
      <c r="B172" s="13">
        <v>161</v>
      </c>
      <c r="C172" s="14">
        <v>9</v>
      </c>
      <c r="D172" s="14">
        <v>30.4</v>
      </c>
      <c r="E172" s="15">
        <v>4.2333333333333334</v>
      </c>
      <c r="F172" s="15">
        <v>0</v>
      </c>
      <c r="G172" s="11"/>
      <c r="H172" s="11"/>
      <c r="I172" s="11"/>
      <c r="J172" s="11"/>
      <c r="K172" s="11"/>
      <c r="L172" s="11"/>
      <c r="M172" s="14"/>
    </row>
    <row r="173" spans="1:13" x14ac:dyDescent="0.3">
      <c r="A173" s="399">
        <v>41071</v>
      </c>
      <c r="B173" s="13">
        <v>162</v>
      </c>
      <c r="C173" s="14">
        <v>0</v>
      </c>
      <c r="D173" s="14">
        <v>30.7</v>
      </c>
      <c r="E173" s="15">
        <v>4.2333333333333334</v>
      </c>
      <c r="F173" s="15">
        <v>0</v>
      </c>
      <c r="G173" s="11"/>
      <c r="H173" s="11"/>
      <c r="I173" s="11"/>
      <c r="J173" s="11"/>
      <c r="K173" s="11"/>
      <c r="L173" s="11"/>
      <c r="M173" s="14"/>
    </row>
    <row r="174" spans="1:13" x14ac:dyDescent="0.3">
      <c r="A174" s="399">
        <v>41072</v>
      </c>
      <c r="B174" s="13">
        <v>163</v>
      </c>
      <c r="C174" s="14">
        <v>12</v>
      </c>
      <c r="D174" s="14">
        <v>29.3</v>
      </c>
      <c r="E174" s="15">
        <v>4.2333333333333334</v>
      </c>
      <c r="F174" s="15">
        <v>0</v>
      </c>
      <c r="G174" s="11"/>
      <c r="H174" s="11"/>
      <c r="I174" s="11"/>
      <c r="J174" s="11"/>
      <c r="K174" s="11"/>
      <c r="L174" s="11"/>
      <c r="M174" s="14"/>
    </row>
    <row r="175" spans="1:13" x14ac:dyDescent="0.3">
      <c r="A175" s="399">
        <v>41073</v>
      </c>
      <c r="B175" s="13">
        <v>164</v>
      </c>
      <c r="C175" s="14">
        <v>0</v>
      </c>
      <c r="D175" s="14">
        <v>30.6</v>
      </c>
      <c r="E175" s="15">
        <v>4.2333333333333334</v>
      </c>
      <c r="F175" s="15">
        <v>0</v>
      </c>
      <c r="G175" s="11"/>
      <c r="H175" s="11"/>
      <c r="I175" s="11"/>
      <c r="J175" s="11"/>
      <c r="K175" s="11"/>
      <c r="L175" s="11"/>
      <c r="M175" s="14"/>
    </row>
    <row r="176" spans="1:13" x14ac:dyDescent="0.3">
      <c r="A176" s="399">
        <v>41074</v>
      </c>
      <c r="B176" s="13">
        <v>165</v>
      </c>
      <c r="C176" s="14">
        <v>0</v>
      </c>
      <c r="D176" s="14">
        <v>30.1</v>
      </c>
      <c r="E176" s="15">
        <v>4.2333333333333334</v>
      </c>
      <c r="F176" s="15">
        <v>0</v>
      </c>
      <c r="G176" s="11"/>
      <c r="H176" s="11"/>
      <c r="I176" s="11"/>
      <c r="J176" s="11"/>
      <c r="K176" s="11"/>
      <c r="L176" s="11"/>
      <c r="M176" s="14"/>
    </row>
    <row r="177" spans="1:13" x14ac:dyDescent="0.3">
      <c r="A177" s="399">
        <v>41075</v>
      </c>
      <c r="B177" s="13">
        <v>166</v>
      </c>
      <c r="C177" s="14">
        <v>0</v>
      </c>
      <c r="D177" s="14">
        <v>29.7</v>
      </c>
      <c r="E177" s="15">
        <v>4.2333333333333334</v>
      </c>
      <c r="F177" s="15">
        <v>0</v>
      </c>
      <c r="G177" s="11"/>
      <c r="H177" s="11"/>
      <c r="I177" s="11"/>
      <c r="J177" s="11"/>
      <c r="K177" s="11"/>
      <c r="L177" s="11"/>
      <c r="M177" s="14"/>
    </row>
    <row r="178" spans="1:13" x14ac:dyDescent="0.3">
      <c r="A178" s="399">
        <v>41076</v>
      </c>
      <c r="B178" s="13">
        <v>167</v>
      </c>
      <c r="C178" s="14">
        <v>34</v>
      </c>
      <c r="D178" s="14">
        <v>26.5</v>
      </c>
      <c r="E178" s="15">
        <v>4.2333333333333334</v>
      </c>
      <c r="F178" s="15">
        <v>0</v>
      </c>
      <c r="G178" s="11"/>
      <c r="H178" s="11"/>
      <c r="I178" s="11"/>
      <c r="J178" s="11"/>
      <c r="K178" s="11"/>
      <c r="L178" s="11"/>
      <c r="M178" s="14"/>
    </row>
    <row r="179" spans="1:13" x14ac:dyDescent="0.3">
      <c r="A179" s="399">
        <v>41077</v>
      </c>
      <c r="B179" s="13">
        <v>168</v>
      </c>
      <c r="C179" s="14">
        <v>0</v>
      </c>
      <c r="D179" s="14">
        <v>28.5</v>
      </c>
      <c r="E179" s="15">
        <v>4.2333333333333334</v>
      </c>
      <c r="F179" s="15">
        <v>0</v>
      </c>
      <c r="G179" s="11"/>
      <c r="H179" s="11"/>
      <c r="I179" s="11"/>
      <c r="J179" s="11"/>
      <c r="K179" s="11"/>
      <c r="L179" s="11"/>
      <c r="M179" s="14"/>
    </row>
    <row r="180" spans="1:13" x14ac:dyDescent="0.3">
      <c r="A180" s="399">
        <v>41078</v>
      </c>
      <c r="B180" s="13">
        <v>169</v>
      </c>
      <c r="C180" s="14">
        <v>0</v>
      </c>
      <c r="D180" s="14">
        <v>29.9</v>
      </c>
      <c r="E180" s="15">
        <v>4.2333333333333334</v>
      </c>
      <c r="F180" s="15">
        <v>0</v>
      </c>
      <c r="G180" s="11"/>
      <c r="H180" s="11"/>
      <c r="I180" s="11"/>
      <c r="J180" s="11"/>
      <c r="K180" s="11"/>
      <c r="L180" s="11"/>
      <c r="M180" s="14"/>
    </row>
    <row r="181" spans="1:13" x14ac:dyDescent="0.3">
      <c r="A181" s="399">
        <v>41079</v>
      </c>
      <c r="B181" s="13">
        <v>170</v>
      </c>
      <c r="C181" s="14">
        <v>7</v>
      </c>
      <c r="D181" s="14">
        <v>29.3</v>
      </c>
      <c r="E181" s="15">
        <v>4.2333333333333334</v>
      </c>
      <c r="F181" s="15">
        <v>0</v>
      </c>
      <c r="G181" s="11"/>
      <c r="H181" s="11"/>
      <c r="I181" s="11"/>
      <c r="J181" s="11"/>
      <c r="K181" s="11"/>
      <c r="L181" s="11"/>
      <c r="M181" s="14"/>
    </row>
    <row r="182" spans="1:13" x14ac:dyDescent="0.3">
      <c r="A182" s="399">
        <v>41080</v>
      </c>
      <c r="B182" s="13">
        <v>171</v>
      </c>
      <c r="C182" s="14">
        <v>0</v>
      </c>
      <c r="D182" s="14">
        <v>27.4</v>
      </c>
      <c r="E182" s="15">
        <v>4.2333333333333334</v>
      </c>
      <c r="F182" s="15">
        <v>0</v>
      </c>
      <c r="G182" s="11"/>
      <c r="H182" s="11"/>
      <c r="I182" s="11"/>
      <c r="J182" s="11"/>
      <c r="K182" s="11"/>
      <c r="L182" s="11"/>
      <c r="M182" s="14"/>
    </row>
    <row r="183" spans="1:13" x14ac:dyDescent="0.3">
      <c r="A183" s="399">
        <v>41081</v>
      </c>
      <c r="B183" s="13">
        <v>172</v>
      </c>
      <c r="C183" s="14">
        <v>0</v>
      </c>
      <c r="D183" s="14">
        <v>28.1</v>
      </c>
      <c r="E183" s="15">
        <v>4.2333333333333334</v>
      </c>
      <c r="F183" s="15">
        <v>0</v>
      </c>
      <c r="G183" s="11"/>
      <c r="H183" s="11"/>
      <c r="I183" s="11"/>
      <c r="J183" s="11"/>
      <c r="K183" s="11"/>
      <c r="L183" s="11"/>
      <c r="M183" s="14"/>
    </row>
    <row r="184" spans="1:13" x14ac:dyDescent="0.3">
      <c r="A184" s="399">
        <v>41082</v>
      </c>
      <c r="B184" s="13">
        <v>173</v>
      </c>
      <c r="C184" s="14">
        <v>5</v>
      </c>
      <c r="D184" s="14">
        <v>28.6</v>
      </c>
      <c r="E184" s="15">
        <v>4.2333333333333334</v>
      </c>
      <c r="F184" s="15">
        <v>0</v>
      </c>
      <c r="G184" s="11"/>
      <c r="H184" s="11"/>
      <c r="I184" s="11"/>
      <c r="J184" s="11"/>
      <c r="K184" s="11"/>
      <c r="L184" s="11"/>
      <c r="M184" s="14"/>
    </row>
    <row r="185" spans="1:13" x14ac:dyDescent="0.3">
      <c r="A185" s="399">
        <v>41083</v>
      </c>
      <c r="B185" s="13">
        <v>174</v>
      </c>
      <c r="C185" s="14">
        <v>9</v>
      </c>
      <c r="D185" s="14">
        <v>29.1</v>
      </c>
      <c r="E185" s="15">
        <v>4.2333333333333334</v>
      </c>
      <c r="F185" s="15">
        <v>0</v>
      </c>
      <c r="G185" s="11"/>
      <c r="H185" s="11"/>
      <c r="I185" s="11"/>
      <c r="J185" s="11"/>
      <c r="K185" s="11"/>
      <c r="L185" s="11"/>
      <c r="M185" s="14"/>
    </row>
    <row r="186" spans="1:13" x14ac:dyDescent="0.3">
      <c r="A186" s="399">
        <v>41084</v>
      </c>
      <c r="B186" s="13">
        <v>175</v>
      </c>
      <c r="C186" s="14">
        <v>0</v>
      </c>
      <c r="D186" s="14">
        <v>26.9</v>
      </c>
      <c r="E186" s="15">
        <v>4.2333333333333334</v>
      </c>
      <c r="F186" s="15">
        <v>0</v>
      </c>
      <c r="G186" s="11"/>
      <c r="H186" s="11"/>
      <c r="I186" s="11"/>
      <c r="J186" s="11"/>
      <c r="K186" s="11"/>
      <c r="L186" s="11"/>
      <c r="M186" s="14"/>
    </row>
    <row r="187" spans="1:13" x14ac:dyDescent="0.3">
      <c r="A187" s="399">
        <v>41085</v>
      </c>
      <c r="B187" s="13">
        <v>176</v>
      </c>
      <c r="C187" s="14">
        <v>0</v>
      </c>
      <c r="D187" s="14">
        <v>29.1</v>
      </c>
      <c r="E187" s="15">
        <v>4.2333333333333334</v>
      </c>
      <c r="F187" s="15">
        <v>0</v>
      </c>
      <c r="G187" s="11"/>
      <c r="H187" s="11"/>
      <c r="I187" s="11"/>
      <c r="J187" s="11"/>
      <c r="K187" s="11"/>
      <c r="L187" s="11"/>
      <c r="M187" s="14"/>
    </row>
    <row r="188" spans="1:13" x14ac:dyDescent="0.3">
      <c r="A188" s="399">
        <v>41086</v>
      </c>
      <c r="B188" s="13">
        <v>177</v>
      </c>
      <c r="C188" s="14">
        <v>52</v>
      </c>
      <c r="D188" s="14">
        <v>28.6</v>
      </c>
      <c r="E188" s="15">
        <v>4.2333333333333334</v>
      </c>
      <c r="F188" s="15">
        <v>0</v>
      </c>
      <c r="G188" s="11"/>
      <c r="H188" s="11"/>
      <c r="I188" s="11"/>
      <c r="J188" s="11"/>
      <c r="K188" s="11"/>
      <c r="L188" s="11"/>
      <c r="M188" s="14"/>
    </row>
    <row r="189" spans="1:13" x14ac:dyDescent="0.3">
      <c r="A189" s="399">
        <v>41087</v>
      </c>
      <c r="B189" s="13">
        <v>178</v>
      </c>
      <c r="C189" s="14">
        <v>0</v>
      </c>
      <c r="D189" s="14">
        <v>28.6</v>
      </c>
      <c r="E189" s="15">
        <v>4.2333333333333334</v>
      </c>
      <c r="F189" s="15">
        <v>0</v>
      </c>
      <c r="G189" s="11"/>
      <c r="H189" s="11"/>
      <c r="I189" s="11"/>
      <c r="J189" s="11"/>
      <c r="K189" s="11"/>
      <c r="L189" s="11"/>
      <c r="M189" s="14"/>
    </row>
    <row r="190" spans="1:13" x14ac:dyDescent="0.3">
      <c r="A190" s="399">
        <v>41088</v>
      </c>
      <c r="B190" s="13">
        <v>179</v>
      </c>
      <c r="C190" s="14">
        <v>49</v>
      </c>
      <c r="D190" s="14">
        <v>27.9</v>
      </c>
      <c r="E190" s="15">
        <v>4.2333333333333334</v>
      </c>
      <c r="F190" s="15">
        <v>0</v>
      </c>
      <c r="G190" s="11"/>
      <c r="H190" s="11"/>
      <c r="I190" s="11"/>
      <c r="J190" s="11"/>
      <c r="K190" s="11"/>
      <c r="L190" s="11"/>
      <c r="M190" s="14"/>
    </row>
    <row r="191" spans="1:13" x14ac:dyDescent="0.3">
      <c r="A191" s="399">
        <v>41089</v>
      </c>
      <c r="B191" s="13">
        <v>180</v>
      </c>
      <c r="C191" s="14">
        <v>31</v>
      </c>
      <c r="D191" s="14">
        <v>27.5</v>
      </c>
      <c r="E191" s="15">
        <v>4.2333333333333334</v>
      </c>
      <c r="F191" s="15">
        <v>0</v>
      </c>
      <c r="G191" s="11"/>
      <c r="H191" s="11"/>
      <c r="I191" s="11"/>
      <c r="J191" s="11"/>
      <c r="K191" s="11"/>
      <c r="L191" s="11"/>
      <c r="M191" s="14"/>
    </row>
    <row r="192" spans="1:13" x14ac:dyDescent="0.3">
      <c r="A192" s="399">
        <v>41090</v>
      </c>
      <c r="B192" s="13">
        <v>181</v>
      </c>
      <c r="C192" s="14">
        <v>0</v>
      </c>
      <c r="D192" s="14">
        <v>25.4</v>
      </c>
      <c r="E192" s="15">
        <v>4.2333333333333334</v>
      </c>
      <c r="F192" s="15">
        <v>0</v>
      </c>
      <c r="G192" s="11"/>
      <c r="H192" s="11"/>
      <c r="I192" s="11"/>
      <c r="J192" s="11"/>
      <c r="K192" s="11"/>
      <c r="L192" s="11"/>
      <c r="M192" s="14"/>
    </row>
    <row r="193" spans="1:13" x14ac:dyDescent="0.3">
      <c r="A193" s="399">
        <v>41091</v>
      </c>
      <c r="B193" s="13">
        <v>182</v>
      </c>
      <c r="C193" s="14">
        <v>0</v>
      </c>
      <c r="D193" s="14">
        <v>25.8</v>
      </c>
      <c r="E193" s="15">
        <v>4.870967741935484</v>
      </c>
      <c r="F193" s="15">
        <v>0</v>
      </c>
      <c r="G193" s="11"/>
      <c r="H193" s="11"/>
      <c r="I193" s="11"/>
      <c r="J193" s="11"/>
      <c r="K193" s="11"/>
      <c r="L193" s="11"/>
      <c r="M193" s="14"/>
    </row>
    <row r="194" spans="1:13" x14ac:dyDescent="0.3">
      <c r="A194" s="399">
        <v>41092</v>
      </c>
      <c r="B194" s="13">
        <v>183</v>
      </c>
      <c r="C194" s="14">
        <v>52</v>
      </c>
      <c r="D194" s="14">
        <v>28.3</v>
      </c>
      <c r="E194" s="15">
        <v>4.870967741935484</v>
      </c>
      <c r="F194" s="15">
        <v>0</v>
      </c>
      <c r="G194" s="11"/>
      <c r="H194" s="11"/>
      <c r="I194" s="11"/>
      <c r="J194" s="11"/>
      <c r="K194" s="11"/>
      <c r="L194" s="11"/>
      <c r="M194" s="14"/>
    </row>
    <row r="195" spans="1:13" x14ac:dyDescent="0.3">
      <c r="A195" s="399">
        <v>41093</v>
      </c>
      <c r="B195" s="13">
        <v>184</v>
      </c>
      <c r="C195" s="14">
        <v>0</v>
      </c>
      <c r="D195" s="14">
        <v>27</v>
      </c>
      <c r="E195" s="15">
        <v>4.870967741935484</v>
      </c>
      <c r="F195" s="15">
        <v>0</v>
      </c>
      <c r="G195" s="11"/>
      <c r="H195" s="11"/>
      <c r="I195" s="11"/>
      <c r="J195" s="11"/>
      <c r="K195" s="11"/>
      <c r="L195" s="11"/>
      <c r="M195" s="14"/>
    </row>
    <row r="196" spans="1:13" x14ac:dyDescent="0.3">
      <c r="A196" s="399">
        <v>41094</v>
      </c>
      <c r="B196" s="13">
        <v>185</v>
      </c>
      <c r="C196" s="14">
        <v>0</v>
      </c>
      <c r="D196" s="14">
        <v>26.9</v>
      </c>
      <c r="E196" s="15">
        <v>4.870967741935484</v>
      </c>
      <c r="F196" s="15">
        <v>0</v>
      </c>
      <c r="G196" s="11"/>
      <c r="H196" s="11"/>
      <c r="I196" s="11"/>
      <c r="J196" s="11"/>
      <c r="K196" s="11"/>
      <c r="L196" s="11"/>
      <c r="M196" s="14"/>
    </row>
    <row r="197" spans="1:13" x14ac:dyDescent="0.3">
      <c r="A197" s="399">
        <v>41095</v>
      </c>
      <c r="B197" s="13">
        <v>186</v>
      </c>
      <c r="C197" s="14">
        <v>0</v>
      </c>
      <c r="D197" s="14">
        <v>27.8</v>
      </c>
      <c r="E197" s="15">
        <v>4.870967741935484</v>
      </c>
      <c r="F197" s="15">
        <v>0</v>
      </c>
      <c r="G197" s="11"/>
      <c r="H197" s="11"/>
      <c r="I197" s="11"/>
      <c r="J197" s="11"/>
      <c r="K197" s="11"/>
      <c r="L197" s="11"/>
      <c r="M197" s="14"/>
    </row>
    <row r="198" spans="1:13" x14ac:dyDescent="0.3">
      <c r="A198" s="399">
        <v>41096</v>
      </c>
      <c r="B198" s="13">
        <v>187</v>
      </c>
      <c r="C198" s="14">
        <v>18</v>
      </c>
      <c r="D198" s="14">
        <v>28.5</v>
      </c>
      <c r="E198" s="15">
        <v>4.870967741935484</v>
      </c>
      <c r="F198" s="15">
        <v>0</v>
      </c>
      <c r="G198" s="11"/>
      <c r="H198" s="11"/>
      <c r="I198" s="11"/>
      <c r="J198" s="11"/>
      <c r="K198" s="11"/>
      <c r="L198" s="11"/>
      <c r="M198" s="14"/>
    </row>
    <row r="199" spans="1:13" x14ac:dyDescent="0.3">
      <c r="A199" s="399">
        <v>41097</v>
      </c>
      <c r="B199" s="13">
        <v>188</v>
      </c>
      <c r="C199" s="14">
        <v>9</v>
      </c>
      <c r="D199" s="14">
        <v>29</v>
      </c>
      <c r="E199" s="15">
        <v>4.870967741935484</v>
      </c>
      <c r="F199" s="15">
        <v>0</v>
      </c>
      <c r="G199" s="11"/>
      <c r="H199" s="11"/>
      <c r="I199" s="11"/>
      <c r="J199" s="11"/>
      <c r="K199" s="11"/>
      <c r="L199" s="11"/>
      <c r="M199" s="14"/>
    </row>
    <row r="200" spans="1:13" x14ac:dyDescent="0.3">
      <c r="A200" s="399">
        <v>41098</v>
      </c>
      <c r="B200" s="13">
        <v>189</v>
      </c>
      <c r="C200" s="14">
        <v>33</v>
      </c>
      <c r="D200" s="14">
        <v>28.5</v>
      </c>
      <c r="E200" s="15">
        <v>4.870967741935484</v>
      </c>
      <c r="F200" s="15">
        <v>0</v>
      </c>
      <c r="G200" s="11"/>
      <c r="H200" s="11"/>
      <c r="I200" s="11"/>
      <c r="J200" s="11"/>
      <c r="K200" s="11"/>
      <c r="L200" s="11"/>
      <c r="M200" s="14"/>
    </row>
    <row r="201" spans="1:13" x14ac:dyDescent="0.3">
      <c r="A201" s="399">
        <v>41099</v>
      </c>
      <c r="B201" s="13">
        <v>190</v>
      </c>
      <c r="C201" s="14">
        <v>0</v>
      </c>
      <c r="D201" s="14">
        <v>29.6</v>
      </c>
      <c r="E201" s="15">
        <v>4.870967741935484</v>
      </c>
      <c r="F201" s="15">
        <v>0</v>
      </c>
      <c r="G201" s="11"/>
      <c r="H201" s="11"/>
      <c r="I201" s="11"/>
      <c r="J201" s="11"/>
      <c r="K201" s="11"/>
      <c r="L201" s="11"/>
      <c r="M201" s="14"/>
    </row>
    <row r="202" spans="1:13" x14ac:dyDescent="0.3">
      <c r="A202" s="399">
        <v>41100</v>
      </c>
      <c r="B202" s="13">
        <v>191</v>
      </c>
      <c r="C202" s="14">
        <v>3</v>
      </c>
      <c r="D202" s="14">
        <v>29.2</v>
      </c>
      <c r="E202" s="15">
        <v>4.870967741935484</v>
      </c>
      <c r="F202" s="15">
        <v>0</v>
      </c>
      <c r="G202" s="11"/>
      <c r="H202" s="11"/>
      <c r="I202" s="11"/>
      <c r="J202" s="11"/>
      <c r="K202" s="11"/>
      <c r="L202" s="11"/>
      <c r="M202" s="14"/>
    </row>
    <row r="203" spans="1:13" x14ac:dyDescent="0.3">
      <c r="A203" s="399">
        <v>41101</v>
      </c>
      <c r="B203" s="13">
        <v>192</v>
      </c>
      <c r="C203" s="14">
        <v>0</v>
      </c>
      <c r="D203" s="14">
        <v>28.6</v>
      </c>
      <c r="E203" s="15">
        <v>4.870967741935484</v>
      </c>
      <c r="F203" s="15">
        <v>0</v>
      </c>
      <c r="G203" s="11"/>
      <c r="H203" s="11"/>
      <c r="I203" s="11"/>
      <c r="J203" s="11"/>
      <c r="K203" s="11"/>
      <c r="L203" s="11"/>
      <c r="M203" s="14"/>
    </row>
    <row r="204" spans="1:13" x14ac:dyDescent="0.3">
      <c r="A204" s="399">
        <v>41102</v>
      </c>
      <c r="B204" s="13">
        <v>193</v>
      </c>
      <c r="C204" s="14">
        <v>0</v>
      </c>
      <c r="D204" s="14">
        <v>27.9</v>
      </c>
      <c r="E204" s="15">
        <v>4.870967741935484</v>
      </c>
      <c r="F204" s="15">
        <v>0</v>
      </c>
      <c r="G204" s="11"/>
      <c r="H204" s="11"/>
      <c r="I204" s="11"/>
      <c r="J204" s="11"/>
      <c r="K204" s="11"/>
      <c r="L204" s="11"/>
      <c r="M204" s="14"/>
    </row>
    <row r="205" spans="1:13" x14ac:dyDescent="0.3">
      <c r="A205" s="399">
        <v>41103</v>
      </c>
      <c r="B205" s="13">
        <v>194</v>
      </c>
      <c r="C205" s="14">
        <v>2</v>
      </c>
      <c r="D205" s="14">
        <v>28.6</v>
      </c>
      <c r="E205" s="15">
        <v>4.870967741935484</v>
      </c>
      <c r="F205" s="15">
        <v>0</v>
      </c>
      <c r="G205" s="11"/>
      <c r="H205" s="11"/>
      <c r="I205" s="11"/>
      <c r="J205" s="11"/>
      <c r="K205" s="11"/>
      <c r="L205" s="11"/>
      <c r="M205" s="14"/>
    </row>
    <row r="206" spans="1:13" x14ac:dyDescent="0.3">
      <c r="A206" s="399">
        <v>41104</v>
      </c>
      <c r="B206" s="13">
        <v>195</v>
      </c>
      <c r="C206" s="14">
        <v>28</v>
      </c>
      <c r="D206" s="14">
        <v>28.5</v>
      </c>
      <c r="E206" s="15">
        <v>4.870967741935484</v>
      </c>
      <c r="F206" s="15">
        <v>0</v>
      </c>
      <c r="G206" s="11"/>
      <c r="H206" s="11"/>
      <c r="I206" s="11"/>
      <c r="J206" s="11"/>
      <c r="K206" s="11"/>
      <c r="L206" s="11"/>
      <c r="M206" s="14"/>
    </row>
    <row r="207" spans="1:13" x14ac:dyDescent="0.3">
      <c r="A207" s="399">
        <v>41105</v>
      </c>
      <c r="B207" s="13">
        <v>196</v>
      </c>
      <c r="C207" s="14">
        <v>0</v>
      </c>
      <c r="D207" s="14">
        <v>28.2</v>
      </c>
      <c r="E207" s="15">
        <v>4.870967741935484</v>
      </c>
      <c r="F207" s="15">
        <v>0</v>
      </c>
      <c r="G207" s="11"/>
      <c r="H207" s="11"/>
      <c r="I207" s="11"/>
      <c r="J207" s="11"/>
      <c r="K207" s="11"/>
      <c r="L207" s="11"/>
      <c r="M207" s="14"/>
    </row>
    <row r="208" spans="1:13" x14ac:dyDescent="0.3">
      <c r="A208" s="399">
        <v>41106</v>
      </c>
      <c r="B208" s="13">
        <v>197</v>
      </c>
      <c r="C208" s="14">
        <v>0</v>
      </c>
      <c r="D208" s="14">
        <v>26.7</v>
      </c>
      <c r="E208" s="15">
        <v>4.870967741935484</v>
      </c>
      <c r="F208" s="15">
        <v>0</v>
      </c>
      <c r="G208" s="11"/>
      <c r="H208" s="11"/>
      <c r="I208" s="11"/>
      <c r="J208" s="11"/>
      <c r="K208" s="11"/>
      <c r="L208" s="11"/>
      <c r="M208" s="14"/>
    </row>
    <row r="209" spans="1:13" x14ac:dyDescent="0.3">
      <c r="A209" s="399">
        <v>41107</v>
      </c>
      <c r="B209" s="13">
        <v>198</v>
      </c>
      <c r="C209" s="14">
        <v>0</v>
      </c>
      <c r="D209" s="14">
        <v>27.6</v>
      </c>
      <c r="E209" s="15">
        <v>4.870967741935484</v>
      </c>
      <c r="F209" s="15">
        <v>0</v>
      </c>
      <c r="G209" s="11"/>
      <c r="H209" s="11"/>
      <c r="I209" s="11"/>
      <c r="J209" s="11"/>
      <c r="K209" s="11"/>
      <c r="L209" s="11"/>
      <c r="M209" s="14"/>
    </row>
    <row r="210" spans="1:13" x14ac:dyDescent="0.3">
      <c r="A210" s="399">
        <v>41108</v>
      </c>
      <c r="B210" s="13">
        <v>199</v>
      </c>
      <c r="C210" s="14">
        <v>32</v>
      </c>
      <c r="D210" s="14">
        <v>28</v>
      </c>
      <c r="E210" s="15">
        <v>4.870967741935484</v>
      </c>
      <c r="F210" s="15">
        <v>0</v>
      </c>
      <c r="G210" s="11"/>
      <c r="H210" s="11"/>
      <c r="I210" s="11"/>
      <c r="J210" s="11"/>
      <c r="K210" s="11"/>
      <c r="L210" s="11"/>
      <c r="M210" s="14"/>
    </row>
    <row r="211" spans="1:13" x14ac:dyDescent="0.3">
      <c r="A211" s="399">
        <v>41109</v>
      </c>
      <c r="B211" s="13">
        <v>200</v>
      </c>
      <c r="C211" s="14">
        <v>0</v>
      </c>
      <c r="D211" s="14">
        <v>27.5</v>
      </c>
      <c r="E211" s="15">
        <v>4.870967741935484</v>
      </c>
      <c r="F211" s="15">
        <v>0</v>
      </c>
      <c r="G211" s="11"/>
      <c r="H211" s="11"/>
      <c r="I211" s="11"/>
      <c r="J211" s="11"/>
      <c r="K211" s="11"/>
      <c r="L211" s="11"/>
      <c r="M211" s="14"/>
    </row>
    <row r="212" spans="1:13" x14ac:dyDescent="0.3">
      <c r="A212" s="399">
        <v>41110</v>
      </c>
      <c r="B212" s="13">
        <v>201</v>
      </c>
      <c r="C212" s="14">
        <v>0</v>
      </c>
      <c r="D212" s="14">
        <v>28.8</v>
      </c>
      <c r="E212" s="15">
        <v>4.870967741935484</v>
      </c>
      <c r="F212" s="15">
        <v>0</v>
      </c>
      <c r="G212" s="11"/>
      <c r="H212" s="11"/>
      <c r="I212" s="11"/>
      <c r="J212" s="11"/>
      <c r="K212" s="11"/>
      <c r="L212" s="11"/>
      <c r="M212" s="14"/>
    </row>
    <row r="213" spans="1:13" x14ac:dyDescent="0.3">
      <c r="A213" s="399">
        <v>41111</v>
      </c>
      <c r="B213" s="13">
        <v>202</v>
      </c>
      <c r="C213" s="14">
        <v>0</v>
      </c>
      <c r="D213" s="14">
        <v>29.2</v>
      </c>
      <c r="E213" s="15">
        <v>4.870967741935484</v>
      </c>
      <c r="F213" s="15">
        <v>0</v>
      </c>
      <c r="G213" s="11"/>
      <c r="H213" s="11"/>
      <c r="I213" s="11"/>
      <c r="J213" s="11"/>
      <c r="K213" s="11"/>
      <c r="L213" s="11"/>
      <c r="M213" s="14"/>
    </row>
    <row r="214" spans="1:13" x14ac:dyDescent="0.3">
      <c r="A214" s="399">
        <v>41112</v>
      </c>
      <c r="B214" s="13">
        <v>203</v>
      </c>
      <c r="C214" s="14">
        <v>7</v>
      </c>
      <c r="D214" s="14">
        <v>28.5</v>
      </c>
      <c r="E214" s="15">
        <v>4.870967741935484</v>
      </c>
      <c r="F214" s="15">
        <v>0</v>
      </c>
      <c r="G214" s="11"/>
      <c r="H214" s="11"/>
      <c r="I214" s="11"/>
      <c r="J214" s="11"/>
      <c r="K214" s="11"/>
      <c r="L214" s="11"/>
      <c r="M214" s="14"/>
    </row>
    <row r="215" spans="1:13" x14ac:dyDescent="0.3">
      <c r="A215" s="399">
        <v>41113</v>
      </c>
      <c r="B215" s="13">
        <v>204</v>
      </c>
      <c r="C215" s="14">
        <v>11</v>
      </c>
      <c r="D215" s="14">
        <v>27.9</v>
      </c>
      <c r="E215" s="15">
        <v>4.870967741935484</v>
      </c>
      <c r="F215" s="15">
        <v>0</v>
      </c>
      <c r="G215" s="11"/>
      <c r="H215" s="11"/>
      <c r="I215" s="11"/>
      <c r="J215" s="11"/>
      <c r="K215" s="11"/>
      <c r="L215" s="11"/>
      <c r="M215" s="14"/>
    </row>
    <row r="216" spans="1:13" x14ac:dyDescent="0.3">
      <c r="A216" s="399">
        <v>41114</v>
      </c>
      <c r="B216" s="13">
        <v>205</v>
      </c>
      <c r="C216" s="14">
        <v>0</v>
      </c>
      <c r="D216" s="14">
        <v>29.6</v>
      </c>
      <c r="E216" s="15">
        <v>4.870967741935484</v>
      </c>
      <c r="F216" s="15">
        <v>0</v>
      </c>
      <c r="G216" s="11"/>
      <c r="H216" s="11"/>
      <c r="I216" s="11"/>
      <c r="J216" s="11"/>
      <c r="K216" s="11"/>
      <c r="L216" s="11"/>
      <c r="M216" s="14"/>
    </row>
    <row r="217" spans="1:13" x14ac:dyDescent="0.3">
      <c r="A217" s="399">
        <v>41115</v>
      </c>
      <c r="B217" s="13">
        <v>206</v>
      </c>
      <c r="C217" s="14">
        <v>0</v>
      </c>
      <c r="D217" s="14">
        <v>27.8</v>
      </c>
      <c r="E217" s="15">
        <v>4.870967741935484</v>
      </c>
      <c r="F217" s="15">
        <v>0</v>
      </c>
      <c r="G217" s="11"/>
      <c r="H217" s="11"/>
      <c r="I217" s="11"/>
      <c r="J217" s="11"/>
      <c r="K217" s="11"/>
      <c r="L217" s="11"/>
      <c r="M217" s="14"/>
    </row>
    <row r="218" spans="1:13" x14ac:dyDescent="0.3">
      <c r="A218" s="399">
        <v>41116</v>
      </c>
      <c r="B218" s="13">
        <v>207</v>
      </c>
      <c r="C218" s="14">
        <v>0</v>
      </c>
      <c r="D218" s="14">
        <v>26.9</v>
      </c>
      <c r="E218" s="15">
        <v>4.870967741935484</v>
      </c>
      <c r="F218" s="15">
        <v>0</v>
      </c>
      <c r="G218" s="11"/>
      <c r="H218" s="11"/>
      <c r="I218" s="11"/>
      <c r="J218" s="11"/>
      <c r="K218" s="11"/>
      <c r="L218" s="11"/>
      <c r="M218" s="14"/>
    </row>
    <row r="219" spans="1:13" x14ac:dyDescent="0.3">
      <c r="A219" s="399">
        <v>41117</v>
      </c>
      <c r="B219" s="13">
        <v>208</v>
      </c>
      <c r="C219" s="14">
        <v>0</v>
      </c>
      <c r="D219" s="14">
        <v>28.4</v>
      </c>
      <c r="E219" s="15">
        <v>4.870967741935484</v>
      </c>
      <c r="F219" s="15">
        <v>0</v>
      </c>
      <c r="G219" s="11"/>
      <c r="H219" s="11"/>
      <c r="I219" s="11"/>
      <c r="J219" s="11"/>
      <c r="K219" s="11"/>
      <c r="L219" s="11"/>
      <c r="M219" s="14"/>
    </row>
    <row r="220" spans="1:13" x14ac:dyDescent="0.3">
      <c r="A220" s="399">
        <v>41118</v>
      </c>
      <c r="B220" s="13">
        <v>209</v>
      </c>
      <c r="C220" s="14">
        <v>4</v>
      </c>
      <c r="D220" s="14">
        <v>27.8</v>
      </c>
      <c r="E220" s="15">
        <v>4.870967741935484</v>
      </c>
      <c r="F220" s="15">
        <v>0</v>
      </c>
      <c r="G220" s="11"/>
      <c r="H220" s="11"/>
      <c r="I220" s="11"/>
      <c r="J220" s="11"/>
      <c r="K220" s="11"/>
      <c r="L220" s="11"/>
      <c r="M220" s="14"/>
    </row>
    <row r="221" spans="1:13" x14ac:dyDescent="0.3">
      <c r="A221" s="399">
        <v>41119</v>
      </c>
      <c r="B221" s="13">
        <v>210</v>
      </c>
      <c r="C221" s="14">
        <v>5</v>
      </c>
      <c r="D221" s="14">
        <v>29.9</v>
      </c>
      <c r="E221" s="15">
        <v>4.870967741935484</v>
      </c>
      <c r="F221" s="15">
        <v>0</v>
      </c>
      <c r="G221" s="11"/>
      <c r="H221" s="11"/>
      <c r="I221" s="11"/>
      <c r="J221" s="11"/>
      <c r="K221" s="11"/>
      <c r="L221" s="11"/>
      <c r="M221" s="14"/>
    </row>
    <row r="222" spans="1:13" x14ac:dyDescent="0.3">
      <c r="A222" s="399">
        <v>41120</v>
      </c>
      <c r="B222" s="13">
        <v>211</v>
      </c>
      <c r="C222" s="14">
        <v>0</v>
      </c>
      <c r="D222" s="14">
        <v>29.3</v>
      </c>
      <c r="E222" s="15">
        <v>4.870967741935484</v>
      </c>
      <c r="F222" s="15">
        <v>0</v>
      </c>
      <c r="G222" s="11"/>
      <c r="H222" s="11"/>
      <c r="I222" s="11"/>
      <c r="J222" s="11"/>
      <c r="K222" s="11"/>
      <c r="L222" s="11"/>
      <c r="M222" s="14"/>
    </row>
    <row r="223" spans="1:13" x14ac:dyDescent="0.3">
      <c r="A223" s="399">
        <v>41121</v>
      </c>
      <c r="B223" s="13">
        <v>212</v>
      </c>
      <c r="C223" s="14">
        <v>0</v>
      </c>
      <c r="D223" s="14">
        <v>29.7</v>
      </c>
      <c r="E223" s="15">
        <v>4.870967741935484</v>
      </c>
      <c r="F223" s="15">
        <v>0</v>
      </c>
      <c r="G223" s="11"/>
      <c r="H223" s="11"/>
      <c r="I223" s="11"/>
      <c r="J223" s="11"/>
      <c r="K223" s="11"/>
      <c r="L223" s="11"/>
      <c r="M223" s="14"/>
    </row>
    <row r="224" spans="1:13" x14ac:dyDescent="0.3">
      <c r="A224" s="399">
        <v>41122</v>
      </c>
      <c r="B224" s="13">
        <v>213</v>
      </c>
      <c r="C224" s="14">
        <v>0</v>
      </c>
      <c r="D224" s="14">
        <v>28.2</v>
      </c>
      <c r="E224" s="15">
        <v>4.935483870967742</v>
      </c>
      <c r="F224" s="15">
        <v>0</v>
      </c>
      <c r="G224" s="11"/>
      <c r="H224" s="11"/>
      <c r="I224" s="11"/>
      <c r="J224" s="11"/>
      <c r="K224" s="11"/>
      <c r="L224" s="11"/>
      <c r="M224" s="14"/>
    </row>
    <row r="225" spans="1:13" x14ac:dyDescent="0.3">
      <c r="A225" s="399">
        <v>41123</v>
      </c>
      <c r="B225" s="13">
        <v>214</v>
      </c>
      <c r="C225" s="14">
        <v>0</v>
      </c>
      <c r="D225" s="14">
        <v>27.8</v>
      </c>
      <c r="E225" s="15">
        <v>4.935483870967742</v>
      </c>
      <c r="F225" s="15">
        <v>0</v>
      </c>
      <c r="G225" s="11"/>
      <c r="H225" s="11"/>
      <c r="I225" s="11"/>
      <c r="J225" s="11"/>
      <c r="K225" s="11"/>
      <c r="L225" s="11"/>
      <c r="M225" s="14"/>
    </row>
    <row r="226" spans="1:13" x14ac:dyDescent="0.3">
      <c r="A226" s="399">
        <v>41124</v>
      </c>
      <c r="B226" s="13">
        <v>215</v>
      </c>
      <c r="C226" s="14">
        <v>0</v>
      </c>
      <c r="D226" s="14">
        <v>29.6</v>
      </c>
      <c r="E226" s="15">
        <v>4.935483870967742</v>
      </c>
      <c r="F226" s="15">
        <v>0</v>
      </c>
      <c r="G226" s="11"/>
      <c r="H226" s="11"/>
      <c r="I226" s="11"/>
      <c r="J226" s="11"/>
      <c r="K226" s="11"/>
      <c r="L226" s="11"/>
      <c r="M226" s="14"/>
    </row>
    <row r="227" spans="1:13" x14ac:dyDescent="0.3">
      <c r="A227" s="399">
        <v>41125</v>
      </c>
      <c r="B227" s="13">
        <v>216</v>
      </c>
      <c r="C227" s="14">
        <v>0</v>
      </c>
      <c r="D227" s="14">
        <v>29.9</v>
      </c>
      <c r="E227" s="15">
        <v>4.935483870967742</v>
      </c>
      <c r="F227" s="15">
        <v>0</v>
      </c>
      <c r="G227" s="11"/>
      <c r="H227" s="11"/>
      <c r="I227" s="11"/>
      <c r="J227" s="11"/>
      <c r="K227" s="11"/>
      <c r="L227" s="11"/>
      <c r="M227" s="14"/>
    </row>
    <row r="228" spans="1:13" x14ac:dyDescent="0.3">
      <c r="A228" s="399">
        <v>41126</v>
      </c>
      <c r="B228" s="13">
        <v>217</v>
      </c>
      <c r="C228" s="14">
        <v>0</v>
      </c>
      <c r="D228" s="14">
        <v>29.8</v>
      </c>
      <c r="E228" s="15">
        <v>4.935483870967742</v>
      </c>
      <c r="F228" s="15">
        <v>0</v>
      </c>
      <c r="G228" s="11"/>
      <c r="H228" s="11"/>
      <c r="I228" s="11"/>
      <c r="J228" s="11"/>
      <c r="K228" s="11"/>
      <c r="L228" s="11"/>
      <c r="M228" s="14"/>
    </row>
    <row r="229" spans="1:13" x14ac:dyDescent="0.3">
      <c r="A229" s="399">
        <v>41127</v>
      </c>
      <c r="B229" s="13">
        <v>218</v>
      </c>
      <c r="C229" s="14">
        <v>0</v>
      </c>
      <c r="D229" s="14">
        <v>28.9</v>
      </c>
      <c r="E229" s="15">
        <v>4.935483870967742</v>
      </c>
      <c r="F229" s="15">
        <v>0</v>
      </c>
      <c r="G229" s="11"/>
      <c r="H229" s="11"/>
      <c r="I229" s="11"/>
      <c r="J229" s="11"/>
      <c r="K229" s="11"/>
      <c r="L229" s="11"/>
      <c r="M229" s="14"/>
    </row>
    <row r="230" spans="1:13" x14ac:dyDescent="0.3">
      <c r="A230" s="399">
        <v>41128</v>
      </c>
      <c r="B230" s="13">
        <v>219</v>
      </c>
      <c r="C230" s="14">
        <v>6</v>
      </c>
      <c r="D230" s="14">
        <v>29.6</v>
      </c>
      <c r="E230" s="15">
        <v>4.935483870967742</v>
      </c>
      <c r="F230" s="15">
        <v>0</v>
      </c>
      <c r="G230" s="11"/>
      <c r="H230" s="11"/>
      <c r="I230" s="11"/>
      <c r="J230" s="11"/>
      <c r="K230" s="11"/>
      <c r="L230" s="11"/>
      <c r="M230" s="14"/>
    </row>
    <row r="231" spans="1:13" x14ac:dyDescent="0.3">
      <c r="A231" s="399">
        <v>41129</v>
      </c>
      <c r="B231" s="13">
        <v>220</v>
      </c>
      <c r="C231" s="14">
        <v>35</v>
      </c>
      <c r="D231" s="14">
        <v>29.6</v>
      </c>
      <c r="E231" s="15">
        <v>4.935483870967742</v>
      </c>
      <c r="F231" s="15">
        <v>0</v>
      </c>
      <c r="G231" s="11"/>
      <c r="H231" s="11"/>
      <c r="I231" s="11"/>
      <c r="J231" s="11"/>
      <c r="K231" s="11"/>
      <c r="L231" s="11"/>
      <c r="M231" s="14"/>
    </row>
    <row r="232" spans="1:13" x14ac:dyDescent="0.3">
      <c r="A232" s="399">
        <v>41130</v>
      </c>
      <c r="B232" s="13">
        <v>221</v>
      </c>
      <c r="C232" s="14">
        <v>0</v>
      </c>
      <c r="D232" s="14">
        <v>29.6</v>
      </c>
      <c r="E232" s="15">
        <v>4.935483870967742</v>
      </c>
      <c r="F232" s="15">
        <v>0</v>
      </c>
      <c r="G232" s="11"/>
      <c r="H232" s="11"/>
      <c r="I232" s="11"/>
      <c r="J232" s="11"/>
      <c r="K232" s="11"/>
      <c r="L232" s="11"/>
      <c r="M232" s="14"/>
    </row>
    <row r="233" spans="1:13" x14ac:dyDescent="0.3">
      <c r="A233" s="399">
        <v>41131</v>
      </c>
      <c r="B233" s="13">
        <v>222</v>
      </c>
      <c r="C233" s="14">
        <v>0</v>
      </c>
      <c r="D233" s="14">
        <v>27.9</v>
      </c>
      <c r="E233" s="15">
        <v>4.935483870967742</v>
      </c>
      <c r="F233" s="15">
        <v>0</v>
      </c>
      <c r="G233" s="11"/>
      <c r="H233" s="11"/>
      <c r="I233" s="11"/>
      <c r="J233" s="11"/>
      <c r="K233" s="11"/>
      <c r="L233" s="11"/>
      <c r="M233" s="14"/>
    </row>
    <row r="234" spans="1:13" x14ac:dyDescent="0.3">
      <c r="A234" s="399">
        <v>41132</v>
      </c>
      <c r="B234" s="13">
        <v>223</v>
      </c>
      <c r="C234" s="14">
        <v>0</v>
      </c>
      <c r="D234" s="14">
        <v>29.6</v>
      </c>
      <c r="E234" s="15">
        <v>4.935483870967742</v>
      </c>
      <c r="F234" s="15">
        <v>0</v>
      </c>
      <c r="G234" s="11"/>
      <c r="H234" s="11"/>
      <c r="I234" s="11"/>
      <c r="J234" s="11"/>
      <c r="K234" s="11"/>
      <c r="L234" s="11"/>
      <c r="M234" s="14"/>
    </row>
    <row r="235" spans="1:13" x14ac:dyDescent="0.3">
      <c r="A235" s="399">
        <v>41133</v>
      </c>
      <c r="B235" s="13">
        <v>224</v>
      </c>
      <c r="C235" s="14">
        <v>0</v>
      </c>
      <c r="D235" s="14">
        <v>30.1</v>
      </c>
      <c r="E235" s="15">
        <v>4.935483870967742</v>
      </c>
      <c r="F235" s="15">
        <v>0</v>
      </c>
      <c r="G235" s="11"/>
      <c r="H235" s="11"/>
      <c r="I235" s="11"/>
      <c r="J235" s="11"/>
      <c r="K235" s="11"/>
      <c r="L235" s="11"/>
      <c r="M235" s="14"/>
    </row>
    <row r="236" spans="1:13" x14ac:dyDescent="0.3">
      <c r="A236" s="399">
        <v>41134</v>
      </c>
      <c r="B236" s="13">
        <v>225</v>
      </c>
      <c r="C236" s="14">
        <v>0</v>
      </c>
      <c r="D236" s="14">
        <v>30</v>
      </c>
      <c r="E236" s="15">
        <v>4.935483870967742</v>
      </c>
      <c r="F236" s="15">
        <v>0</v>
      </c>
      <c r="G236" s="11"/>
      <c r="H236" s="11"/>
      <c r="I236" s="11"/>
      <c r="J236" s="11"/>
      <c r="K236" s="11"/>
      <c r="L236" s="11"/>
      <c r="M236" s="14"/>
    </row>
    <row r="237" spans="1:13" x14ac:dyDescent="0.3">
      <c r="A237" s="399">
        <v>41135</v>
      </c>
      <c r="B237" s="13">
        <v>226</v>
      </c>
      <c r="C237" s="14">
        <v>2</v>
      </c>
      <c r="D237" s="14">
        <v>29</v>
      </c>
      <c r="E237" s="15">
        <v>4.935483870967742</v>
      </c>
      <c r="F237" s="15">
        <v>0</v>
      </c>
      <c r="G237" s="11"/>
      <c r="H237" s="11"/>
      <c r="I237" s="11"/>
      <c r="J237" s="11"/>
      <c r="K237" s="11"/>
      <c r="L237" s="11"/>
      <c r="M237" s="14"/>
    </row>
    <row r="238" spans="1:13" x14ac:dyDescent="0.3">
      <c r="A238" s="399">
        <v>41136</v>
      </c>
      <c r="B238" s="13">
        <v>227</v>
      </c>
      <c r="C238" s="14">
        <v>0</v>
      </c>
      <c r="D238" s="14">
        <v>27.7</v>
      </c>
      <c r="E238" s="15">
        <v>4.935483870967742</v>
      </c>
      <c r="F238" s="15">
        <v>0</v>
      </c>
      <c r="G238" s="11"/>
      <c r="H238" s="11"/>
      <c r="I238" s="11"/>
      <c r="J238" s="11"/>
      <c r="K238" s="11"/>
      <c r="L238" s="11"/>
      <c r="M238" s="14"/>
    </row>
    <row r="239" spans="1:13" x14ac:dyDescent="0.3">
      <c r="A239" s="399">
        <v>41137</v>
      </c>
      <c r="B239" s="13">
        <v>228</v>
      </c>
      <c r="C239" s="14">
        <v>0</v>
      </c>
      <c r="D239" s="14">
        <v>29.5</v>
      </c>
      <c r="E239" s="15">
        <v>4.935483870967742</v>
      </c>
      <c r="F239" s="15">
        <v>0</v>
      </c>
      <c r="G239" s="11"/>
      <c r="H239" s="11"/>
      <c r="I239" s="11"/>
      <c r="J239" s="11"/>
      <c r="K239" s="11"/>
      <c r="L239" s="11"/>
      <c r="M239" s="14"/>
    </row>
    <row r="240" spans="1:13" x14ac:dyDescent="0.3">
      <c r="A240" s="399">
        <v>41138</v>
      </c>
      <c r="B240" s="13">
        <v>229</v>
      </c>
      <c r="C240" s="14">
        <v>0</v>
      </c>
      <c r="D240" s="14">
        <v>27.9</v>
      </c>
      <c r="E240" s="15">
        <v>4.935483870967742</v>
      </c>
      <c r="F240" s="15">
        <v>0</v>
      </c>
      <c r="G240" s="11"/>
      <c r="H240" s="11"/>
      <c r="I240" s="11"/>
      <c r="J240" s="11"/>
      <c r="K240" s="11"/>
      <c r="L240" s="11"/>
      <c r="M240" s="14"/>
    </row>
    <row r="241" spans="1:13" x14ac:dyDescent="0.3">
      <c r="A241" s="399">
        <v>41139</v>
      </c>
      <c r="B241" s="13">
        <v>230</v>
      </c>
      <c r="C241" s="14">
        <v>0</v>
      </c>
      <c r="D241" s="14">
        <v>29.4</v>
      </c>
      <c r="E241" s="15">
        <v>4.935483870967742</v>
      </c>
      <c r="F241" s="15">
        <v>0</v>
      </c>
      <c r="G241" s="11"/>
      <c r="H241" s="11"/>
      <c r="I241" s="11"/>
      <c r="J241" s="11"/>
      <c r="K241" s="11"/>
      <c r="L241" s="11"/>
      <c r="M241" s="14"/>
    </row>
    <row r="242" spans="1:13" x14ac:dyDescent="0.3">
      <c r="A242" s="399">
        <v>41140</v>
      </c>
      <c r="B242" s="13">
        <v>231</v>
      </c>
      <c r="C242" s="14">
        <v>4</v>
      </c>
      <c r="D242" s="14">
        <v>27.2</v>
      </c>
      <c r="E242" s="15">
        <v>4.935483870967742</v>
      </c>
      <c r="F242" s="15">
        <v>0</v>
      </c>
      <c r="G242" s="11"/>
      <c r="H242" s="11"/>
      <c r="I242" s="11"/>
      <c r="J242" s="11"/>
      <c r="K242" s="11"/>
      <c r="L242" s="11"/>
      <c r="M242" s="14"/>
    </row>
    <row r="243" spans="1:13" x14ac:dyDescent="0.3">
      <c r="A243" s="399">
        <v>41141</v>
      </c>
      <c r="B243" s="13">
        <v>232</v>
      </c>
      <c r="C243" s="14">
        <v>2</v>
      </c>
      <c r="D243" s="14">
        <v>27.7</v>
      </c>
      <c r="E243" s="15">
        <v>4.935483870967742</v>
      </c>
      <c r="F243" s="15">
        <v>0</v>
      </c>
      <c r="G243" s="11"/>
      <c r="H243" s="11"/>
      <c r="I243" s="11"/>
      <c r="J243" s="11"/>
      <c r="K243" s="11"/>
      <c r="L243" s="11"/>
      <c r="M243" s="14"/>
    </row>
    <row r="244" spans="1:13" x14ac:dyDescent="0.3">
      <c r="A244" s="399">
        <v>41142</v>
      </c>
      <c r="B244" s="13">
        <v>233</v>
      </c>
      <c r="C244" s="14">
        <v>5</v>
      </c>
      <c r="D244" s="14">
        <v>28.2</v>
      </c>
      <c r="E244" s="15">
        <v>4.935483870967742</v>
      </c>
      <c r="F244" s="15">
        <v>0</v>
      </c>
      <c r="G244" s="11"/>
      <c r="H244" s="11"/>
      <c r="I244" s="11"/>
      <c r="J244" s="11"/>
      <c r="K244" s="11"/>
      <c r="L244" s="11"/>
      <c r="M244" s="14"/>
    </row>
    <row r="245" spans="1:13" x14ac:dyDescent="0.3">
      <c r="A245" s="399">
        <v>41143</v>
      </c>
      <c r="B245" s="13">
        <v>234</v>
      </c>
      <c r="C245" s="14">
        <v>0</v>
      </c>
      <c r="D245" s="14">
        <v>28.4</v>
      </c>
      <c r="E245" s="15">
        <v>4.935483870967742</v>
      </c>
      <c r="F245" s="15">
        <v>0</v>
      </c>
      <c r="G245" s="11"/>
      <c r="H245" s="11"/>
      <c r="I245" s="11"/>
      <c r="J245" s="11"/>
      <c r="K245" s="11"/>
      <c r="L245" s="11"/>
      <c r="M245" s="14"/>
    </row>
    <row r="246" spans="1:13" x14ac:dyDescent="0.3">
      <c r="A246" s="399">
        <v>41144</v>
      </c>
      <c r="B246" s="13">
        <v>235</v>
      </c>
      <c r="C246" s="14">
        <v>15</v>
      </c>
      <c r="D246" s="14">
        <v>28.6</v>
      </c>
      <c r="E246" s="15">
        <v>4.935483870967742</v>
      </c>
      <c r="F246" s="15">
        <v>0</v>
      </c>
      <c r="G246" s="11"/>
      <c r="H246" s="11"/>
      <c r="I246" s="11"/>
      <c r="J246" s="11"/>
      <c r="K246" s="11"/>
      <c r="L246" s="11"/>
      <c r="M246" s="14"/>
    </row>
    <row r="247" spans="1:13" x14ac:dyDescent="0.3">
      <c r="A247" s="399">
        <v>41145</v>
      </c>
      <c r="B247" s="13">
        <v>236</v>
      </c>
      <c r="C247" s="14">
        <v>46</v>
      </c>
      <c r="D247" s="14">
        <v>27.7</v>
      </c>
      <c r="E247" s="15">
        <v>4.935483870967742</v>
      </c>
      <c r="F247" s="15">
        <v>0</v>
      </c>
      <c r="G247" s="11"/>
      <c r="H247" s="11"/>
      <c r="I247" s="11"/>
      <c r="J247" s="11"/>
      <c r="K247" s="11"/>
      <c r="L247" s="11"/>
      <c r="M247" s="14"/>
    </row>
    <row r="248" spans="1:13" x14ac:dyDescent="0.3">
      <c r="A248" s="399">
        <v>41146</v>
      </c>
      <c r="B248" s="13">
        <v>237</v>
      </c>
      <c r="C248" s="14">
        <v>1</v>
      </c>
      <c r="D248" s="14">
        <v>29.5</v>
      </c>
      <c r="E248" s="15">
        <v>4.935483870967742</v>
      </c>
      <c r="F248" s="15">
        <v>0</v>
      </c>
      <c r="G248" s="11"/>
      <c r="H248" s="11"/>
      <c r="I248" s="11"/>
      <c r="J248" s="11"/>
      <c r="K248" s="11"/>
      <c r="L248" s="11"/>
      <c r="M248" s="14"/>
    </row>
    <row r="249" spans="1:13" x14ac:dyDescent="0.3">
      <c r="A249" s="399">
        <v>41147</v>
      </c>
      <c r="B249" s="13">
        <v>238</v>
      </c>
      <c r="C249" s="14">
        <v>0</v>
      </c>
      <c r="D249" s="14">
        <v>28.4</v>
      </c>
      <c r="E249" s="15">
        <v>4.935483870967742</v>
      </c>
      <c r="F249" s="15">
        <v>0</v>
      </c>
      <c r="G249" s="11"/>
      <c r="H249" s="11"/>
      <c r="I249" s="11"/>
      <c r="J249" s="11"/>
      <c r="K249" s="11"/>
      <c r="L249" s="11"/>
      <c r="M249" s="14"/>
    </row>
    <row r="250" spans="1:13" x14ac:dyDescent="0.3">
      <c r="A250" s="399">
        <v>41148</v>
      </c>
      <c r="B250" s="13">
        <v>239</v>
      </c>
      <c r="C250" s="14">
        <v>0</v>
      </c>
      <c r="D250" s="14">
        <v>29</v>
      </c>
      <c r="E250" s="15">
        <v>4.935483870967742</v>
      </c>
      <c r="F250" s="15">
        <v>0</v>
      </c>
      <c r="G250" s="11"/>
      <c r="H250" s="11"/>
      <c r="I250" s="11"/>
      <c r="J250" s="11"/>
      <c r="K250" s="11"/>
      <c r="L250" s="11"/>
      <c r="M250" s="14"/>
    </row>
    <row r="251" spans="1:13" x14ac:dyDescent="0.3">
      <c r="A251" s="399">
        <v>41149</v>
      </c>
      <c r="B251" s="13">
        <v>240</v>
      </c>
      <c r="C251" s="14">
        <v>0</v>
      </c>
      <c r="D251" s="14">
        <v>30.3</v>
      </c>
      <c r="E251" s="15">
        <v>4.935483870967742</v>
      </c>
      <c r="F251" s="15">
        <v>0</v>
      </c>
      <c r="G251" s="11"/>
      <c r="H251" s="11"/>
      <c r="I251" s="11"/>
      <c r="J251" s="11"/>
      <c r="K251" s="11"/>
      <c r="L251" s="11"/>
      <c r="M251" s="14"/>
    </row>
    <row r="252" spans="1:13" x14ac:dyDescent="0.3">
      <c r="A252" s="399">
        <v>41150</v>
      </c>
      <c r="B252" s="13">
        <v>241</v>
      </c>
      <c r="C252" s="14">
        <v>0</v>
      </c>
      <c r="D252" s="14">
        <v>29.4</v>
      </c>
      <c r="E252" s="15">
        <v>4.935483870967742</v>
      </c>
      <c r="F252" s="15">
        <v>0</v>
      </c>
      <c r="G252" s="11"/>
      <c r="H252" s="11"/>
      <c r="I252" s="11"/>
      <c r="J252" s="11"/>
      <c r="K252" s="11"/>
      <c r="L252" s="11"/>
      <c r="M252" s="14"/>
    </row>
    <row r="253" spans="1:13" x14ac:dyDescent="0.3">
      <c r="A253" s="399">
        <v>41151</v>
      </c>
      <c r="B253" s="13">
        <v>242</v>
      </c>
      <c r="C253" s="14">
        <v>0</v>
      </c>
      <c r="D253" s="14">
        <v>29.4</v>
      </c>
      <c r="E253" s="15">
        <v>4.935483870967742</v>
      </c>
      <c r="F253" s="15">
        <v>0</v>
      </c>
      <c r="G253" s="11"/>
      <c r="H253" s="11"/>
      <c r="I253" s="11"/>
      <c r="J253" s="11"/>
      <c r="K253" s="11"/>
      <c r="L253" s="11"/>
      <c r="M253" s="14"/>
    </row>
    <row r="254" spans="1:13" x14ac:dyDescent="0.3">
      <c r="A254" s="399">
        <v>41152</v>
      </c>
      <c r="B254" s="13">
        <v>243</v>
      </c>
      <c r="C254" s="14">
        <v>0</v>
      </c>
      <c r="D254" s="14">
        <v>28.7</v>
      </c>
      <c r="E254" s="15">
        <v>4.935483870967742</v>
      </c>
      <c r="F254" s="15">
        <v>0</v>
      </c>
      <c r="G254" s="11"/>
      <c r="H254" s="11"/>
      <c r="I254" s="11"/>
      <c r="J254" s="11"/>
      <c r="K254" s="11"/>
      <c r="L254" s="11"/>
      <c r="M254" s="14"/>
    </row>
    <row r="255" spans="1:13" x14ac:dyDescent="0.3">
      <c r="A255" s="399">
        <v>41153</v>
      </c>
      <c r="B255" s="13">
        <v>244</v>
      </c>
      <c r="C255" s="14">
        <v>9</v>
      </c>
      <c r="D255" s="14">
        <v>30.5</v>
      </c>
      <c r="E255" s="15">
        <v>5.3</v>
      </c>
      <c r="F255" s="15">
        <v>0</v>
      </c>
      <c r="G255" s="11"/>
      <c r="H255" s="11"/>
      <c r="I255" s="11"/>
      <c r="J255" s="11"/>
      <c r="K255" s="11"/>
      <c r="L255" s="11"/>
      <c r="M255" s="14"/>
    </row>
    <row r="256" spans="1:13" x14ac:dyDescent="0.3">
      <c r="A256" s="399">
        <v>41154</v>
      </c>
      <c r="B256" s="13">
        <v>245</v>
      </c>
      <c r="C256" s="14">
        <v>0</v>
      </c>
      <c r="D256" s="14">
        <v>30.2</v>
      </c>
      <c r="E256" s="15">
        <v>5.3</v>
      </c>
      <c r="F256" s="15">
        <v>0</v>
      </c>
      <c r="G256" s="11"/>
      <c r="H256" s="11"/>
      <c r="I256" s="11"/>
      <c r="J256" s="11"/>
      <c r="K256" s="11"/>
      <c r="L256" s="11"/>
      <c r="M256" s="14"/>
    </row>
    <row r="257" spans="1:13" x14ac:dyDescent="0.3">
      <c r="A257" s="399">
        <v>41155</v>
      </c>
      <c r="B257" s="13">
        <v>246</v>
      </c>
      <c r="C257" s="14">
        <v>0</v>
      </c>
      <c r="D257" s="14">
        <v>30.2</v>
      </c>
      <c r="E257" s="15">
        <v>5.3</v>
      </c>
      <c r="F257" s="15">
        <v>0</v>
      </c>
      <c r="G257" s="11"/>
      <c r="H257" s="11"/>
      <c r="I257" s="11"/>
      <c r="J257" s="11"/>
      <c r="K257" s="11"/>
      <c r="L257" s="11"/>
      <c r="M257" s="14"/>
    </row>
    <row r="258" spans="1:13" x14ac:dyDescent="0.3">
      <c r="A258" s="399">
        <v>41156</v>
      </c>
      <c r="B258" s="13">
        <v>247</v>
      </c>
      <c r="C258" s="14">
        <v>0</v>
      </c>
      <c r="D258" s="14">
        <v>27.5</v>
      </c>
      <c r="E258" s="15">
        <v>5.3</v>
      </c>
      <c r="F258" s="15">
        <v>0</v>
      </c>
      <c r="G258" s="11"/>
      <c r="H258" s="11"/>
      <c r="I258" s="11"/>
      <c r="J258" s="11"/>
      <c r="K258" s="11"/>
      <c r="L258" s="11"/>
      <c r="M258" s="14"/>
    </row>
    <row r="259" spans="1:13" x14ac:dyDescent="0.3">
      <c r="A259" s="399">
        <v>41157</v>
      </c>
      <c r="B259" s="13">
        <v>248</v>
      </c>
      <c r="C259" s="14">
        <v>0</v>
      </c>
      <c r="D259" s="14">
        <v>27.5</v>
      </c>
      <c r="E259" s="15">
        <v>5.3</v>
      </c>
      <c r="F259" s="15">
        <v>0</v>
      </c>
      <c r="G259" s="11"/>
      <c r="H259" s="11"/>
      <c r="I259" s="11"/>
      <c r="J259" s="11"/>
      <c r="K259" s="11"/>
      <c r="L259" s="11"/>
      <c r="M259" s="14"/>
    </row>
    <row r="260" spans="1:13" x14ac:dyDescent="0.3">
      <c r="A260" s="399">
        <v>41158</v>
      </c>
      <c r="B260" s="13">
        <v>249</v>
      </c>
      <c r="C260" s="14">
        <v>0</v>
      </c>
      <c r="D260" s="14">
        <v>28.3</v>
      </c>
      <c r="E260" s="15">
        <v>5.3</v>
      </c>
      <c r="F260" s="15">
        <v>0</v>
      </c>
      <c r="G260" s="11"/>
      <c r="H260" s="11"/>
      <c r="I260" s="11"/>
      <c r="J260" s="11"/>
      <c r="K260" s="11"/>
      <c r="L260" s="11"/>
      <c r="M260" s="14"/>
    </row>
    <row r="261" spans="1:13" x14ac:dyDescent="0.3">
      <c r="A261" s="399">
        <v>41159</v>
      </c>
      <c r="B261" s="13">
        <v>250</v>
      </c>
      <c r="C261" s="14">
        <v>0</v>
      </c>
      <c r="D261" s="14">
        <v>29.1</v>
      </c>
      <c r="E261" s="15">
        <v>5.3</v>
      </c>
      <c r="F261" s="15">
        <v>0</v>
      </c>
      <c r="G261" s="11"/>
      <c r="H261" s="11"/>
      <c r="I261" s="11"/>
      <c r="J261" s="11"/>
      <c r="K261" s="11"/>
      <c r="L261" s="11"/>
      <c r="M261" s="14"/>
    </row>
    <row r="262" spans="1:13" x14ac:dyDescent="0.3">
      <c r="A262" s="399">
        <v>41160</v>
      </c>
      <c r="B262" s="13">
        <v>251</v>
      </c>
      <c r="C262" s="14">
        <v>11</v>
      </c>
      <c r="D262" s="14">
        <v>26.5</v>
      </c>
      <c r="E262" s="15">
        <v>5.3</v>
      </c>
      <c r="F262" s="15">
        <v>0</v>
      </c>
      <c r="G262" s="11"/>
      <c r="H262" s="11"/>
      <c r="I262" s="11"/>
      <c r="J262" s="11"/>
      <c r="K262" s="11"/>
      <c r="L262" s="11"/>
      <c r="M262" s="14"/>
    </row>
    <row r="263" spans="1:13" x14ac:dyDescent="0.3">
      <c r="A263" s="399">
        <v>41161</v>
      </c>
      <c r="B263" s="13">
        <v>252</v>
      </c>
      <c r="C263" s="14">
        <v>6</v>
      </c>
      <c r="D263" s="14">
        <v>27.6</v>
      </c>
      <c r="E263" s="15">
        <v>5.3</v>
      </c>
      <c r="F263" s="15">
        <v>0</v>
      </c>
      <c r="G263" s="11"/>
      <c r="H263" s="11"/>
      <c r="I263" s="11"/>
      <c r="J263" s="11"/>
      <c r="K263" s="11"/>
      <c r="L263" s="11"/>
      <c r="M263" s="14"/>
    </row>
    <row r="264" spans="1:13" x14ac:dyDescent="0.3">
      <c r="A264" s="399">
        <v>41162</v>
      </c>
      <c r="B264" s="13">
        <v>253</v>
      </c>
      <c r="C264" s="14">
        <v>0</v>
      </c>
      <c r="D264" s="14">
        <v>26.9</v>
      </c>
      <c r="E264" s="15">
        <v>5.3</v>
      </c>
      <c r="F264" s="15">
        <v>0</v>
      </c>
      <c r="G264" s="11"/>
      <c r="H264" s="11"/>
      <c r="I264" s="11"/>
      <c r="J264" s="11"/>
      <c r="K264" s="11"/>
      <c r="L264" s="11"/>
      <c r="M264" s="14"/>
    </row>
    <row r="265" spans="1:13" x14ac:dyDescent="0.3">
      <c r="A265" s="399">
        <v>41163</v>
      </c>
      <c r="B265" s="13">
        <v>254</v>
      </c>
      <c r="C265" s="14">
        <v>0</v>
      </c>
      <c r="D265" s="14">
        <v>28.1</v>
      </c>
      <c r="E265" s="15">
        <v>5.3</v>
      </c>
      <c r="F265" s="15">
        <v>0</v>
      </c>
      <c r="G265" s="11"/>
      <c r="H265" s="11"/>
      <c r="I265" s="11"/>
      <c r="J265" s="11"/>
      <c r="K265" s="11"/>
      <c r="L265" s="11"/>
      <c r="M265" s="14"/>
    </row>
    <row r="266" spans="1:13" x14ac:dyDescent="0.3">
      <c r="A266" s="399">
        <v>41164</v>
      </c>
      <c r="B266" s="13">
        <v>255</v>
      </c>
      <c r="C266" s="14">
        <v>0</v>
      </c>
      <c r="D266" s="14">
        <v>29.3</v>
      </c>
      <c r="E266" s="15">
        <v>5.3</v>
      </c>
      <c r="F266" s="15">
        <v>0</v>
      </c>
      <c r="G266" s="11"/>
      <c r="H266" s="11"/>
      <c r="I266" s="11"/>
      <c r="J266" s="11"/>
      <c r="K266" s="11"/>
      <c r="L266" s="11"/>
      <c r="M266" s="14"/>
    </row>
    <row r="267" spans="1:13" x14ac:dyDescent="0.3">
      <c r="A267" s="399">
        <v>41165</v>
      </c>
      <c r="B267" s="13">
        <v>256</v>
      </c>
      <c r="C267" s="14">
        <v>0</v>
      </c>
      <c r="D267" s="14">
        <v>28.7</v>
      </c>
      <c r="E267" s="15">
        <v>5.3</v>
      </c>
      <c r="F267" s="15">
        <v>0</v>
      </c>
      <c r="G267" s="11"/>
      <c r="H267" s="11"/>
      <c r="I267" s="11"/>
      <c r="J267" s="11"/>
      <c r="K267" s="11"/>
      <c r="L267" s="11"/>
      <c r="M267" s="14"/>
    </row>
    <row r="268" spans="1:13" x14ac:dyDescent="0.3">
      <c r="A268" s="399">
        <v>41166</v>
      </c>
      <c r="B268" s="13">
        <v>257</v>
      </c>
      <c r="C268" s="14">
        <v>0</v>
      </c>
      <c r="D268" s="14">
        <v>29.2</v>
      </c>
      <c r="E268" s="15">
        <v>5.3</v>
      </c>
      <c r="F268" s="15">
        <v>0</v>
      </c>
      <c r="G268" s="11"/>
      <c r="H268" s="11"/>
      <c r="I268" s="11"/>
      <c r="J268" s="11"/>
      <c r="K268" s="11"/>
      <c r="L268" s="11"/>
      <c r="M268" s="14"/>
    </row>
    <row r="269" spans="1:13" x14ac:dyDescent="0.3">
      <c r="A269" s="399">
        <v>41167</v>
      </c>
      <c r="B269" s="13">
        <v>258</v>
      </c>
      <c r="C269" s="14">
        <v>0</v>
      </c>
      <c r="D269" s="14">
        <v>28.7</v>
      </c>
      <c r="E269" s="15">
        <v>5.3</v>
      </c>
      <c r="F269" s="15">
        <v>0</v>
      </c>
      <c r="G269" s="11"/>
      <c r="H269" s="11"/>
      <c r="I269" s="11"/>
      <c r="J269" s="11"/>
      <c r="K269" s="11"/>
      <c r="L269" s="11"/>
      <c r="M269" s="14"/>
    </row>
    <row r="270" spans="1:13" x14ac:dyDescent="0.3">
      <c r="A270" s="399">
        <v>41168</v>
      </c>
      <c r="B270" s="13">
        <v>259</v>
      </c>
      <c r="C270" s="14">
        <v>0</v>
      </c>
      <c r="D270" s="14">
        <v>29.3</v>
      </c>
      <c r="E270" s="15">
        <v>5.3</v>
      </c>
      <c r="F270" s="15">
        <v>0</v>
      </c>
      <c r="G270" s="11"/>
      <c r="H270" s="11"/>
      <c r="I270" s="11"/>
      <c r="J270" s="11"/>
      <c r="K270" s="11"/>
      <c r="L270" s="11"/>
      <c r="M270" s="14"/>
    </row>
    <row r="271" spans="1:13" x14ac:dyDescent="0.3">
      <c r="A271" s="399">
        <v>41169</v>
      </c>
      <c r="B271" s="13">
        <v>260</v>
      </c>
      <c r="C271" s="14">
        <v>0</v>
      </c>
      <c r="D271" s="14">
        <v>29.2</v>
      </c>
      <c r="E271" s="15">
        <v>5.3</v>
      </c>
      <c r="F271" s="15">
        <v>0</v>
      </c>
      <c r="G271" s="11"/>
      <c r="H271" s="11"/>
      <c r="I271" s="11"/>
      <c r="J271" s="11"/>
      <c r="K271" s="11"/>
      <c r="L271" s="11"/>
      <c r="M271" s="14"/>
    </row>
    <row r="272" spans="1:13" x14ac:dyDescent="0.3">
      <c r="A272" s="399">
        <v>41170</v>
      </c>
      <c r="B272" s="13">
        <v>261</v>
      </c>
      <c r="C272" s="14">
        <v>0</v>
      </c>
      <c r="D272" s="14">
        <v>28</v>
      </c>
      <c r="E272" s="15">
        <v>5.3</v>
      </c>
      <c r="F272" s="15">
        <v>0</v>
      </c>
      <c r="G272" s="11"/>
      <c r="H272" s="11"/>
      <c r="I272" s="11"/>
      <c r="J272" s="11"/>
      <c r="K272" s="11"/>
      <c r="L272" s="11"/>
      <c r="M272" s="14"/>
    </row>
    <row r="273" spans="1:13" x14ac:dyDescent="0.3">
      <c r="A273" s="399">
        <v>41171</v>
      </c>
      <c r="B273" s="13">
        <v>262</v>
      </c>
      <c r="C273" s="14">
        <v>0</v>
      </c>
      <c r="D273" s="14">
        <v>27.5</v>
      </c>
      <c r="E273" s="15">
        <v>5.3</v>
      </c>
      <c r="F273" s="15">
        <v>0</v>
      </c>
      <c r="G273" s="11"/>
      <c r="H273" s="11"/>
      <c r="I273" s="11"/>
      <c r="J273" s="11"/>
      <c r="K273" s="11"/>
      <c r="L273" s="11"/>
      <c r="M273" s="14"/>
    </row>
    <row r="274" spans="1:13" x14ac:dyDescent="0.3">
      <c r="A274" s="399">
        <v>41172</v>
      </c>
      <c r="B274" s="13">
        <v>263</v>
      </c>
      <c r="C274" s="14">
        <v>0</v>
      </c>
      <c r="D274" s="14">
        <v>26.2</v>
      </c>
      <c r="E274" s="15">
        <v>5.3</v>
      </c>
      <c r="F274" s="15">
        <v>0</v>
      </c>
      <c r="G274" s="11"/>
      <c r="H274" s="11"/>
      <c r="I274" s="11"/>
      <c r="J274" s="11"/>
      <c r="K274" s="11"/>
      <c r="L274" s="11"/>
      <c r="M274" s="14"/>
    </row>
    <row r="275" spans="1:13" x14ac:dyDescent="0.3">
      <c r="A275" s="399">
        <v>41173</v>
      </c>
      <c r="B275" s="13">
        <v>264</v>
      </c>
      <c r="C275" s="14">
        <v>0</v>
      </c>
      <c r="D275" s="14">
        <v>29.9</v>
      </c>
      <c r="E275" s="15">
        <v>5.3</v>
      </c>
      <c r="F275" s="15">
        <v>0</v>
      </c>
      <c r="G275" s="11"/>
      <c r="H275" s="11"/>
      <c r="I275" s="11"/>
      <c r="J275" s="11"/>
      <c r="K275" s="11"/>
      <c r="L275" s="11"/>
      <c r="M275" s="14"/>
    </row>
    <row r="276" spans="1:13" x14ac:dyDescent="0.3">
      <c r="A276" s="399">
        <v>41174</v>
      </c>
      <c r="B276" s="13">
        <v>265</v>
      </c>
      <c r="C276" s="14">
        <v>0</v>
      </c>
      <c r="D276" s="14">
        <v>28</v>
      </c>
      <c r="E276" s="15">
        <v>5.3</v>
      </c>
      <c r="F276" s="15">
        <v>0</v>
      </c>
      <c r="G276" s="11"/>
      <c r="H276" s="11"/>
      <c r="I276" s="11"/>
      <c r="J276" s="11"/>
      <c r="K276" s="11"/>
      <c r="L276" s="11"/>
      <c r="M276" s="14"/>
    </row>
    <row r="277" spans="1:13" x14ac:dyDescent="0.3">
      <c r="A277" s="399">
        <v>41175</v>
      </c>
      <c r="B277" s="13">
        <v>266</v>
      </c>
      <c r="C277" s="14">
        <v>4</v>
      </c>
      <c r="D277" s="14">
        <v>28.4</v>
      </c>
      <c r="E277" s="15">
        <v>5.3</v>
      </c>
      <c r="F277" s="15">
        <v>0</v>
      </c>
      <c r="G277" s="11"/>
      <c r="H277" s="11"/>
      <c r="I277" s="11"/>
      <c r="J277" s="11"/>
      <c r="K277" s="11"/>
      <c r="L277" s="11"/>
      <c r="M277" s="14"/>
    </row>
    <row r="278" spans="1:13" x14ac:dyDescent="0.3">
      <c r="A278" s="399">
        <v>41176</v>
      </c>
      <c r="B278" s="13">
        <v>267</v>
      </c>
      <c r="C278" s="14">
        <v>20</v>
      </c>
      <c r="D278" s="14">
        <v>29.5</v>
      </c>
      <c r="E278" s="15">
        <v>5.3</v>
      </c>
      <c r="F278" s="15">
        <v>0</v>
      </c>
      <c r="G278" s="11"/>
      <c r="H278" s="11"/>
      <c r="I278" s="11"/>
      <c r="J278" s="11"/>
      <c r="K278" s="11"/>
      <c r="L278" s="11"/>
      <c r="M278" s="14"/>
    </row>
    <row r="279" spans="1:13" x14ac:dyDescent="0.3">
      <c r="A279" s="399">
        <v>41177</v>
      </c>
      <c r="B279" s="13">
        <v>268</v>
      </c>
      <c r="C279" s="14">
        <v>0</v>
      </c>
      <c r="D279" s="14">
        <v>28.9</v>
      </c>
      <c r="E279" s="15">
        <v>5.3</v>
      </c>
      <c r="F279" s="15">
        <v>0</v>
      </c>
      <c r="G279" s="11"/>
      <c r="H279" s="11"/>
      <c r="I279" s="11"/>
      <c r="J279" s="11"/>
      <c r="K279" s="11"/>
      <c r="L279" s="11"/>
      <c r="M279" s="14"/>
    </row>
    <row r="280" spans="1:13" x14ac:dyDescent="0.3">
      <c r="A280" s="399">
        <v>41178</v>
      </c>
      <c r="B280" s="13">
        <v>269</v>
      </c>
      <c r="C280" s="14">
        <v>0</v>
      </c>
      <c r="D280" s="14">
        <v>29.2</v>
      </c>
      <c r="E280" s="15">
        <v>5.3</v>
      </c>
      <c r="F280" s="15">
        <v>0</v>
      </c>
      <c r="G280" s="11"/>
      <c r="H280" s="11"/>
      <c r="I280" s="11"/>
      <c r="J280" s="11"/>
      <c r="K280" s="11"/>
      <c r="L280" s="11"/>
      <c r="M280" s="14"/>
    </row>
    <row r="281" spans="1:13" x14ac:dyDescent="0.3">
      <c r="A281" s="399">
        <v>41179</v>
      </c>
      <c r="B281" s="13">
        <v>270</v>
      </c>
      <c r="C281" s="14">
        <v>24</v>
      </c>
      <c r="D281" s="14">
        <v>27.8</v>
      </c>
      <c r="E281" s="15">
        <v>5.3</v>
      </c>
      <c r="F281" s="15">
        <v>0</v>
      </c>
      <c r="G281" s="11"/>
      <c r="H281" s="11"/>
      <c r="I281" s="11"/>
      <c r="J281" s="11"/>
      <c r="K281" s="11"/>
      <c r="L281" s="11"/>
      <c r="M281" s="14"/>
    </row>
    <row r="282" spans="1:13" x14ac:dyDescent="0.3">
      <c r="A282" s="399">
        <v>41180</v>
      </c>
      <c r="B282" s="13">
        <v>271</v>
      </c>
      <c r="C282" s="14">
        <v>0</v>
      </c>
      <c r="D282" s="14">
        <v>29.2</v>
      </c>
      <c r="E282" s="15">
        <v>5.3</v>
      </c>
      <c r="F282" s="15">
        <v>0</v>
      </c>
      <c r="G282" s="11"/>
      <c r="H282" s="11"/>
      <c r="I282" s="11"/>
      <c r="J282" s="11"/>
      <c r="K282" s="11"/>
      <c r="L282" s="11"/>
      <c r="M282" s="14"/>
    </row>
    <row r="283" spans="1:13" x14ac:dyDescent="0.3">
      <c r="A283" s="399">
        <v>41181</v>
      </c>
      <c r="B283" s="13">
        <v>272</v>
      </c>
      <c r="C283" s="14">
        <v>28</v>
      </c>
      <c r="D283" s="14">
        <v>28.7</v>
      </c>
      <c r="E283" s="15">
        <v>5.3</v>
      </c>
      <c r="F283" s="15">
        <v>0</v>
      </c>
      <c r="G283" s="11"/>
      <c r="H283" s="11"/>
      <c r="I283" s="11"/>
      <c r="J283" s="11"/>
      <c r="K283" s="11"/>
      <c r="L283" s="11"/>
      <c r="M283" s="14"/>
    </row>
    <row r="284" spans="1:13" x14ac:dyDescent="0.3">
      <c r="A284" s="399">
        <v>41182</v>
      </c>
      <c r="B284" s="13">
        <v>273</v>
      </c>
      <c r="C284" s="14">
        <v>5</v>
      </c>
      <c r="D284" s="14">
        <v>29</v>
      </c>
      <c r="E284" s="15">
        <v>5.3</v>
      </c>
      <c r="F284" s="15">
        <v>0</v>
      </c>
      <c r="G284" s="11"/>
      <c r="H284" s="11"/>
      <c r="I284" s="11"/>
      <c r="J284" s="11"/>
      <c r="K284" s="11"/>
      <c r="L284" s="11"/>
      <c r="M284" s="14"/>
    </row>
    <row r="285" spans="1:13" x14ac:dyDescent="0.3">
      <c r="A285" s="399">
        <v>41183</v>
      </c>
      <c r="B285" s="13">
        <v>274</v>
      </c>
      <c r="C285" s="14">
        <v>0</v>
      </c>
      <c r="D285" s="14">
        <v>30.4</v>
      </c>
      <c r="E285" s="15">
        <v>4.4838709677419351</v>
      </c>
      <c r="F285" s="15">
        <v>0</v>
      </c>
      <c r="G285" s="11"/>
      <c r="H285" s="11"/>
      <c r="I285" s="11"/>
      <c r="J285" s="11"/>
      <c r="K285" s="11"/>
      <c r="L285" s="11"/>
      <c r="M285" s="14"/>
    </row>
    <row r="286" spans="1:13" x14ac:dyDescent="0.3">
      <c r="A286" s="399">
        <v>41184</v>
      </c>
      <c r="B286" s="13">
        <v>275</v>
      </c>
      <c r="C286" s="14">
        <v>0</v>
      </c>
      <c r="D286" s="14">
        <v>28.4</v>
      </c>
      <c r="E286" s="15">
        <v>4.4838709677419351</v>
      </c>
      <c r="F286" s="15">
        <v>0</v>
      </c>
      <c r="G286" s="11"/>
      <c r="H286" s="11"/>
      <c r="I286" s="11"/>
      <c r="J286" s="11"/>
      <c r="K286" s="11"/>
      <c r="L286" s="11"/>
      <c r="M286" s="14"/>
    </row>
    <row r="287" spans="1:13" x14ac:dyDescent="0.3">
      <c r="A287" s="399">
        <v>41185</v>
      </c>
      <c r="B287" s="13">
        <v>276</v>
      </c>
      <c r="C287" s="14">
        <v>0</v>
      </c>
      <c r="D287" s="14">
        <v>29.6</v>
      </c>
      <c r="E287" s="15">
        <v>4.4838709677419351</v>
      </c>
      <c r="F287" s="15">
        <v>0</v>
      </c>
      <c r="G287" s="11"/>
      <c r="H287" s="11"/>
      <c r="I287" s="11"/>
      <c r="J287" s="11"/>
      <c r="K287" s="11"/>
      <c r="L287" s="11"/>
      <c r="M287" s="14"/>
    </row>
    <row r="288" spans="1:13" x14ac:dyDescent="0.3">
      <c r="A288" s="399">
        <v>41186</v>
      </c>
      <c r="B288" s="13">
        <v>277</v>
      </c>
      <c r="C288" s="14">
        <v>0</v>
      </c>
      <c r="D288" s="14">
        <v>28.4</v>
      </c>
      <c r="E288" s="15">
        <v>4.4838709677419351</v>
      </c>
      <c r="F288" s="15">
        <v>0</v>
      </c>
      <c r="G288" s="11"/>
      <c r="H288" s="11"/>
      <c r="I288" s="11"/>
      <c r="J288" s="11"/>
      <c r="K288" s="11"/>
      <c r="L288" s="11"/>
      <c r="M288" s="14"/>
    </row>
    <row r="289" spans="1:13" x14ac:dyDescent="0.3">
      <c r="A289" s="399">
        <v>41187</v>
      </c>
      <c r="B289" s="13">
        <v>278</v>
      </c>
      <c r="C289" s="14">
        <v>0</v>
      </c>
      <c r="D289" s="14">
        <v>30.1</v>
      </c>
      <c r="E289" s="15">
        <v>4.4838709677419351</v>
      </c>
      <c r="F289" s="15">
        <v>0</v>
      </c>
      <c r="G289" s="11"/>
      <c r="H289" s="11"/>
      <c r="I289" s="11"/>
      <c r="J289" s="11"/>
      <c r="K289" s="11"/>
      <c r="L289" s="11"/>
      <c r="M289" s="14"/>
    </row>
    <row r="290" spans="1:13" x14ac:dyDescent="0.3">
      <c r="A290" s="399">
        <v>41188</v>
      </c>
      <c r="B290" s="13">
        <v>279</v>
      </c>
      <c r="C290" s="14">
        <v>0</v>
      </c>
      <c r="D290" s="14">
        <v>29.2</v>
      </c>
      <c r="E290" s="15">
        <v>4.4838709677419351</v>
      </c>
      <c r="F290" s="15">
        <v>0</v>
      </c>
      <c r="G290" s="11"/>
      <c r="H290" s="11"/>
      <c r="I290" s="11"/>
      <c r="J290" s="11"/>
      <c r="K290" s="11"/>
      <c r="L290" s="11"/>
      <c r="M290" s="14"/>
    </row>
    <row r="291" spans="1:13" x14ac:dyDescent="0.3">
      <c r="A291" s="399">
        <v>41189</v>
      </c>
      <c r="B291" s="13">
        <v>280</v>
      </c>
      <c r="C291" s="14">
        <v>0</v>
      </c>
      <c r="D291" s="14">
        <v>28.9</v>
      </c>
      <c r="E291" s="15">
        <v>4.4838709677419351</v>
      </c>
      <c r="F291" s="15">
        <v>0</v>
      </c>
      <c r="G291" s="11"/>
      <c r="H291" s="11"/>
      <c r="I291" s="11"/>
      <c r="J291" s="11"/>
      <c r="K291" s="11"/>
      <c r="L291" s="11"/>
      <c r="M291" s="14"/>
    </row>
    <row r="292" spans="1:13" x14ac:dyDescent="0.3">
      <c r="A292" s="399">
        <v>41190</v>
      </c>
      <c r="B292" s="13">
        <v>281</v>
      </c>
      <c r="C292" s="14">
        <v>0</v>
      </c>
      <c r="D292" s="14">
        <v>29.7</v>
      </c>
      <c r="E292" s="15">
        <v>4.4838709677419351</v>
      </c>
      <c r="F292" s="15">
        <v>0</v>
      </c>
      <c r="G292" s="11"/>
      <c r="H292" s="11"/>
      <c r="I292" s="11"/>
      <c r="J292" s="11"/>
      <c r="K292" s="11"/>
      <c r="L292" s="11"/>
      <c r="M292" s="14"/>
    </row>
    <row r="293" spans="1:13" x14ac:dyDescent="0.3">
      <c r="A293" s="399">
        <v>41191</v>
      </c>
      <c r="B293" s="13">
        <v>282</v>
      </c>
      <c r="C293" s="14">
        <v>0</v>
      </c>
      <c r="D293" s="14">
        <v>29.9</v>
      </c>
      <c r="E293" s="15">
        <v>4.4838709677419351</v>
      </c>
      <c r="F293" s="15">
        <v>0</v>
      </c>
      <c r="G293" s="11"/>
      <c r="H293" s="11"/>
      <c r="I293" s="11"/>
      <c r="J293" s="11"/>
      <c r="K293" s="11"/>
      <c r="L293" s="11"/>
      <c r="M293" s="14"/>
    </row>
    <row r="294" spans="1:13" x14ac:dyDescent="0.3">
      <c r="A294" s="399">
        <v>41192</v>
      </c>
      <c r="B294" s="13">
        <v>283</v>
      </c>
      <c r="C294" s="14">
        <v>0</v>
      </c>
      <c r="D294" s="14">
        <v>29.1</v>
      </c>
      <c r="E294" s="15">
        <v>4.4838709677419351</v>
      </c>
      <c r="F294" s="15">
        <v>0</v>
      </c>
      <c r="G294" s="11"/>
      <c r="H294" s="11"/>
      <c r="I294" s="11"/>
      <c r="J294" s="11"/>
      <c r="K294" s="11"/>
      <c r="L294" s="11"/>
      <c r="M294" s="14"/>
    </row>
    <row r="295" spans="1:13" x14ac:dyDescent="0.3">
      <c r="A295" s="399">
        <v>41193</v>
      </c>
      <c r="B295" s="13">
        <v>284</v>
      </c>
      <c r="C295" s="14">
        <v>0</v>
      </c>
      <c r="D295" s="14">
        <v>30.7</v>
      </c>
      <c r="E295" s="15">
        <v>4.4838709677419351</v>
      </c>
      <c r="F295" s="15">
        <v>0</v>
      </c>
      <c r="G295" s="11"/>
      <c r="H295" s="11"/>
      <c r="I295" s="11"/>
      <c r="J295" s="11"/>
      <c r="K295" s="11"/>
      <c r="L295" s="11"/>
      <c r="M295" s="14"/>
    </row>
    <row r="296" spans="1:13" x14ac:dyDescent="0.3">
      <c r="A296" s="399">
        <v>41194</v>
      </c>
      <c r="B296" s="13">
        <v>285</v>
      </c>
      <c r="C296" s="14">
        <v>0</v>
      </c>
      <c r="D296" s="14">
        <v>30.1</v>
      </c>
      <c r="E296" s="15">
        <v>4.4838709677419351</v>
      </c>
      <c r="F296" s="15">
        <v>0</v>
      </c>
      <c r="G296" s="11"/>
      <c r="H296" s="11"/>
      <c r="I296" s="11"/>
      <c r="J296" s="11"/>
      <c r="K296" s="11"/>
      <c r="L296" s="11"/>
      <c r="M296" s="14"/>
    </row>
    <row r="297" spans="1:13" x14ac:dyDescent="0.3">
      <c r="A297" s="399">
        <v>41195</v>
      </c>
      <c r="B297" s="13">
        <v>286</v>
      </c>
      <c r="C297" s="14">
        <v>0</v>
      </c>
      <c r="D297" s="14">
        <v>29.4</v>
      </c>
      <c r="E297" s="15">
        <v>4.4838709677419351</v>
      </c>
      <c r="F297" s="15">
        <v>0</v>
      </c>
      <c r="G297" s="11"/>
      <c r="H297" s="11"/>
      <c r="I297" s="11"/>
      <c r="J297" s="11"/>
      <c r="K297" s="11"/>
      <c r="L297" s="11"/>
      <c r="M297" s="14"/>
    </row>
    <row r="298" spans="1:13" x14ac:dyDescent="0.3">
      <c r="A298" s="399">
        <v>41196</v>
      </c>
      <c r="B298" s="13">
        <v>287</v>
      </c>
      <c r="C298" s="14">
        <v>53</v>
      </c>
      <c r="D298" s="14">
        <v>29.5</v>
      </c>
      <c r="E298" s="15">
        <v>4.4838709677419351</v>
      </c>
      <c r="F298" s="15">
        <v>0</v>
      </c>
      <c r="G298" s="11"/>
      <c r="H298" s="11"/>
      <c r="I298" s="11"/>
      <c r="J298" s="11"/>
      <c r="K298" s="11"/>
      <c r="L298" s="11"/>
      <c r="M298" s="14"/>
    </row>
    <row r="299" spans="1:13" x14ac:dyDescent="0.3">
      <c r="A299" s="399">
        <v>41197</v>
      </c>
      <c r="B299" s="13">
        <v>288</v>
      </c>
      <c r="C299" s="14">
        <v>28</v>
      </c>
      <c r="D299" s="14">
        <v>27.5</v>
      </c>
      <c r="E299" s="15">
        <v>4.4838709677419351</v>
      </c>
      <c r="F299" s="15">
        <v>0</v>
      </c>
      <c r="G299" s="11"/>
      <c r="H299" s="11"/>
      <c r="I299" s="11"/>
      <c r="J299" s="11"/>
      <c r="K299" s="11"/>
      <c r="L299" s="11"/>
      <c r="M299" s="14"/>
    </row>
    <row r="300" spans="1:13" x14ac:dyDescent="0.3">
      <c r="A300" s="399">
        <v>41198</v>
      </c>
      <c r="B300" s="13">
        <v>289</v>
      </c>
      <c r="C300" s="14">
        <v>0</v>
      </c>
      <c r="D300" s="14">
        <v>29.4</v>
      </c>
      <c r="E300" s="15">
        <v>4.4838709677419351</v>
      </c>
      <c r="F300" s="15">
        <v>0</v>
      </c>
      <c r="G300" s="11"/>
      <c r="H300" s="11"/>
      <c r="I300" s="11"/>
      <c r="J300" s="11"/>
      <c r="K300" s="11"/>
      <c r="L300" s="11"/>
      <c r="M300" s="14"/>
    </row>
    <row r="301" spans="1:13" x14ac:dyDescent="0.3">
      <c r="A301" s="399">
        <v>41199</v>
      </c>
      <c r="B301" s="13">
        <v>290</v>
      </c>
      <c r="C301" s="14">
        <v>0</v>
      </c>
      <c r="D301" s="14">
        <v>29.2</v>
      </c>
      <c r="E301" s="15">
        <v>4.4838709677419351</v>
      </c>
      <c r="F301" s="15">
        <v>0</v>
      </c>
      <c r="G301" s="11"/>
      <c r="H301" s="11"/>
      <c r="I301" s="11"/>
      <c r="J301" s="11"/>
      <c r="K301" s="11"/>
      <c r="L301" s="11"/>
      <c r="M301" s="14"/>
    </row>
    <row r="302" spans="1:13" x14ac:dyDescent="0.3">
      <c r="A302" s="399">
        <v>41200</v>
      </c>
      <c r="B302" s="13">
        <v>291</v>
      </c>
      <c r="C302" s="14">
        <v>0</v>
      </c>
      <c r="D302" s="14">
        <v>27.7</v>
      </c>
      <c r="E302" s="15">
        <v>4.4838709677419351</v>
      </c>
      <c r="F302" s="15">
        <v>0</v>
      </c>
      <c r="G302" s="11"/>
      <c r="H302" s="11"/>
      <c r="I302" s="11"/>
      <c r="J302" s="11"/>
      <c r="K302" s="11"/>
      <c r="L302" s="11"/>
      <c r="M302" s="14"/>
    </row>
    <row r="303" spans="1:13" x14ac:dyDescent="0.3">
      <c r="A303" s="399">
        <v>41201</v>
      </c>
      <c r="B303" s="13">
        <v>292</v>
      </c>
      <c r="C303" s="14">
        <v>0</v>
      </c>
      <c r="D303" s="14">
        <v>27.7</v>
      </c>
      <c r="E303" s="15">
        <v>4.4838709677419351</v>
      </c>
      <c r="F303" s="15">
        <v>0</v>
      </c>
      <c r="G303" s="11"/>
      <c r="H303" s="11"/>
      <c r="I303" s="11"/>
      <c r="J303" s="11"/>
      <c r="K303" s="11"/>
      <c r="L303" s="11"/>
      <c r="M303" s="14"/>
    </row>
    <row r="304" spans="1:13" x14ac:dyDescent="0.3">
      <c r="A304" s="399">
        <v>41202</v>
      </c>
      <c r="B304" s="13">
        <v>293</v>
      </c>
      <c r="C304" s="14">
        <v>54</v>
      </c>
      <c r="D304" s="14">
        <v>29.7</v>
      </c>
      <c r="E304" s="15">
        <v>4.4838709677419351</v>
      </c>
      <c r="F304" s="15">
        <v>0</v>
      </c>
      <c r="G304" s="11"/>
      <c r="H304" s="11"/>
      <c r="I304" s="11"/>
      <c r="J304" s="11"/>
      <c r="K304" s="11"/>
      <c r="L304" s="11"/>
      <c r="M304" s="14"/>
    </row>
    <row r="305" spans="1:13" x14ac:dyDescent="0.3">
      <c r="A305" s="399">
        <v>41203</v>
      </c>
      <c r="B305" s="13">
        <v>294</v>
      </c>
      <c r="C305" s="14">
        <v>10</v>
      </c>
      <c r="D305" s="14">
        <v>31.9</v>
      </c>
      <c r="E305" s="15">
        <v>4.4838709677419351</v>
      </c>
      <c r="F305" s="15">
        <v>0</v>
      </c>
      <c r="G305" s="11"/>
      <c r="H305" s="11"/>
      <c r="I305" s="11"/>
      <c r="J305" s="11"/>
      <c r="K305" s="11"/>
      <c r="L305" s="11"/>
      <c r="M305" s="14"/>
    </row>
    <row r="306" spans="1:13" x14ac:dyDescent="0.3">
      <c r="A306" s="399">
        <v>41204</v>
      </c>
      <c r="B306" s="13">
        <v>295</v>
      </c>
      <c r="C306" s="14">
        <v>0</v>
      </c>
      <c r="D306" s="14">
        <v>32.9</v>
      </c>
      <c r="E306" s="15">
        <v>4.4838709677419351</v>
      </c>
      <c r="F306" s="15">
        <v>0</v>
      </c>
      <c r="G306" s="11"/>
      <c r="H306" s="11"/>
      <c r="I306" s="11"/>
      <c r="J306" s="11"/>
      <c r="K306" s="11"/>
      <c r="L306" s="11"/>
      <c r="M306" s="14"/>
    </row>
    <row r="307" spans="1:13" x14ac:dyDescent="0.3">
      <c r="A307" s="399">
        <v>41205</v>
      </c>
      <c r="B307" s="13">
        <v>296</v>
      </c>
      <c r="C307" s="14">
        <v>23</v>
      </c>
      <c r="D307" s="14">
        <v>30.3</v>
      </c>
      <c r="E307" s="15">
        <v>4.4838709677419351</v>
      </c>
      <c r="F307" s="15">
        <v>0</v>
      </c>
      <c r="G307" s="11"/>
      <c r="H307" s="11"/>
      <c r="I307" s="11"/>
      <c r="J307" s="11"/>
      <c r="K307" s="11"/>
      <c r="L307" s="11"/>
      <c r="M307" s="14"/>
    </row>
    <row r="308" spans="1:13" x14ac:dyDescent="0.3">
      <c r="A308" s="399">
        <v>41206</v>
      </c>
      <c r="B308" s="13">
        <v>297</v>
      </c>
      <c r="C308" s="14">
        <v>0</v>
      </c>
      <c r="D308" s="14">
        <v>29.6</v>
      </c>
      <c r="E308" s="15">
        <v>4.4838709677419351</v>
      </c>
      <c r="F308" s="15">
        <v>0</v>
      </c>
      <c r="G308" s="11"/>
      <c r="H308" s="11"/>
      <c r="I308" s="11"/>
      <c r="J308" s="11"/>
      <c r="K308" s="11"/>
      <c r="L308" s="11"/>
      <c r="M308" s="14"/>
    </row>
    <row r="309" spans="1:13" x14ac:dyDescent="0.3">
      <c r="A309" s="399">
        <v>41207</v>
      </c>
      <c r="B309" s="13">
        <v>298</v>
      </c>
      <c r="C309" s="14">
        <v>0</v>
      </c>
      <c r="D309" s="14">
        <v>28.5</v>
      </c>
      <c r="E309" s="15">
        <v>4.4838709677419351</v>
      </c>
      <c r="F309" s="15">
        <v>0</v>
      </c>
      <c r="G309" s="11"/>
      <c r="H309" s="11"/>
      <c r="I309" s="11"/>
      <c r="J309" s="11"/>
      <c r="K309" s="11"/>
      <c r="L309" s="11"/>
      <c r="M309" s="14"/>
    </row>
    <row r="310" spans="1:13" x14ac:dyDescent="0.3">
      <c r="A310" s="399">
        <v>41208</v>
      </c>
      <c r="B310" s="13">
        <v>299</v>
      </c>
      <c r="C310" s="14">
        <v>7</v>
      </c>
      <c r="D310" s="14">
        <v>28.3</v>
      </c>
      <c r="E310" s="15">
        <v>4.4838709677419351</v>
      </c>
      <c r="F310" s="15">
        <v>0</v>
      </c>
      <c r="G310" s="11"/>
      <c r="H310" s="11"/>
      <c r="I310" s="11"/>
      <c r="J310" s="11"/>
      <c r="K310" s="11"/>
      <c r="L310" s="11"/>
      <c r="M310" s="14"/>
    </row>
    <row r="311" spans="1:13" x14ac:dyDescent="0.3">
      <c r="A311" s="399">
        <v>41209</v>
      </c>
      <c r="B311" s="13">
        <v>300</v>
      </c>
      <c r="C311" s="14">
        <v>0</v>
      </c>
      <c r="D311" s="14">
        <v>29</v>
      </c>
      <c r="E311" s="15">
        <v>4.4838709677419351</v>
      </c>
      <c r="F311" s="15">
        <v>0</v>
      </c>
      <c r="G311" s="11"/>
      <c r="H311" s="11"/>
      <c r="I311" s="11"/>
      <c r="J311" s="11"/>
      <c r="K311" s="11"/>
      <c r="L311" s="11"/>
      <c r="M311" s="14"/>
    </row>
    <row r="312" spans="1:13" x14ac:dyDescent="0.3">
      <c r="A312" s="399">
        <v>41210</v>
      </c>
      <c r="B312" s="13">
        <v>301</v>
      </c>
      <c r="C312" s="14">
        <v>0</v>
      </c>
      <c r="D312" s="14">
        <v>27.8</v>
      </c>
      <c r="E312" s="15">
        <v>4.4838709677419351</v>
      </c>
      <c r="F312" s="15">
        <v>0</v>
      </c>
      <c r="G312" s="11"/>
      <c r="H312" s="11"/>
      <c r="I312" s="11"/>
      <c r="J312" s="11"/>
      <c r="K312" s="11"/>
      <c r="L312" s="11"/>
      <c r="M312" s="14"/>
    </row>
    <row r="313" spans="1:13" x14ac:dyDescent="0.3">
      <c r="A313" s="399">
        <v>41211</v>
      </c>
      <c r="B313" s="13">
        <v>302</v>
      </c>
      <c r="C313" s="14">
        <v>0</v>
      </c>
      <c r="D313" s="14">
        <v>30.5</v>
      </c>
      <c r="E313" s="15">
        <v>4.4838709677419351</v>
      </c>
      <c r="F313" s="15">
        <v>0</v>
      </c>
      <c r="G313" s="11"/>
      <c r="H313" s="11"/>
      <c r="I313" s="11"/>
      <c r="J313" s="11"/>
      <c r="K313" s="11"/>
      <c r="L313" s="11"/>
      <c r="M313" s="14"/>
    </row>
    <row r="314" spans="1:13" x14ac:dyDescent="0.3">
      <c r="A314" s="399">
        <v>41212</v>
      </c>
      <c r="B314" s="13">
        <v>303</v>
      </c>
      <c r="C314" s="14">
        <v>4</v>
      </c>
      <c r="D314" s="14">
        <v>28.4</v>
      </c>
      <c r="E314" s="15">
        <v>4.4838709677419351</v>
      </c>
      <c r="F314" s="15">
        <v>0</v>
      </c>
      <c r="G314" s="11"/>
      <c r="H314" s="11"/>
      <c r="I314" s="11"/>
      <c r="J314" s="11"/>
      <c r="K314" s="11"/>
      <c r="L314" s="11"/>
      <c r="M314" s="14"/>
    </row>
    <row r="315" spans="1:13" x14ac:dyDescent="0.3">
      <c r="A315" s="399">
        <v>41213</v>
      </c>
      <c r="B315" s="13">
        <v>304</v>
      </c>
      <c r="C315" s="14">
        <v>0</v>
      </c>
      <c r="D315" s="14">
        <v>29.3</v>
      </c>
      <c r="E315" s="15">
        <v>4.4838709677419351</v>
      </c>
      <c r="F315" s="15">
        <v>0</v>
      </c>
      <c r="G315" s="11"/>
      <c r="H315" s="11"/>
      <c r="I315" s="11"/>
      <c r="J315" s="11"/>
      <c r="K315" s="11"/>
      <c r="L315" s="11"/>
      <c r="M315" s="14"/>
    </row>
    <row r="316" spans="1:13" x14ac:dyDescent="0.3">
      <c r="A316" s="399">
        <v>41214</v>
      </c>
      <c r="B316" s="13">
        <v>305</v>
      </c>
      <c r="C316" s="14">
        <v>0</v>
      </c>
      <c r="D316" s="14">
        <v>28.7</v>
      </c>
      <c r="E316" s="15">
        <v>4.1333333333333337</v>
      </c>
      <c r="F316" s="15">
        <v>0</v>
      </c>
      <c r="G316" s="11"/>
      <c r="H316" s="11"/>
      <c r="I316" s="11"/>
      <c r="J316" s="11"/>
      <c r="K316" s="11"/>
      <c r="L316" s="11"/>
      <c r="M316" s="14"/>
    </row>
    <row r="317" spans="1:13" x14ac:dyDescent="0.3">
      <c r="A317" s="399">
        <v>41215</v>
      </c>
      <c r="B317" s="13">
        <v>306</v>
      </c>
      <c r="C317" s="14">
        <v>0</v>
      </c>
      <c r="D317" s="14">
        <v>30</v>
      </c>
      <c r="E317" s="15">
        <v>4.1333333333333337</v>
      </c>
      <c r="F317" s="15">
        <v>0</v>
      </c>
      <c r="G317" s="11"/>
      <c r="H317" s="11"/>
      <c r="I317" s="11"/>
      <c r="J317" s="11"/>
      <c r="K317" s="11"/>
      <c r="L317" s="11"/>
      <c r="M317" s="14"/>
    </row>
    <row r="318" spans="1:13" x14ac:dyDescent="0.3">
      <c r="A318" s="399">
        <v>41216</v>
      </c>
      <c r="B318" s="13">
        <v>307</v>
      </c>
      <c r="C318" s="14">
        <v>0</v>
      </c>
      <c r="D318" s="14">
        <v>29.3</v>
      </c>
      <c r="E318" s="15">
        <v>4.1333333333333337</v>
      </c>
      <c r="F318" s="15">
        <v>0</v>
      </c>
      <c r="G318" s="11"/>
      <c r="H318" s="11"/>
      <c r="I318" s="11"/>
      <c r="J318" s="11"/>
      <c r="K318" s="11"/>
      <c r="L318" s="11"/>
      <c r="M318" s="14"/>
    </row>
    <row r="319" spans="1:13" x14ac:dyDescent="0.3">
      <c r="A319" s="399">
        <v>41217</v>
      </c>
      <c r="B319" s="13">
        <v>308</v>
      </c>
      <c r="C319" s="14">
        <v>0</v>
      </c>
      <c r="D319" s="14">
        <v>29</v>
      </c>
      <c r="E319" s="15">
        <v>4.1333333333333337</v>
      </c>
      <c r="F319" s="15">
        <v>0</v>
      </c>
      <c r="G319" s="11"/>
      <c r="H319" s="11"/>
      <c r="I319" s="11"/>
      <c r="J319" s="11"/>
      <c r="K319" s="11"/>
      <c r="L319" s="11"/>
      <c r="M319" s="14"/>
    </row>
    <row r="320" spans="1:13" x14ac:dyDescent="0.3">
      <c r="A320" s="399">
        <v>41218</v>
      </c>
      <c r="B320" s="13">
        <v>309</v>
      </c>
      <c r="C320" s="14">
        <v>0</v>
      </c>
      <c r="D320" s="14">
        <v>28.6</v>
      </c>
      <c r="E320" s="15">
        <v>4.1333333333333337</v>
      </c>
      <c r="F320" s="15">
        <v>0</v>
      </c>
      <c r="G320" s="11"/>
      <c r="H320" s="11"/>
      <c r="I320" s="11"/>
      <c r="J320" s="11"/>
      <c r="K320" s="11"/>
      <c r="L320" s="11"/>
      <c r="M320" s="14"/>
    </row>
    <row r="321" spans="1:13" x14ac:dyDescent="0.3">
      <c r="A321" s="399">
        <v>41219</v>
      </c>
      <c r="B321" s="13">
        <v>310</v>
      </c>
      <c r="C321" s="14">
        <v>0</v>
      </c>
      <c r="D321" s="14">
        <v>29.5</v>
      </c>
      <c r="E321" s="15">
        <v>4.1333333333333337</v>
      </c>
      <c r="F321" s="15">
        <v>0</v>
      </c>
      <c r="G321" s="11"/>
      <c r="H321" s="11"/>
      <c r="I321" s="11"/>
      <c r="J321" s="11"/>
      <c r="K321" s="11"/>
      <c r="L321" s="11"/>
      <c r="M321" s="14"/>
    </row>
    <row r="322" spans="1:13" x14ac:dyDescent="0.3">
      <c r="A322" s="399">
        <v>41220</v>
      </c>
      <c r="B322" s="13">
        <v>311</v>
      </c>
      <c r="C322" s="14">
        <v>0</v>
      </c>
      <c r="D322" s="14">
        <v>27.2</v>
      </c>
      <c r="E322" s="15">
        <v>4.1333333333333337</v>
      </c>
      <c r="F322" s="15">
        <v>0</v>
      </c>
      <c r="G322" s="11"/>
      <c r="H322" s="11"/>
      <c r="I322" s="11"/>
      <c r="J322" s="11"/>
      <c r="K322" s="11"/>
      <c r="L322" s="11"/>
      <c r="M322" s="14"/>
    </row>
    <row r="323" spans="1:13" x14ac:dyDescent="0.3">
      <c r="A323" s="399">
        <v>41221</v>
      </c>
      <c r="B323" s="13">
        <v>312</v>
      </c>
      <c r="C323" s="14">
        <v>0</v>
      </c>
      <c r="D323" s="14">
        <v>31.3</v>
      </c>
      <c r="E323" s="15">
        <v>4.1333333333333337</v>
      </c>
      <c r="F323" s="15">
        <v>0</v>
      </c>
      <c r="G323" s="11"/>
      <c r="H323" s="11"/>
      <c r="I323" s="11"/>
      <c r="J323" s="11"/>
      <c r="K323" s="11"/>
      <c r="L323" s="11"/>
      <c r="M323" s="14"/>
    </row>
    <row r="324" spans="1:13" x14ac:dyDescent="0.3">
      <c r="A324" s="399">
        <v>41222</v>
      </c>
      <c r="B324" s="13">
        <v>313</v>
      </c>
      <c r="C324" s="14">
        <v>0</v>
      </c>
      <c r="D324" s="14">
        <v>30.8</v>
      </c>
      <c r="E324" s="15">
        <v>4.1333333333333337</v>
      </c>
      <c r="F324" s="15">
        <v>0</v>
      </c>
      <c r="G324" s="11"/>
      <c r="H324" s="11"/>
      <c r="I324" s="11"/>
      <c r="J324" s="11"/>
      <c r="K324" s="11"/>
      <c r="L324" s="11"/>
      <c r="M324" s="14"/>
    </row>
    <row r="325" spans="1:13" x14ac:dyDescent="0.3">
      <c r="A325" s="399">
        <v>41223</v>
      </c>
      <c r="B325" s="13">
        <v>314</v>
      </c>
      <c r="C325" s="14">
        <v>0</v>
      </c>
      <c r="D325" s="14">
        <v>31</v>
      </c>
      <c r="E325" s="15">
        <v>4.1333333333333337</v>
      </c>
      <c r="F325" s="15">
        <v>0</v>
      </c>
      <c r="G325" s="11"/>
      <c r="H325" s="11"/>
      <c r="I325" s="11"/>
      <c r="J325" s="11"/>
      <c r="K325" s="11"/>
      <c r="L325" s="11"/>
      <c r="M325" s="14"/>
    </row>
    <row r="326" spans="1:13" x14ac:dyDescent="0.3">
      <c r="A326" s="399">
        <v>41224</v>
      </c>
      <c r="B326" s="13">
        <v>315</v>
      </c>
      <c r="C326" s="14">
        <v>0</v>
      </c>
      <c r="D326" s="14">
        <v>31.1</v>
      </c>
      <c r="E326" s="15">
        <v>4.1333333333333337</v>
      </c>
      <c r="F326" s="15">
        <v>0</v>
      </c>
      <c r="G326" s="11"/>
      <c r="H326" s="11"/>
      <c r="I326" s="11"/>
      <c r="J326" s="11"/>
      <c r="K326" s="11"/>
      <c r="L326" s="11"/>
      <c r="M326" s="14"/>
    </row>
    <row r="327" spans="1:13" x14ac:dyDescent="0.3">
      <c r="A327" s="399">
        <v>41225</v>
      </c>
      <c r="B327" s="13">
        <v>316</v>
      </c>
      <c r="C327" s="14">
        <v>0</v>
      </c>
      <c r="D327" s="14">
        <v>30.6</v>
      </c>
      <c r="E327" s="15">
        <v>4.1333333333333337</v>
      </c>
      <c r="F327" s="15">
        <v>0</v>
      </c>
      <c r="G327" s="11"/>
      <c r="H327" s="11"/>
      <c r="I327" s="11"/>
      <c r="J327" s="11"/>
      <c r="K327" s="11"/>
      <c r="L327" s="11"/>
      <c r="M327" s="14"/>
    </row>
    <row r="328" spans="1:13" x14ac:dyDescent="0.3">
      <c r="A328" s="399">
        <v>41226</v>
      </c>
      <c r="B328" s="13">
        <v>317</v>
      </c>
      <c r="C328" s="14">
        <v>0</v>
      </c>
      <c r="D328" s="14">
        <v>29.1</v>
      </c>
      <c r="E328" s="15">
        <v>4.1333333333333337</v>
      </c>
      <c r="F328" s="15">
        <v>0</v>
      </c>
      <c r="G328" s="11"/>
      <c r="H328" s="11"/>
      <c r="I328" s="11"/>
      <c r="J328" s="11"/>
      <c r="K328" s="11"/>
      <c r="L328" s="11"/>
      <c r="M328" s="14"/>
    </row>
    <row r="329" spans="1:13" x14ac:dyDescent="0.3">
      <c r="A329" s="399">
        <v>41227</v>
      </c>
      <c r="B329" s="13">
        <v>318</v>
      </c>
      <c r="C329" s="14">
        <v>0</v>
      </c>
      <c r="D329" s="14">
        <v>28.1</v>
      </c>
      <c r="E329" s="15">
        <v>4.1333333333333337</v>
      </c>
      <c r="F329" s="15">
        <v>0</v>
      </c>
      <c r="G329" s="11"/>
      <c r="H329" s="11"/>
      <c r="I329" s="11"/>
      <c r="J329" s="11"/>
      <c r="K329" s="11"/>
      <c r="L329" s="11"/>
      <c r="M329" s="14"/>
    </row>
    <row r="330" spans="1:13" x14ac:dyDescent="0.3">
      <c r="A330" s="399">
        <v>41228</v>
      </c>
      <c r="B330" s="13">
        <v>319</v>
      </c>
      <c r="C330" s="14">
        <v>0</v>
      </c>
      <c r="D330" s="14">
        <v>30.2</v>
      </c>
      <c r="E330" s="15">
        <v>4.1333333333333337</v>
      </c>
      <c r="F330" s="15">
        <v>0</v>
      </c>
      <c r="G330" s="11"/>
      <c r="H330" s="11"/>
      <c r="I330" s="11"/>
      <c r="J330" s="11"/>
      <c r="K330" s="11"/>
      <c r="L330" s="11"/>
      <c r="M330" s="14"/>
    </row>
    <row r="331" spans="1:13" x14ac:dyDescent="0.3">
      <c r="A331" s="399">
        <v>41229</v>
      </c>
      <c r="B331" s="13">
        <v>320</v>
      </c>
      <c r="C331" s="14">
        <v>0</v>
      </c>
      <c r="D331" s="14">
        <v>30.3</v>
      </c>
      <c r="E331" s="15">
        <v>4.1333333333333337</v>
      </c>
      <c r="F331" s="15">
        <v>0</v>
      </c>
      <c r="G331" s="11"/>
      <c r="H331" s="11"/>
      <c r="I331" s="11"/>
      <c r="J331" s="11"/>
      <c r="K331" s="11"/>
      <c r="L331" s="11"/>
      <c r="M331" s="14"/>
    </row>
    <row r="332" spans="1:13" x14ac:dyDescent="0.3">
      <c r="A332" s="399">
        <v>41230</v>
      </c>
      <c r="B332" s="13">
        <v>321</v>
      </c>
      <c r="C332" s="14">
        <v>0</v>
      </c>
      <c r="D332" s="14">
        <v>29.7</v>
      </c>
      <c r="E332" s="15">
        <v>4.1333333333333337</v>
      </c>
      <c r="F332" s="15">
        <v>0</v>
      </c>
      <c r="G332" s="11"/>
      <c r="H332" s="11"/>
      <c r="I332" s="11"/>
      <c r="J332" s="11"/>
      <c r="K332" s="11"/>
      <c r="L332" s="11"/>
      <c r="M332" s="14"/>
    </row>
    <row r="333" spans="1:13" x14ac:dyDescent="0.3">
      <c r="A333" s="399">
        <v>41231</v>
      </c>
      <c r="B333" s="13">
        <v>322</v>
      </c>
      <c r="C333" s="14">
        <v>0</v>
      </c>
      <c r="D333" s="14">
        <v>30</v>
      </c>
      <c r="E333" s="15">
        <v>4.1333333333333337</v>
      </c>
      <c r="F333" s="15">
        <v>0</v>
      </c>
      <c r="G333" s="11"/>
      <c r="H333" s="11"/>
      <c r="I333" s="11"/>
      <c r="J333" s="11"/>
      <c r="K333" s="11"/>
      <c r="L333" s="11"/>
      <c r="M333" s="14"/>
    </row>
    <row r="334" spans="1:13" x14ac:dyDescent="0.3">
      <c r="A334" s="399">
        <v>41232</v>
      </c>
      <c r="B334" s="13">
        <v>323</v>
      </c>
      <c r="C334" s="14">
        <v>0</v>
      </c>
      <c r="D334" s="14">
        <v>30.2</v>
      </c>
      <c r="E334" s="15">
        <v>4.1333333333333337</v>
      </c>
      <c r="F334" s="15">
        <v>0</v>
      </c>
      <c r="G334" s="11"/>
      <c r="H334" s="11"/>
      <c r="I334" s="11"/>
      <c r="J334" s="11"/>
      <c r="K334" s="11"/>
      <c r="L334" s="11"/>
      <c r="M334" s="14"/>
    </row>
    <row r="335" spans="1:13" x14ac:dyDescent="0.3">
      <c r="A335" s="399">
        <v>41233</v>
      </c>
      <c r="B335" s="13">
        <v>324</v>
      </c>
      <c r="C335" s="14">
        <v>0</v>
      </c>
      <c r="D335" s="14">
        <v>29.9</v>
      </c>
      <c r="E335" s="15">
        <v>4.1333333333333337</v>
      </c>
      <c r="F335" s="15">
        <v>0</v>
      </c>
      <c r="G335" s="11"/>
      <c r="H335" s="11"/>
      <c r="I335" s="11"/>
      <c r="J335" s="11"/>
      <c r="K335" s="11"/>
      <c r="L335" s="11"/>
      <c r="M335" s="14"/>
    </row>
    <row r="336" spans="1:13" x14ac:dyDescent="0.3">
      <c r="A336" s="399">
        <v>41234</v>
      </c>
      <c r="B336" s="13">
        <v>325</v>
      </c>
      <c r="C336" s="14">
        <v>0</v>
      </c>
      <c r="D336" s="14">
        <v>30.2</v>
      </c>
      <c r="E336" s="15">
        <v>4.1333333333333337</v>
      </c>
      <c r="F336" s="15">
        <v>0</v>
      </c>
      <c r="G336" s="11"/>
      <c r="H336" s="11"/>
      <c r="I336" s="11"/>
      <c r="J336" s="11"/>
      <c r="K336" s="11"/>
      <c r="L336" s="11"/>
      <c r="M336" s="14"/>
    </row>
    <row r="337" spans="1:13" x14ac:dyDescent="0.3">
      <c r="A337" s="399">
        <v>41235</v>
      </c>
      <c r="B337" s="13">
        <v>326</v>
      </c>
      <c r="C337" s="14">
        <v>0</v>
      </c>
      <c r="D337" s="14">
        <v>30.8</v>
      </c>
      <c r="E337" s="15">
        <v>4.1333333333333337</v>
      </c>
      <c r="F337" s="15">
        <v>0</v>
      </c>
      <c r="G337" s="11"/>
      <c r="H337" s="11"/>
      <c r="I337" s="11"/>
      <c r="J337" s="11"/>
      <c r="K337" s="11"/>
      <c r="L337" s="11"/>
      <c r="M337" s="14"/>
    </row>
    <row r="338" spans="1:13" x14ac:dyDescent="0.3">
      <c r="A338" s="399">
        <v>41236</v>
      </c>
      <c r="B338" s="13">
        <v>327</v>
      </c>
      <c r="C338" s="14">
        <v>0</v>
      </c>
      <c r="D338" s="14">
        <v>30.4</v>
      </c>
      <c r="E338" s="15">
        <v>4.1333333333333337</v>
      </c>
      <c r="F338" s="15">
        <v>0</v>
      </c>
      <c r="G338" s="11"/>
      <c r="H338" s="11"/>
      <c r="I338" s="11"/>
      <c r="J338" s="11"/>
      <c r="K338" s="11"/>
      <c r="L338" s="11"/>
      <c r="M338" s="14"/>
    </row>
    <row r="339" spans="1:13" x14ac:dyDescent="0.3">
      <c r="A339" s="399">
        <v>41237</v>
      </c>
      <c r="B339" s="13">
        <v>328</v>
      </c>
      <c r="C339" s="14">
        <v>0</v>
      </c>
      <c r="D339" s="14">
        <v>30.1</v>
      </c>
      <c r="E339" s="15">
        <v>4.1333333333333337</v>
      </c>
      <c r="F339" s="15">
        <v>0</v>
      </c>
      <c r="G339" s="11"/>
      <c r="H339" s="11"/>
      <c r="I339" s="11"/>
      <c r="J339" s="11"/>
      <c r="K339" s="11"/>
      <c r="L339" s="11"/>
      <c r="M339" s="14"/>
    </row>
    <row r="340" spans="1:13" x14ac:dyDescent="0.3">
      <c r="A340" s="399">
        <v>41238</v>
      </c>
      <c r="B340" s="13">
        <v>329</v>
      </c>
      <c r="C340" s="14">
        <v>0</v>
      </c>
      <c r="D340" s="14">
        <v>28.8</v>
      </c>
      <c r="E340" s="15">
        <v>4.1333333333333337</v>
      </c>
      <c r="F340" s="15">
        <v>0</v>
      </c>
      <c r="G340" s="11"/>
      <c r="H340" s="11"/>
      <c r="I340" s="11"/>
      <c r="J340" s="11"/>
      <c r="K340" s="11"/>
      <c r="L340" s="11"/>
      <c r="M340" s="14"/>
    </row>
    <row r="341" spans="1:13" x14ac:dyDescent="0.3">
      <c r="A341" s="399">
        <v>41239</v>
      </c>
      <c r="B341" s="13">
        <v>330</v>
      </c>
      <c r="C341" s="14">
        <v>0</v>
      </c>
      <c r="D341" s="14">
        <v>30.6</v>
      </c>
      <c r="E341" s="15">
        <v>4.1333333333333337</v>
      </c>
      <c r="F341" s="15">
        <v>0</v>
      </c>
      <c r="G341" s="11"/>
      <c r="H341" s="11"/>
      <c r="I341" s="11"/>
      <c r="J341" s="11"/>
      <c r="K341" s="11"/>
      <c r="L341" s="11"/>
      <c r="M341" s="14"/>
    </row>
    <row r="342" spans="1:13" x14ac:dyDescent="0.3">
      <c r="A342" s="399">
        <v>41240</v>
      </c>
      <c r="B342" s="13">
        <v>331</v>
      </c>
      <c r="C342" s="14">
        <v>0</v>
      </c>
      <c r="D342" s="14">
        <v>29.1</v>
      </c>
      <c r="E342" s="15">
        <v>4.1333333333333337</v>
      </c>
      <c r="F342" s="15">
        <v>0</v>
      </c>
      <c r="G342" s="11"/>
      <c r="H342" s="11"/>
      <c r="I342" s="11"/>
      <c r="J342" s="11"/>
      <c r="K342" s="11"/>
      <c r="L342" s="11"/>
      <c r="M342" s="14"/>
    </row>
    <row r="343" spans="1:13" x14ac:dyDescent="0.3">
      <c r="A343" s="399">
        <v>41241</v>
      </c>
      <c r="B343" s="13">
        <v>332</v>
      </c>
      <c r="C343" s="14">
        <v>14</v>
      </c>
      <c r="D343" s="14">
        <v>30.3</v>
      </c>
      <c r="E343" s="15">
        <v>4.1333333333333337</v>
      </c>
      <c r="F343" s="15">
        <v>0</v>
      </c>
      <c r="G343" s="11"/>
      <c r="H343" s="11"/>
      <c r="I343" s="11"/>
      <c r="J343" s="11"/>
      <c r="K343" s="11"/>
      <c r="L343" s="11"/>
      <c r="M343" s="14"/>
    </row>
    <row r="344" spans="1:13" x14ac:dyDescent="0.3">
      <c r="A344" s="399">
        <v>41242</v>
      </c>
      <c r="B344" s="13">
        <v>333</v>
      </c>
      <c r="C344" s="14">
        <v>0</v>
      </c>
      <c r="D344" s="14">
        <v>29.6</v>
      </c>
      <c r="E344" s="15">
        <v>4.1333333333333337</v>
      </c>
      <c r="F344" s="15">
        <v>0</v>
      </c>
      <c r="G344" s="11"/>
      <c r="H344" s="11"/>
      <c r="I344" s="11"/>
      <c r="J344" s="11"/>
      <c r="K344" s="11"/>
      <c r="L344" s="11"/>
      <c r="M344" s="14"/>
    </row>
    <row r="345" spans="1:13" x14ac:dyDescent="0.3">
      <c r="A345" s="399">
        <v>41243</v>
      </c>
      <c r="B345" s="13">
        <v>334</v>
      </c>
      <c r="C345" s="14">
        <v>0</v>
      </c>
      <c r="D345" s="14">
        <v>29.9</v>
      </c>
      <c r="E345" s="15">
        <v>4.1333333333333337</v>
      </c>
      <c r="F345" s="15">
        <v>0</v>
      </c>
      <c r="G345" s="11"/>
      <c r="H345" s="11"/>
      <c r="I345" s="11"/>
      <c r="J345" s="11"/>
      <c r="K345" s="11"/>
      <c r="L345" s="11"/>
      <c r="M345" s="14"/>
    </row>
    <row r="346" spans="1:13" x14ac:dyDescent="0.3">
      <c r="A346" s="399">
        <v>41244</v>
      </c>
      <c r="B346" s="13">
        <v>335</v>
      </c>
      <c r="C346" s="14">
        <v>0</v>
      </c>
      <c r="D346" s="14">
        <v>29.8</v>
      </c>
      <c r="E346" s="15">
        <v>4.290322580645161</v>
      </c>
      <c r="F346" s="15">
        <v>0</v>
      </c>
      <c r="G346" s="11"/>
      <c r="H346" s="11"/>
      <c r="I346" s="11"/>
      <c r="J346" s="11"/>
      <c r="K346" s="11"/>
      <c r="L346" s="11"/>
      <c r="M346" s="14"/>
    </row>
    <row r="347" spans="1:13" x14ac:dyDescent="0.3">
      <c r="A347" s="399">
        <v>41245</v>
      </c>
      <c r="B347" s="13">
        <v>336</v>
      </c>
      <c r="C347" s="14">
        <v>43</v>
      </c>
      <c r="D347" s="14">
        <v>28.4</v>
      </c>
      <c r="E347" s="15">
        <v>4.290322580645161</v>
      </c>
      <c r="F347" s="15">
        <v>0</v>
      </c>
      <c r="G347" s="11"/>
      <c r="H347" s="11"/>
      <c r="I347" s="11"/>
      <c r="J347" s="11"/>
      <c r="K347" s="11"/>
      <c r="L347" s="11"/>
      <c r="M347" s="14"/>
    </row>
    <row r="348" spans="1:13" x14ac:dyDescent="0.3">
      <c r="A348" s="399">
        <v>41246</v>
      </c>
      <c r="B348" s="13">
        <v>337</v>
      </c>
      <c r="C348" s="14">
        <v>0</v>
      </c>
      <c r="D348" s="14">
        <v>30.4</v>
      </c>
      <c r="E348" s="15">
        <v>4.290322580645161</v>
      </c>
      <c r="F348" s="15">
        <v>0</v>
      </c>
      <c r="G348" s="11"/>
      <c r="H348" s="11"/>
      <c r="I348" s="11"/>
      <c r="J348" s="11"/>
      <c r="K348" s="11"/>
      <c r="L348" s="11"/>
      <c r="M348" s="14"/>
    </row>
    <row r="349" spans="1:13" x14ac:dyDescent="0.3">
      <c r="A349" s="399">
        <v>41247</v>
      </c>
      <c r="B349" s="13">
        <v>338</v>
      </c>
      <c r="C349" s="14">
        <v>12</v>
      </c>
      <c r="D349" s="14">
        <v>30.4</v>
      </c>
      <c r="E349" s="15">
        <v>4.290322580645161</v>
      </c>
      <c r="F349" s="15">
        <v>0</v>
      </c>
      <c r="G349" s="11"/>
      <c r="H349" s="11"/>
      <c r="I349" s="11"/>
      <c r="J349" s="11"/>
      <c r="K349" s="11"/>
      <c r="L349" s="11"/>
      <c r="M349" s="14"/>
    </row>
    <row r="350" spans="1:13" x14ac:dyDescent="0.3">
      <c r="A350" s="399">
        <v>41248</v>
      </c>
      <c r="B350" s="13">
        <v>339</v>
      </c>
      <c r="C350" s="14">
        <v>24</v>
      </c>
      <c r="D350" s="14">
        <v>31</v>
      </c>
      <c r="E350" s="15">
        <v>4.290322580645161</v>
      </c>
      <c r="F350" s="15">
        <v>0</v>
      </c>
      <c r="G350" s="11"/>
      <c r="H350" s="11"/>
      <c r="I350" s="11"/>
      <c r="J350" s="11"/>
      <c r="K350" s="11"/>
      <c r="L350" s="11"/>
      <c r="M350" s="14"/>
    </row>
    <row r="351" spans="1:13" x14ac:dyDescent="0.3">
      <c r="A351" s="399">
        <v>41249</v>
      </c>
      <c r="B351" s="13">
        <v>340</v>
      </c>
      <c r="C351" s="14">
        <v>0</v>
      </c>
      <c r="D351" s="14">
        <v>31.8</v>
      </c>
      <c r="E351" s="15">
        <v>4.290322580645161</v>
      </c>
      <c r="F351" s="15">
        <v>0</v>
      </c>
      <c r="G351" s="11"/>
      <c r="H351" s="11"/>
      <c r="I351" s="11"/>
      <c r="J351" s="11"/>
      <c r="K351" s="11"/>
      <c r="L351" s="11"/>
      <c r="M351" s="14"/>
    </row>
    <row r="352" spans="1:13" x14ac:dyDescent="0.3">
      <c r="A352" s="399">
        <v>41250</v>
      </c>
      <c r="B352" s="13">
        <v>341</v>
      </c>
      <c r="C352" s="14">
        <v>5</v>
      </c>
      <c r="D352" s="14">
        <v>31.5</v>
      </c>
      <c r="E352" s="15">
        <v>4.290322580645161</v>
      </c>
      <c r="F352" s="15">
        <v>0</v>
      </c>
      <c r="G352" s="11"/>
      <c r="H352" s="11"/>
      <c r="I352" s="11"/>
      <c r="J352" s="11"/>
      <c r="K352" s="11"/>
      <c r="L352" s="11"/>
      <c r="M352" s="14"/>
    </row>
    <row r="353" spans="1:13" x14ac:dyDescent="0.3">
      <c r="A353" s="399">
        <v>41251</v>
      </c>
      <c r="B353" s="13">
        <v>342</v>
      </c>
      <c r="C353" s="14">
        <v>2</v>
      </c>
      <c r="D353" s="14">
        <v>30.1</v>
      </c>
      <c r="E353" s="15">
        <v>4.290322580645161</v>
      </c>
      <c r="F353" s="15">
        <v>0</v>
      </c>
      <c r="G353" s="11"/>
      <c r="H353" s="11"/>
      <c r="I353" s="11"/>
      <c r="J353" s="11"/>
      <c r="K353" s="11"/>
      <c r="L353" s="11"/>
      <c r="M353" s="14"/>
    </row>
    <row r="354" spans="1:13" x14ac:dyDescent="0.3">
      <c r="A354" s="399">
        <v>41252</v>
      </c>
      <c r="B354" s="13">
        <v>343</v>
      </c>
      <c r="C354" s="14">
        <v>0</v>
      </c>
      <c r="D354" s="14">
        <v>30.4</v>
      </c>
      <c r="E354" s="15">
        <v>4.290322580645161</v>
      </c>
      <c r="F354" s="15">
        <v>0</v>
      </c>
      <c r="G354" s="11"/>
      <c r="H354" s="11"/>
      <c r="I354" s="11"/>
      <c r="J354" s="11"/>
      <c r="K354" s="11"/>
      <c r="L354" s="11"/>
      <c r="M354" s="14"/>
    </row>
    <row r="355" spans="1:13" x14ac:dyDescent="0.3">
      <c r="A355" s="399">
        <v>41253</v>
      </c>
      <c r="B355" s="13">
        <v>344</v>
      </c>
      <c r="C355" s="14">
        <v>11</v>
      </c>
      <c r="D355" s="14">
        <v>29.8</v>
      </c>
      <c r="E355" s="15">
        <v>4.290322580645161</v>
      </c>
      <c r="F355" s="15">
        <v>0</v>
      </c>
      <c r="G355" s="11"/>
      <c r="H355" s="11"/>
      <c r="I355" s="11"/>
      <c r="J355" s="11"/>
      <c r="K355" s="11"/>
      <c r="L355" s="11"/>
      <c r="M355" s="14"/>
    </row>
    <row r="356" spans="1:13" x14ac:dyDescent="0.3">
      <c r="A356" s="399">
        <v>41254</v>
      </c>
      <c r="B356" s="13">
        <v>345</v>
      </c>
      <c r="C356" s="14">
        <v>4</v>
      </c>
      <c r="D356" s="14">
        <v>30.3</v>
      </c>
      <c r="E356" s="15">
        <v>4.290322580645161</v>
      </c>
      <c r="F356" s="15">
        <v>0</v>
      </c>
      <c r="G356" s="11"/>
      <c r="H356" s="11"/>
      <c r="I356" s="11"/>
      <c r="J356" s="11"/>
      <c r="K356" s="11"/>
      <c r="L356" s="11"/>
      <c r="M356" s="14"/>
    </row>
    <row r="357" spans="1:13" x14ac:dyDescent="0.3">
      <c r="A357" s="399">
        <v>41255</v>
      </c>
      <c r="B357" s="13">
        <v>346</v>
      </c>
      <c r="C357" s="14">
        <v>45</v>
      </c>
      <c r="D357" s="14">
        <v>29.7</v>
      </c>
      <c r="E357" s="15">
        <v>4.290322580645161</v>
      </c>
      <c r="F357" s="15">
        <v>0</v>
      </c>
      <c r="G357" s="11"/>
      <c r="H357" s="11"/>
      <c r="I357" s="11"/>
      <c r="J357" s="11"/>
      <c r="K357" s="11"/>
      <c r="L357" s="11"/>
      <c r="M357" s="14"/>
    </row>
    <row r="358" spans="1:13" x14ac:dyDescent="0.3">
      <c r="A358" s="399">
        <v>41256</v>
      </c>
      <c r="B358" s="13">
        <v>347</v>
      </c>
      <c r="C358" s="14">
        <v>0</v>
      </c>
      <c r="D358" s="14">
        <v>30.8</v>
      </c>
      <c r="E358" s="15">
        <v>4.290322580645161</v>
      </c>
      <c r="F358" s="15">
        <v>0</v>
      </c>
      <c r="G358" s="11"/>
      <c r="H358" s="11"/>
      <c r="I358" s="11"/>
      <c r="J358" s="11"/>
      <c r="K358" s="11"/>
      <c r="L358" s="11"/>
      <c r="M358" s="14"/>
    </row>
    <row r="359" spans="1:13" x14ac:dyDescent="0.3">
      <c r="A359" s="399">
        <v>41257</v>
      </c>
      <c r="B359" s="13">
        <v>348</v>
      </c>
      <c r="C359" s="14">
        <v>0</v>
      </c>
      <c r="D359" s="14">
        <v>29.4</v>
      </c>
      <c r="E359" s="15">
        <v>4.290322580645161</v>
      </c>
      <c r="F359" s="15">
        <v>0</v>
      </c>
      <c r="G359" s="11"/>
      <c r="H359" s="11"/>
      <c r="I359" s="11"/>
      <c r="J359" s="11"/>
      <c r="K359" s="11"/>
      <c r="L359" s="11"/>
      <c r="M359" s="14"/>
    </row>
    <row r="360" spans="1:13" x14ac:dyDescent="0.3">
      <c r="A360" s="399">
        <v>41258</v>
      </c>
      <c r="B360" s="13">
        <v>349</v>
      </c>
      <c r="C360" s="14">
        <v>88</v>
      </c>
      <c r="D360" s="14">
        <v>29.1</v>
      </c>
      <c r="E360" s="15">
        <v>4.290322580645161</v>
      </c>
      <c r="F360" s="15">
        <v>0</v>
      </c>
      <c r="G360" s="11"/>
      <c r="H360" s="11"/>
      <c r="I360" s="11"/>
      <c r="J360" s="11"/>
      <c r="K360" s="11"/>
      <c r="L360" s="11"/>
      <c r="M360" s="14"/>
    </row>
    <row r="361" spans="1:13" x14ac:dyDescent="0.3">
      <c r="A361" s="399">
        <v>41259</v>
      </c>
      <c r="B361" s="13">
        <v>350</v>
      </c>
      <c r="C361" s="14">
        <v>0</v>
      </c>
      <c r="D361" s="14">
        <v>30.5</v>
      </c>
      <c r="E361" s="15">
        <v>4.290322580645161</v>
      </c>
      <c r="F361" s="15">
        <v>0</v>
      </c>
      <c r="G361" s="11"/>
      <c r="H361" s="11"/>
      <c r="I361" s="11"/>
      <c r="J361" s="11"/>
      <c r="K361" s="11"/>
      <c r="L361" s="11"/>
      <c r="M361" s="14"/>
    </row>
    <row r="362" spans="1:13" x14ac:dyDescent="0.3">
      <c r="A362" s="399">
        <v>41260</v>
      </c>
      <c r="B362" s="13">
        <v>351</v>
      </c>
      <c r="C362" s="14">
        <v>12</v>
      </c>
      <c r="D362" s="14">
        <v>30.9</v>
      </c>
      <c r="E362" s="15">
        <v>4.290322580645161</v>
      </c>
      <c r="F362" s="15">
        <v>0</v>
      </c>
      <c r="G362" s="11"/>
      <c r="H362" s="11"/>
      <c r="I362" s="11"/>
      <c r="J362" s="11"/>
      <c r="K362" s="11"/>
      <c r="L362" s="11"/>
      <c r="M362" s="14"/>
    </row>
    <row r="363" spans="1:13" x14ac:dyDescent="0.3">
      <c r="A363" s="399">
        <v>41261</v>
      </c>
      <c r="B363" s="13">
        <v>352</v>
      </c>
      <c r="C363" s="14">
        <v>0</v>
      </c>
      <c r="D363" s="14">
        <v>31</v>
      </c>
      <c r="E363" s="15">
        <v>4.290322580645161</v>
      </c>
      <c r="F363" s="15">
        <v>0</v>
      </c>
      <c r="G363" s="11"/>
      <c r="H363" s="11"/>
      <c r="I363" s="11"/>
      <c r="J363" s="11"/>
      <c r="K363" s="11"/>
      <c r="L363" s="11"/>
      <c r="M363" s="14"/>
    </row>
    <row r="364" spans="1:13" x14ac:dyDescent="0.3">
      <c r="A364" s="399">
        <v>41262</v>
      </c>
      <c r="B364" s="13">
        <v>353</v>
      </c>
      <c r="C364" s="14">
        <v>0</v>
      </c>
      <c r="D364" s="14">
        <v>30.2</v>
      </c>
      <c r="E364" s="15">
        <v>4.290322580645161</v>
      </c>
      <c r="F364" s="15">
        <v>0</v>
      </c>
      <c r="G364" s="11"/>
      <c r="H364" s="11"/>
      <c r="I364" s="11"/>
      <c r="J364" s="11"/>
      <c r="K364" s="11"/>
      <c r="L364" s="11"/>
      <c r="M364" s="14"/>
    </row>
    <row r="365" spans="1:13" x14ac:dyDescent="0.3">
      <c r="A365" s="399">
        <v>41263</v>
      </c>
      <c r="B365" s="13">
        <v>354</v>
      </c>
      <c r="C365" s="14">
        <v>56</v>
      </c>
      <c r="D365" s="14">
        <v>30.3</v>
      </c>
      <c r="E365" s="15">
        <v>4.290322580645161</v>
      </c>
      <c r="F365" s="15">
        <v>0</v>
      </c>
      <c r="G365" s="11"/>
      <c r="H365" s="11"/>
      <c r="I365" s="11"/>
      <c r="J365" s="11"/>
      <c r="K365" s="11"/>
      <c r="L365" s="11"/>
      <c r="M365" s="14"/>
    </row>
    <row r="366" spans="1:13" x14ac:dyDescent="0.3">
      <c r="A366" s="399">
        <v>41264</v>
      </c>
      <c r="B366" s="13">
        <v>355</v>
      </c>
      <c r="C366" s="14">
        <v>0</v>
      </c>
      <c r="D366" s="14">
        <v>30</v>
      </c>
      <c r="E366" s="15">
        <v>4.290322580645161</v>
      </c>
      <c r="F366" s="15">
        <v>0</v>
      </c>
      <c r="G366" s="11"/>
      <c r="H366" s="11"/>
      <c r="I366" s="11"/>
      <c r="J366" s="11"/>
      <c r="K366" s="11"/>
      <c r="L366" s="11"/>
      <c r="M366" s="14"/>
    </row>
    <row r="367" spans="1:13" x14ac:dyDescent="0.3">
      <c r="A367" s="399">
        <v>41265</v>
      </c>
      <c r="B367" s="13">
        <v>356</v>
      </c>
      <c r="C367" s="14">
        <v>0</v>
      </c>
      <c r="D367" s="14">
        <v>29.8</v>
      </c>
      <c r="E367" s="15">
        <v>4.290322580645161</v>
      </c>
      <c r="F367" s="15">
        <v>0</v>
      </c>
      <c r="G367" s="11"/>
      <c r="H367" s="11"/>
      <c r="I367" s="11"/>
      <c r="J367" s="11"/>
      <c r="K367" s="11"/>
      <c r="L367" s="11"/>
      <c r="M367" s="14"/>
    </row>
    <row r="368" spans="1:13" x14ac:dyDescent="0.3">
      <c r="A368" s="399">
        <v>41266</v>
      </c>
      <c r="B368" s="13">
        <v>357</v>
      </c>
      <c r="C368" s="14">
        <v>2</v>
      </c>
      <c r="D368" s="14">
        <v>29.5</v>
      </c>
      <c r="E368" s="15">
        <v>4.290322580645161</v>
      </c>
      <c r="F368" s="15">
        <v>0</v>
      </c>
      <c r="G368" s="11"/>
      <c r="H368" s="11"/>
      <c r="I368" s="11"/>
      <c r="J368" s="11"/>
      <c r="K368" s="11"/>
      <c r="L368" s="11"/>
      <c r="M368" s="14"/>
    </row>
    <row r="369" spans="1:13" x14ac:dyDescent="0.3">
      <c r="A369" s="399">
        <v>41267</v>
      </c>
      <c r="B369" s="13">
        <v>358</v>
      </c>
      <c r="C369" s="14">
        <v>0</v>
      </c>
      <c r="D369" s="14">
        <v>29.9</v>
      </c>
      <c r="E369" s="15">
        <v>4.290322580645161</v>
      </c>
      <c r="F369" s="15">
        <v>0</v>
      </c>
      <c r="G369" s="11"/>
      <c r="H369" s="11"/>
      <c r="I369" s="11"/>
      <c r="J369" s="11"/>
      <c r="K369" s="11"/>
      <c r="L369" s="11"/>
      <c r="M369" s="14"/>
    </row>
    <row r="370" spans="1:13" x14ac:dyDescent="0.3">
      <c r="A370" s="399">
        <v>41268</v>
      </c>
      <c r="B370" s="13">
        <v>359</v>
      </c>
      <c r="C370" s="14">
        <v>5</v>
      </c>
      <c r="D370" s="14">
        <v>30.1</v>
      </c>
      <c r="E370" s="15">
        <v>4.290322580645161</v>
      </c>
      <c r="F370" s="15">
        <v>0</v>
      </c>
      <c r="G370" s="11"/>
      <c r="H370" s="11"/>
      <c r="I370" s="11"/>
      <c r="J370" s="11"/>
      <c r="K370" s="11"/>
      <c r="L370" s="11"/>
      <c r="M370" s="14"/>
    </row>
    <row r="371" spans="1:13" x14ac:dyDescent="0.3">
      <c r="A371" s="399">
        <v>41269</v>
      </c>
      <c r="B371" s="13">
        <v>360</v>
      </c>
      <c r="C371" s="14">
        <v>0</v>
      </c>
      <c r="D371" s="14">
        <v>30.8</v>
      </c>
      <c r="E371" s="15">
        <v>4.290322580645161</v>
      </c>
      <c r="F371" s="15">
        <v>0</v>
      </c>
      <c r="G371" s="11"/>
      <c r="H371" s="11"/>
      <c r="I371" s="11"/>
      <c r="J371" s="11"/>
      <c r="K371" s="11"/>
      <c r="L371" s="11"/>
      <c r="M371" s="14"/>
    </row>
    <row r="372" spans="1:13" x14ac:dyDescent="0.3">
      <c r="A372" s="399">
        <v>41270</v>
      </c>
      <c r="B372" s="13">
        <v>361</v>
      </c>
      <c r="C372" s="14">
        <v>0</v>
      </c>
      <c r="D372" s="14">
        <v>28.9</v>
      </c>
      <c r="E372" s="15">
        <v>4.290322580645161</v>
      </c>
      <c r="F372" s="15">
        <v>0</v>
      </c>
      <c r="G372" s="11"/>
      <c r="H372" s="11"/>
      <c r="I372" s="11"/>
      <c r="J372" s="11"/>
      <c r="K372" s="11"/>
      <c r="L372" s="11"/>
      <c r="M372" s="14"/>
    </row>
    <row r="373" spans="1:13" x14ac:dyDescent="0.3">
      <c r="A373" s="399">
        <v>41271</v>
      </c>
      <c r="B373" s="13">
        <v>362</v>
      </c>
      <c r="C373" s="14">
        <v>0</v>
      </c>
      <c r="D373" s="14">
        <v>29.4</v>
      </c>
      <c r="E373" s="15">
        <v>4.290322580645161</v>
      </c>
      <c r="F373" s="15">
        <v>0</v>
      </c>
      <c r="G373" s="11"/>
      <c r="H373" s="11"/>
      <c r="I373" s="11"/>
      <c r="J373" s="11"/>
      <c r="K373" s="11"/>
      <c r="L373" s="11"/>
      <c r="M373" s="14"/>
    </row>
    <row r="374" spans="1:13" x14ac:dyDescent="0.3">
      <c r="A374" s="399">
        <v>41272</v>
      </c>
      <c r="B374" s="13">
        <v>363</v>
      </c>
      <c r="C374" s="14">
        <v>0</v>
      </c>
      <c r="D374" s="14">
        <v>29.2</v>
      </c>
      <c r="E374" s="15">
        <v>4.290322580645161</v>
      </c>
      <c r="F374" s="15">
        <v>0</v>
      </c>
      <c r="G374" s="11"/>
      <c r="H374" s="11"/>
      <c r="I374" s="11"/>
      <c r="J374" s="11"/>
      <c r="K374" s="11"/>
      <c r="L374" s="11"/>
      <c r="M374" s="14"/>
    </row>
    <row r="375" spans="1:13" x14ac:dyDescent="0.3">
      <c r="A375" s="399">
        <v>41273</v>
      </c>
      <c r="B375" s="13">
        <v>364</v>
      </c>
      <c r="C375" s="14">
        <v>2</v>
      </c>
      <c r="D375" s="14">
        <v>30.4</v>
      </c>
      <c r="E375" s="15">
        <v>4.290322580645161</v>
      </c>
      <c r="F375" s="15">
        <v>0</v>
      </c>
      <c r="G375" s="11"/>
      <c r="H375" s="11"/>
      <c r="I375" s="11"/>
      <c r="J375" s="11"/>
      <c r="K375" s="11"/>
      <c r="L375" s="11"/>
      <c r="M375" s="14"/>
    </row>
    <row r="376" spans="1:13" x14ac:dyDescent="0.3">
      <c r="A376" s="399">
        <v>41274</v>
      </c>
      <c r="B376" s="13">
        <v>365</v>
      </c>
      <c r="C376" s="14">
        <v>0</v>
      </c>
      <c r="D376" s="14">
        <v>29.7</v>
      </c>
      <c r="E376" s="15">
        <v>4.290322580645161</v>
      </c>
      <c r="F376" s="15">
        <v>0</v>
      </c>
      <c r="G376" s="11"/>
      <c r="H376" s="11"/>
      <c r="I376" s="11"/>
      <c r="J376" s="11"/>
      <c r="K376" s="11"/>
      <c r="L376" s="11"/>
      <c r="M376" s="14"/>
    </row>
    <row r="377" spans="1:13" x14ac:dyDescent="0.3">
      <c r="A377" s="12"/>
      <c r="B377" s="13"/>
      <c r="C377" s="21"/>
      <c r="D377" s="14"/>
      <c r="E377" s="15"/>
      <c r="F377" s="15"/>
      <c r="G377" s="11"/>
      <c r="H377" s="11"/>
      <c r="I377" s="11"/>
      <c r="J377" s="11"/>
      <c r="K377" s="11"/>
      <c r="L377" s="11"/>
    </row>
    <row r="378" spans="1:13" x14ac:dyDescent="0.3">
      <c r="A378" s="12"/>
      <c r="B378" s="13"/>
      <c r="C378" s="21"/>
      <c r="D378" s="14"/>
      <c r="E378" s="15"/>
      <c r="F378" s="15"/>
      <c r="G378" s="11"/>
      <c r="H378" s="11"/>
      <c r="I378" s="11"/>
      <c r="J378" s="11"/>
      <c r="K378" s="11"/>
      <c r="L378" s="11"/>
    </row>
    <row r="379" spans="1:13" x14ac:dyDescent="0.3">
      <c r="A379" s="12"/>
      <c r="B379" s="13"/>
      <c r="C379" s="21"/>
      <c r="D379" s="14"/>
      <c r="E379" s="15"/>
      <c r="F379" s="15"/>
      <c r="G379" s="11"/>
      <c r="H379" s="11"/>
      <c r="I379" s="11"/>
      <c r="J379" s="11"/>
      <c r="K379" s="11"/>
      <c r="L379" s="11"/>
    </row>
    <row r="380" spans="1:13" x14ac:dyDescent="0.3">
      <c r="A380" s="12"/>
      <c r="B380" s="13"/>
      <c r="C380" s="21"/>
      <c r="D380" s="14"/>
      <c r="E380" s="15"/>
      <c r="F380" s="15"/>
      <c r="G380" s="11"/>
      <c r="H380" s="11"/>
      <c r="I380" s="11"/>
      <c r="J380" s="11"/>
      <c r="K380" s="11"/>
      <c r="L380" s="11"/>
    </row>
    <row r="381" spans="1:13" x14ac:dyDescent="0.3">
      <c r="A381" s="12"/>
      <c r="B381" s="13"/>
      <c r="C381" s="21"/>
      <c r="D381" s="14"/>
      <c r="E381" s="15"/>
      <c r="F381" s="15"/>
      <c r="G381" s="11"/>
      <c r="H381" s="11"/>
      <c r="I381" s="11"/>
      <c r="J381" s="11"/>
      <c r="K381" s="11"/>
      <c r="L381" s="11"/>
    </row>
    <row r="382" spans="1:13" x14ac:dyDescent="0.3">
      <c r="A382" s="12"/>
      <c r="B382" s="13"/>
      <c r="C382" s="21"/>
      <c r="D382" s="14"/>
      <c r="E382" s="15"/>
      <c r="F382" s="15"/>
      <c r="G382" s="11"/>
      <c r="H382" s="11"/>
      <c r="I382" s="11"/>
      <c r="J382" s="11"/>
      <c r="K382" s="11"/>
      <c r="L382" s="11"/>
    </row>
    <row r="383" spans="1:13" x14ac:dyDescent="0.3">
      <c r="A383" s="12"/>
      <c r="B383" s="13"/>
      <c r="C383" s="21"/>
      <c r="D383" s="14"/>
      <c r="E383" s="15"/>
      <c r="F383" s="15"/>
      <c r="G383" s="11"/>
      <c r="H383" s="11"/>
      <c r="I383" s="11"/>
      <c r="J383" s="11"/>
      <c r="K383" s="11"/>
      <c r="L383" s="11"/>
    </row>
    <row r="384" spans="1:13" x14ac:dyDescent="0.3">
      <c r="A384" s="12"/>
      <c r="B384" s="13"/>
      <c r="C384" s="21"/>
      <c r="D384" s="14"/>
      <c r="E384" s="15"/>
      <c r="F384" s="15"/>
      <c r="G384" s="11"/>
      <c r="H384" s="11"/>
      <c r="I384" s="11"/>
      <c r="J384" s="11"/>
      <c r="K384" s="11"/>
      <c r="L384" s="11"/>
    </row>
    <row r="385" spans="1:12" x14ac:dyDescent="0.3">
      <c r="A385" s="12"/>
      <c r="B385" s="13"/>
      <c r="C385" s="21"/>
      <c r="D385" s="14"/>
      <c r="E385" s="15"/>
      <c r="F385" s="15"/>
      <c r="G385" s="11"/>
      <c r="H385" s="11"/>
      <c r="I385" s="11"/>
      <c r="J385" s="11"/>
      <c r="K385" s="11"/>
      <c r="L385" s="11"/>
    </row>
    <row r="386" spans="1:12" x14ac:dyDescent="0.3">
      <c r="A386" s="12"/>
      <c r="B386" s="13"/>
      <c r="C386" s="21"/>
      <c r="D386" s="14"/>
      <c r="E386" s="15"/>
      <c r="F386" s="15"/>
      <c r="G386" s="11"/>
      <c r="H386" s="11"/>
      <c r="I386" s="11"/>
      <c r="J386" s="11"/>
      <c r="K386" s="11"/>
      <c r="L386" s="11"/>
    </row>
    <row r="387" spans="1:12" x14ac:dyDescent="0.3">
      <c r="A387" s="12"/>
      <c r="B387" s="13"/>
      <c r="C387" s="21"/>
      <c r="D387" s="14"/>
      <c r="E387" s="15"/>
      <c r="F387" s="15"/>
      <c r="G387" s="11"/>
      <c r="H387" s="11"/>
      <c r="I387" s="11"/>
      <c r="J387" s="11"/>
      <c r="K387" s="11"/>
      <c r="L387" s="11"/>
    </row>
    <row r="388" spans="1:12" x14ac:dyDescent="0.3">
      <c r="A388" s="12"/>
      <c r="B388" s="13"/>
      <c r="C388" s="21"/>
      <c r="D388" s="14"/>
      <c r="E388" s="15"/>
      <c r="F388" s="15"/>
      <c r="G388" s="11"/>
      <c r="H388" s="11"/>
      <c r="I388" s="11"/>
      <c r="J388" s="11"/>
      <c r="K388" s="11"/>
      <c r="L388" s="11"/>
    </row>
    <row r="389" spans="1:12" x14ac:dyDescent="0.3">
      <c r="A389" s="12"/>
      <c r="B389" s="13"/>
      <c r="C389" s="21"/>
      <c r="D389" s="14"/>
      <c r="E389" s="15"/>
      <c r="F389" s="15"/>
      <c r="G389" s="11"/>
      <c r="H389" s="11"/>
      <c r="I389" s="11"/>
      <c r="J389" s="11"/>
      <c r="K389" s="11"/>
      <c r="L389" s="11"/>
    </row>
    <row r="390" spans="1:12" x14ac:dyDescent="0.3">
      <c r="A390" s="12"/>
      <c r="B390" s="13"/>
      <c r="C390" s="21"/>
      <c r="D390" s="14"/>
      <c r="E390" s="15"/>
      <c r="F390" s="15"/>
      <c r="G390" s="11"/>
      <c r="H390" s="11"/>
      <c r="I390" s="11"/>
      <c r="J390" s="11"/>
      <c r="K390" s="11"/>
      <c r="L390" s="11"/>
    </row>
    <row r="391" spans="1:12" x14ac:dyDescent="0.3">
      <c r="A391" s="12"/>
      <c r="B391" s="13"/>
      <c r="C391" s="21"/>
      <c r="D391" s="14"/>
      <c r="E391" s="15"/>
      <c r="F391" s="15"/>
      <c r="G391" s="11"/>
      <c r="H391" s="11"/>
      <c r="I391" s="11"/>
      <c r="J391" s="11"/>
      <c r="K391" s="11"/>
      <c r="L391" s="11"/>
    </row>
    <row r="392" spans="1:12" x14ac:dyDescent="0.3">
      <c r="A392" s="12"/>
      <c r="B392" s="13"/>
      <c r="C392" s="21"/>
      <c r="D392" s="14"/>
      <c r="E392" s="15"/>
      <c r="F392" s="15"/>
      <c r="G392" s="11"/>
      <c r="H392" s="11"/>
      <c r="I392" s="11"/>
      <c r="J392" s="11"/>
      <c r="K392" s="11"/>
      <c r="L392" s="11"/>
    </row>
    <row r="393" spans="1:12" x14ac:dyDescent="0.3">
      <c r="A393" s="12"/>
      <c r="B393" s="13"/>
      <c r="C393" s="21"/>
      <c r="D393" s="14"/>
      <c r="E393" s="15"/>
      <c r="F393" s="15"/>
      <c r="G393" s="11"/>
      <c r="H393" s="11"/>
      <c r="I393" s="11"/>
      <c r="J393" s="11"/>
      <c r="K393" s="11"/>
      <c r="L393" s="11"/>
    </row>
    <row r="394" spans="1:12" x14ac:dyDescent="0.3">
      <c r="A394" s="12"/>
      <c r="B394" s="13"/>
      <c r="C394" s="21"/>
      <c r="D394" s="14"/>
      <c r="E394" s="15"/>
      <c r="F394" s="15"/>
      <c r="G394" s="11"/>
      <c r="H394" s="11"/>
      <c r="I394" s="11"/>
      <c r="J394" s="11"/>
      <c r="K394" s="11"/>
      <c r="L394" s="11"/>
    </row>
    <row r="395" spans="1:12" x14ac:dyDescent="0.3">
      <c r="A395" s="12"/>
      <c r="B395" s="13"/>
      <c r="C395" s="21"/>
      <c r="D395" s="14"/>
      <c r="E395" s="15"/>
      <c r="F395" s="15"/>
      <c r="G395" s="11"/>
      <c r="H395" s="11"/>
      <c r="I395" s="11"/>
      <c r="J395" s="11"/>
      <c r="K395" s="11"/>
      <c r="L395" s="11"/>
    </row>
    <row r="396" spans="1:12" x14ac:dyDescent="0.3">
      <c r="A396" s="12"/>
      <c r="B396" s="13"/>
      <c r="C396" s="21"/>
      <c r="D396" s="14"/>
      <c r="E396" s="15"/>
      <c r="F396" s="15"/>
      <c r="G396" s="11"/>
      <c r="H396" s="11"/>
      <c r="I396" s="11"/>
      <c r="J396" s="11"/>
      <c r="K396" s="11"/>
      <c r="L396" s="11"/>
    </row>
    <row r="397" spans="1:12" x14ac:dyDescent="0.3">
      <c r="A397" s="22"/>
      <c r="B397" s="23"/>
      <c r="C397" s="24"/>
      <c r="D397" s="25"/>
      <c r="E397" s="26"/>
      <c r="F397" s="26"/>
    </row>
    <row r="398" spans="1:12" x14ac:dyDescent="0.3">
      <c r="A398" s="22"/>
      <c r="B398" s="23"/>
      <c r="C398" s="24"/>
      <c r="D398" s="25"/>
      <c r="E398" s="26"/>
      <c r="F398" s="26"/>
    </row>
    <row r="399" spans="1:12" x14ac:dyDescent="0.3">
      <c r="A399" s="22"/>
      <c r="B399" s="23"/>
      <c r="C399" s="24"/>
      <c r="D399" s="25"/>
      <c r="E399" s="26"/>
      <c r="F399" s="26"/>
    </row>
    <row r="400" spans="1:12" x14ac:dyDescent="0.3">
      <c r="A400" s="22"/>
      <c r="B400" s="23"/>
      <c r="C400" s="24"/>
      <c r="D400" s="25"/>
      <c r="E400" s="26"/>
      <c r="F400" s="26"/>
    </row>
    <row r="401" spans="1:6" x14ac:dyDescent="0.3">
      <c r="A401" s="22"/>
      <c r="B401" s="23"/>
      <c r="C401" s="24"/>
      <c r="D401" s="25"/>
      <c r="E401" s="26"/>
      <c r="F401" s="26"/>
    </row>
    <row r="402" spans="1:6" x14ac:dyDescent="0.3">
      <c r="A402" s="22"/>
      <c r="B402" s="23"/>
      <c r="C402" s="24"/>
      <c r="D402" s="25"/>
      <c r="E402" s="26"/>
      <c r="F402" s="26"/>
    </row>
    <row r="403" spans="1:6" x14ac:dyDescent="0.3">
      <c r="A403" s="22"/>
      <c r="B403" s="23"/>
      <c r="C403" s="24"/>
      <c r="D403" s="25"/>
      <c r="E403" s="26"/>
      <c r="F403" s="26"/>
    </row>
    <row r="404" spans="1:6" x14ac:dyDescent="0.3">
      <c r="A404" s="22"/>
      <c r="B404" s="23"/>
      <c r="C404" s="24"/>
      <c r="D404" s="25"/>
      <c r="E404" s="26"/>
      <c r="F404" s="26"/>
    </row>
    <row r="405" spans="1:6" x14ac:dyDescent="0.3">
      <c r="A405" s="22"/>
      <c r="B405" s="23"/>
      <c r="C405" s="24"/>
      <c r="D405" s="25"/>
      <c r="E405" s="26"/>
      <c r="F405" s="26"/>
    </row>
    <row r="406" spans="1:6" x14ac:dyDescent="0.3">
      <c r="A406" s="22"/>
      <c r="B406" s="23"/>
      <c r="C406" s="24"/>
      <c r="D406" s="25"/>
      <c r="E406" s="26"/>
      <c r="F406" s="26"/>
    </row>
    <row r="407" spans="1:6" x14ac:dyDescent="0.3">
      <c r="A407" s="22"/>
      <c r="B407" s="23"/>
      <c r="C407" s="24"/>
      <c r="D407" s="25"/>
      <c r="E407" s="26"/>
      <c r="F407" s="26"/>
    </row>
    <row r="408" spans="1:6" x14ac:dyDescent="0.3">
      <c r="A408" s="22"/>
      <c r="B408" s="23"/>
      <c r="C408" s="24"/>
      <c r="D408" s="25"/>
      <c r="E408" s="26"/>
      <c r="F408" s="26"/>
    </row>
    <row r="409" spans="1:6" x14ac:dyDescent="0.3">
      <c r="A409" s="22"/>
      <c r="B409" s="23"/>
      <c r="C409" s="24"/>
      <c r="D409" s="25"/>
      <c r="E409" s="26"/>
      <c r="F409" s="26"/>
    </row>
    <row r="410" spans="1:6" x14ac:dyDescent="0.3">
      <c r="A410" s="22"/>
      <c r="B410" s="23"/>
      <c r="C410" s="24"/>
      <c r="D410" s="25"/>
      <c r="E410" s="26"/>
      <c r="F410" s="26"/>
    </row>
    <row r="411" spans="1:6" x14ac:dyDescent="0.3">
      <c r="A411" s="22"/>
      <c r="B411" s="23"/>
      <c r="C411" s="24"/>
      <c r="D411" s="25"/>
      <c r="E411" s="26"/>
      <c r="F411" s="26"/>
    </row>
    <row r="412" spans="1:6" x14ac:dyDescent="0.3">
      <c r="A412" s="22"/>
      <c r="B412" s="23"/>
      <c r="C412" s="24"/>
      <c r="D412" s="25"/>
      <c r="E412" s="26"/>
      <c r="F412" s="26"/>
    </row>
    <row r="413" spans="1:6" x14ac:dyDescent="0.3">
      <c r="A413" s="22"/>
      <c r="B413" s="23"/>
      <c r="C413" s="24"/>
      <c r="D413" s="25"/>
      <c r="E413" s="26"/>
      <c r="F413" s="26"/>
    </row>
    <row r="414" spans="1:6" x14ac:dyDescent="0.3">
      <c r="A414" s="22"/>
      <c r="B414" s="23"/>
      <c r="C414" s="24"/>
      <c r="D414" s="25"/>
      <c r="E414" s="26"/>
      <c r="F414" s="26"/>
    </row>
    <row r="415" spans="1:6" x14ac:dyDescent="0.3">
      <c r="A415" s="22"/>
      <c r="B415" s="23"/>
      <c r="C415" s="24"/>
      <c r="D415" s="25"/>
      <c r="E415" s="26"/>
      <c r="F415" s="26"/>
    </row>
    <row r="416" spans="1:6" x14ac:dyDescent="0.3">
      <c r="A416" s="22"/>
      <c r="B416" s="23"/>
      <c r="C416" s="24"/>
      <c r="D416" s="25"/>
      <c r="E416" s="26"/>
      <c r="F416" s="26"/>
    </row>
    <row r="417" spans="1:6" x14ac:dyDescent="0.3">
      <c r="A417" s="22"/>
      <c r="B417" s="23"/>
      <c r="C417" s="24"/>
      <c r="D417" s="25"/>
      <c r="E417" s="26"/>
      <c r="F417" s="26"/>
    </row>
    <row r="418" spans="1:6" x14ac:dyDescent="0.3">
      <c r="A418" s="22"/>
      <c r="B418" s="23"/>
      <c r="C418" s="24"/>
      <c r="D418" s="25"/>
      <c r="E418" s="26"/>
      <c r="F418" s="26"/>
    </row>
    <row r="419" spans="1:6" x14ac:dyDescent="0.3">
      <c r="A419" s="22"/>
      <c r="B419" s="23"/>
      <c r="C419" s="24"/>
      <c r="D419" s="25"/>
      <c r="E419" s="26"/>
      <c r="F419" s="26"/>
    </row>
    <row r="420" spans="1:6" x14ac:dyDescent="0.3">
      <c r="A420" s="22"/>
      <c r="B420" s="23"/>
      <c r="C420" s="24"/>
      <c r="D420" s="25"/>
      <c r="E420" s="26"/>
      <c r="F420" s="26"/>
    </row>
    <row r="421" spans="1:6" x14ac:dyDescent="0.3">
      <c r="A421" s="22"/>
      <c r="B421" s="23"/>
      <c r="C421" s="24"/>
      <c r="D421" s="25"/>
      <c r="E421" s="26"/>
      <c r="F421" s="26"/>
    </row>
    <row r="422" spans="1:6" x14ac:dyDescent="0.3">
      <c r="A422" s="22"/>
      <c r="B422" s="23"/>
      <c r="C422" s="24"/>
      <c r="D422" s="25"/>
      <c r="E422" s="26"/>
      <c r="F422" s="26"/>
    </row>
    <row r="423" spans="1:6" x14ac:dyDescent="0.3">
      <c r="A423" s="22"/>
      <c r="B423" s="23"/>
      <c r="C423" s="24"/>
      <c r="D423" s="25"/>
      <c r="E423" s="26"/>
      <c r="F423" s="26"/>
    </row>
    <row r="424" spans="1:6" x14ac:dyDescent="0.3">
      <c r="A424" s="22"/>
      <c r="B424" s="23"/>
      <c r="C424" s="24"/>
      <c r="D424" s="25"/>
      <c r="E424" s="26"/>
      <c r="F424" s="26"/>
    </row>
    <row r="425" spans="1:6" x14ac:dyDescent="0.3">
      <c r="A425" s="22"/>
      <c r="B425" s="23"/>
      <c r="C425" s="24"/>
      <c r="D425" s="25"/>
      <c r="E425" s="26"/>
      <c r="F425" s="26"/>
    </row>
    <row r="426" spans="1:6" x14ac:dyDescent="0.3">
      <c r="A426" s="22"/>
      <c r="B426" s="23"/>
      <c r="C426" s="24"/>
      <c r="D426" s="25"/>
      <c r="E426" s="26"/>
      <c r="F426" s="26"/>
    </row>
    <row r="427" spans="1:6" x14ac:dyDescent="0.3">
      <c r="A427" s="22"/>
      <c r="B427" s="23"/>
      <c r="C427" s="24"/>
      <c r="D427" s="25"/>
      <c r="E427" s="26"/>
      <c r="F427" s="26"/>
    </row>
    <row r="428" spans="1:6" x14ac:dyDescent="0.3">
      <c r="A428" s="22"/>
      <c r="B428" s="23"/>
      <c r="C428" s="24"/>
      <c r="D428" s="25"/>
      <c r="E428" s="26"/>
      <c r="F428" s="26"/>
    </row>
    <row r="429" spans="1:6" x14ac:dyDescent="0.3">
      <c r="A429" s="22"/>
      <c r="B429" s="23"/>
      <c r="C429" s="24"/>
      <c r="D429" s="25"/>
      <c r="E429" s="26"/>
      <c r="F429" s="26"/>
    </row>
    <row r="430" spans="1:6" x14ac:dyDescent="0.3">
      <c r="A430" s="22"/>
      <c r="B430" s="23"/>
      <c r="C430" s="24"/>
      <c r="D430" s="25"/>
      <c r="E430" s="26"/>
      <c r="F430" s="26"/>
    </row>
    <row r="431" spans="1:6" x14ac:dyDescent="0.3">
      <c r="A431" s="22"/>
      <c r="B431" s="23"/>
      <c r="C431" s="24"/>
      <c r="D431" s="25"/>
      <c r="E431" s="26"/>
      <c r="F431" s="26"/>
    </row>
    <row r="432" spans="1:6" x14ac:dyDescent="0.3">
      <c r="A432" s="22"/>
      <c r="B432" s="23"/>
      <c r="C432" s="24"/>
      <c r="D432" s="25"/>
      <c r="E432" s="26"/>
      <c r="F432" s="26"/>
    </row>
    <row r="433" spans="1:6" x14ac:dyDescent="0.3">
      <c r="A433" s="22"/>
      <c r="B433" s="23"/>
      <c r="C433" s="24"/>
      <c r="D433" s="25"/>
      <c r="E433" s="26"/>
      <c r="F433" s="26"/>
    </row>
    <row r="434" spans="1:6" x14ac:dyDescent="0.3">
      <c r="A434" s="22"/>
      <c r="B434" s="23"/>
      <c r="C434" s="24"/>
      <c r="D434" s="25"/>
      <c r="E434" s="26"/>
      <c r="F434" s="26"/>
    </row>
    <row r="435" spans="1:6" x14ac:dyDescent="0.3">
      <c r="A435" s="22"/>
      <c r="B435" s="23"/>
      <c r="C435" s="24"/>
      <c r="D435" s="25"/>
      <c r="E435" s="26"/>
      <c r="F435" s="26"/>
    </row>
    <row r="436" spans="1:6" x14ac:dyDescent="0.3">
      <c r="A436" s="22"/>
      <c r="B436" s="23"/>
      <c r="C436" s="24"/>
      <c r="D436" s="25"/>
      <c r="E436" s="26"/>
      <c r="F436" s="26"/>
    </row>
    <row r="437" spans="1:6" x14ac:dyDescent="0.3">
      <c r="A437" s="22"/>
      <c r="B437" s="23"/>
      <c r="C437" s="24"/>
      <c r="D437" s="25"/>
      <c r="E437" s="26"/>
      <c r="F437" s="26"/>
    </row>
    <row r="438" spans="1:6" x14ac:dyDescent="0.3">
      <c r="A438" s="22"/>
      <c r="B438" s="23"/>
      <c r="C438" s="24"/>
      <c r="D438" s="25"/>
      <c r="E438" s="26"/>
      <c r="F438" s="26"/>
    </row>
    <row r="439" spans="1:6" x14ac:dyDescent="0.3">
      <c r="A439" s="22"/>
      <c r="B439" s="23"/>
      <c r="C439" s="24"/>
      <c r="D439" s="25"/>
      <c r="E439" s="26"/>
      <c r="F439" s="26"/>
    </row>
    <row r="440" spans="1:6" x14ac:dyDescent="0.3">
      <c r="A440" s="22"/>
      <c r="B440" s="23"/>
      <c r="C440" s="24"/>
      <c r="D440" s="25"/>
      <c r="E440" s="26"/>
      <c r="F440" s="26"/>
    </row>
    <row r="441" spans="1:6" x14ac:dyDescent="0.3">
      <c r="A441" s="22"/>
      <c r="B441" s="23"/>
      <c r="C441" s="24"/>
      <c r="D441" s="25"/>
      <c r="E441" s="26"/>
      <c r="F441" s="26"/>
    </row>
    <row r="442" spans="1:6" x14ac:dyDescent="0.3">
      <c r="A442" s="22"/>
      <c r="B442" s="23"/>
      <c r="C442" s="24"/>
      <c r="D442" s="25"/>
      <c r="E442" s="26"/>
      <c r="F442" s="26"/>
    </row>
    <row r="443" spans="1:6" x14ac:dyDescent="0.3">
      <c r="A443" s="22"/>
      <c r="B443" s="23"/>
      <c r="C443" s="24"/>
      <c r="D443" s="25"/>
      <c r="E443" s="26"/>
      <c r="F443" s="26"/>
    </row>
    <row r="444" spans="1:6" x14ac:dyDescent="0.3">
      <c r="A444" s="22"/>
      <c r="B444" s="23"/>
      <c r="C444" s="24"/>
      <c r="D444" s="25"/>
      <c r="E444" s="26"/>
      <c r="F444" s="26"/>
    </row>
    <row r="445" spans="1:6" x14ac:dyDescent="0.3">
      <c r="A445" s="22"/>
      <c r="B445" s="23"/>
      <c r="C445" s="24"/>
      <c r="D445" s="25"/>
      <c r="E445" s="26"/>
      <c r="F445" s="26"/>
    </row>
    <row r="446" spans="1:6" x14ac:dyDescent="0.3">
      <c r="A446" s="22"/>
      <c r="B446" s="23"/>
      <c r="C446" s="24"/>
      <c r="D446" s="25"/>
      <c r="E446" s="26"/>
      <c r="F446" s="26"/>
    </row>
    <row r="447" spans="1:6" x14ac:dyDescent="0.3">
      <c r="A447" s="22"/>
      <c r="B447" s="23"/>
      <c r="C447" s="24"/>
      <c r="D447" s="25"/>
      <c r="E447" s="26"/>
      <c r="F447" s="26"/>
    </row>
    <row r="448" spans="1:6" x14ac:dyDescent="0.3">
      <c r="A448" s="22"/>
      <c r="B448" s="23"/>
      <c r="C448" s="24"/>
      <c r="D448" s="25"/>
      <c r="E448" s="26"/>
      <c r="F448" s="26"/>
    </row>
    <row r="449" spans="1:6" x14ac:dyDescent="0.3">
      <c r="A449" s="22"/>
      <c r="B449" s="23"/>
      <c r="C449" s="24"/>
      <c r="D449" s="25"/>
      <c r="E449" s="26"/>
      <c r="F449" s="26"/>
    </row>
    <row r="450" spans="1:6" x14ac:dyDescent="0.3">
      <c r="A450" s="22"/>
      <c r="B450" s="23"/>
      <c r="C450" s="24"/>
      <c r="D450" s="25"/>
      <c r="E450" s="26"/>
      <c r="F450" s="26"/>
    </row>
    <row r="451" spans="1:6" x14ac:dyDescent="0.3">
      <c r="A451" s="22"/>
      <c r="B451" s="23"/>
      <c r="C451" s="24"/>
      <c r="D451" s="25"/>
      <c r="E451" s="26"/>
      <c r="F451" s="26"/>
    </row>
    <row r="452" spans="1:6" x14ac:dyDescent="0.3">
      <c r="A452" s="22"/>
      <c r="B452" s="23"/>
      <c r="C452" s="24"/>
      <c r="D452" s="25"/>
      <c r="E452" s="26"/>
      <c r="F452" s="26"/>
    </row>
    <row r="453" spans="1:6" x14ac:dyDescent="0.3">
      <c r="A453" s="22"/>
      <c r="B453" s="23"/>
      <c r="C453" s="24"/>
      <c r="D453" s="25"/>
      <c r="E453" s="26"/>
      <c r="F453" s="26"/>
    </row>
    <row r="454" spans="1:6" x14ac:dyDescent="0.3">
      <c r="A454" s="22"/>
      <c r="B454" s="23"/>
      <c r="C454" s="24"/>
      <c r="D454" s="25"/>
      <c r="E454" s="26"/>
      <c r="F454" s="26"/>
    </row>
    <row r="455" spans="1:6" x14ac:dyDescent="0.3">
      <c r="A455" s="22"/>
      <c r="B455" s="23"/>
      <c r="C455" s="24"/>
      <c r="D455" s="25"/>
      <c r="E455" s="26"/>
      <c r="F455" s="26"/>
    </row>
    <row r="456" spans="1:6" x14ac:dyDescent="0.3">
      <c r="A456" s="22"/>
      <c r="B456" s="23"/>
      <c r="C456" s="24"/>
      <c r="D456" s="25"/>
      <c r="E456" s="26"/>
      <c r="F456" s="26"/>
    </row>
    <row r="457" spans="1:6" x14ac:dyDescent="0.3">
      <c r="A457" s="22"/>
      <c r="B457" s="23"/>
      <c r="C457" s="24"/>
      <c r="D457" s="25"/>
      <c r="E457" s="26"/>
      <c r="F457" s="26"/>
    </row>
    <row r="458" spans="1:6" x14ac:dyDescent="0.3">
      <c r="A458" s="22"/>
      <c r="B458" s="23"/>
      <c r="C458" s="24"/>
      <c r="D458" s="25"/>
      <c r="E458" s="26"/>
      <c r="F458" s="26"/>
    </row>
    <row r="459" spans="1:6" x14ac:dyDescent="0.3">
      <c r="A459" s="22"/>
      <c r="B459" s="23"/>
      <c r="C459" s="24"/>
      <c r="D459" s="25"/>
      <c r="E459" s="26"/>
      <c r="F459" s="26"/>
    </row>
    <row r="460" spans="1:6" x14ac:dyDescent="0.3">
      <c r="A460" s="22"/>
      <c r="B460" s="23"/>
      <c r="C460" s="24"/>
      <c r="D460" s="25"/>
      <c r="E460" s="26"/>
      <c r="F460" s="26"/>
    </row>
    <row r="461" spans="1:6" x14ac:dyDescent="0.3">
      <c r="A461" s="22"/>
      <c r="B461" s="23"/>
      <c r="C461" s="24"/>
      <c r="D461" s="25"/>
      <c r="E461" s="26"/>
      <c r="F461" s="26"/>
    </row>
    <row r="462" spans="1:6" x14ac:dyDescent="0.3">
      <c r="A462" s="22"/>
      <c r="B462" s="23"/>
      <c r="C462" s="24"/>
      <c r="D462" s="25"/>
      <c r="E462" s="26"/>
      <c r="F462" s="26"/>
    </row>
    <row r="463" spans="1:6" x14ac:dyDescent="0.3">
      <c r="A463" s="22"/>
      <c r="B463" s="23"/>
      <c r="C463" s="24"/>
      <c r="D463" s="25"/>
      <c r="E463" s="26"/>
      <c r="F463" s="26"/>
    </row>
    <row r="464" spans="1:6" x14ac:dyDescent="0.3">
      <c r="A464" s="22"/>
      <c r="B464" s="23"/>
      <c r="C464" s="24"/>
      <c r="D464" s="25"/>
      <c r="E464" s="26"/>
      <c r="F464" s="26"/>
    </row>
    <row r="465" spans="1:6" x14ac:dyDescent="0.3">
      <c r="A465" s="22"/>
      <c r="B465" s="23"/>
      <c r="C465" s="24"/>
      <c r="D465" s="25"/>
      <c r="E465" s="26"/>
      <c r="F465" s="26"/>
    </row>
    <row r="466" spans="1:6" x14ac:dyDescent="0.3">
      <c r="A466" s="22"/>
      <c r="B466" s="23"/>
      <c r="C466" s="24"/>
      <c r="D466" s="25"/>
      <c r="E466" s="26"/>
      <c r="F466" s="26"/>
    </row>
    <row r="467" spans="1:6" x14ac:dyDescent="0.3">
      <c r="A467" s="22"/>
      <c r="B467" s="23"/>
      <c r="C467" s="24"/>
      <c r="D467" s="25"/>
      <c r="E467" s="26"/>
      <c r="F467" s="26"/>
    </row>
    <row r="468" spans="1:6" x14ac:dyDescent="0.3">
      <c r="A468" s="22"/>
      <c r="B468" s="23"/>
      <c r="C468" s="24"/>
      <c r="D468" s="25"/>
      <c r="E468" s="26"/>
      <c r="F468" s="26"/>
    </row>
    <row r="469" spans="1:6" x14ac:dyDescent="0.3">
      <c r="A469" s="22"/>
      <c r="B469" s="23"/>
      <c r="C469" s="24"/>
      <c r="D469" s="25"/>
      <c r="E469" s="26"/>
      <c r="F469" s="26"/>
    </row>
    <row r="470" spans="1:6" x14ac:dyDescent="0.3">
      <c r="A470" s="22"/>
      <c r="B470" s="23"/>
      <c r="C470" s="24"/>
      <c r="D470" s="25"/>
      <c r="E470" s="26"/>
      <c r="F470" s="26"/>
    </row>
    <row r="471" spans="1:6" x14ac:dyDescent="0.3">
      <c r="A471" s="22"/>
      <c r="B471" s="23"/>
      <c r="C471" s="24"/>
      <c r="D471" s="25"/>
      <c r="E471" s="26"/>
      <c r="F471" s="26"/>
    </row>
    <row r="472" spans="1:6" x14ac:dyDescent="0.3">
      <c r="A472" s="22"/>
      <c r="B472" s="23"/>
      <c r="C472" s="24"/>
      <c r="D472" s="25"/>
      <c r="E472" s="26"/>
      <c r="F472" s="26"/>
    </row>
    <row r="473" spans="1:6" x14ac:dyDescent="0.3">
      <c r="A473" s="22"/>
      <c r="B473" s="23"/>
      <c r="C473" s="24"/>
      <c r="D473" s="25"/>
      <c r="E473" s="26"/>
      <c r="F473" s="26"/>
    </row>
    <row r="474" spans="1:6" x14ac:dyDescent="0.3">
      <c r="A474" s="22"/>
      <c r="B474" s="23"/>
      <c r="C474" s="24"/>
      <c r="D474" s="25"/>
      <c r="E474" s="26"/>
      <c r="F474" s="26"/>
    </row>
    <row r="475" spans="1:6" x14ac:dyDescent="0.3">
      <c r="A475" s="22"/>
      <c r="B475" s="23"/>
      <c r="C475" s="24"/>
      <c r="D475" s="25"/>
      <c r="E475" s="26"/>
      <c r="F475" s="26"/>
    </row>
    <row r="476" spans="1:6" x14ac:dyDescent="0.3">
      <c r="A476" s="22"/>
      <c r="B476" s="23"/>
      <c r="C476" s="24"/>
      <c r="D476" s="25"/>
      <c r="E476" s="26"/>
      <c r="F476" s="26"/>
    </row>
    <row r="477" spans="1:6" x14ac:dyDescent="0.3">
      <c r="A477" s="22"/>
      <c r="B477" s="23"/>
      <c r="C477" s="24"/>
      <c r="D477" s="25"/>
      <c r="E477" s="26"/>
      <c r="F477" s="26"/>
    </row>
    <row r="478" spans="1:6" x14ac:dyDescent="0.3">
      <c r="A478" s="22"/>
      <c r="B478" s="23"/>
      <c r="C478" s="24"/>
      <c r="D478" s="25"/>
      <c r="E478" s="26"/>
      <c r="F478" s="26"/>
    </row>
    <row r="479" spans="1:6" x14ac:dyDescent="0.3">
      <c r="A479" s="22"/>
      <c r="B479" s="23"/>
      <c r="C479" s="24"/>
      <c r="D479" s="25"/>
      <c r="E479" s="26"/>
      <c r="F479" s="26"/>
    </row>
    <row r="480" spans="1:6" x14ac:dyDescent="0.3">
      <c r="A480" s="22"/>
      <c r="B480" s="23"/>
      <c r="C480" s="24"/>
      <c r="D480" s="25"/>
      <c r="E480" s="26"/>
      <c r="F480" s="26"/>
    </row>
    <row r="481" spans="1:6" x14ac:dyDescent="0.3">
      <c r="A481" s="22"/>
      <c r="B481" s="23"/>
      <c r="C481" s="24"/>
      <c r="D481" s="25"/>
      <c r="E481" s="26"/>
      <c r="F481" s="26"/>
    </row>
    <row r="482" spans="1:6" x14ac:dyDescent="0.3">
      <c r="A482" s="22"/>
      <c r="B482" s="23"/>
      <c r="C482" s="24"/>
      <c r="D482" s="25"/>
      <c r="E482" s="26"/>
      <c r="F482" s="26"/>
    </row>
    <row r="483" spans="1:6" x14ac:dyDescent="0.3">
      <c r="A483" s="22"/>
      <c r="B483" s="23"/>
      <c r="C483" s="24"/>
      <c r="D483" s="25"/>
      <c r="E483" s="26"/>
      <c r="F483" s="26"/>
    </row>
    <row r="484" spans="1:6" x14ac:dyDescent="0.3">
      <c r="A484" s="22"/>
      <c r="B484" s="23"/>
      <c r="C484" s="24"/>
      <c r="D484" s="25"/>
      <c r="E484" s="26"/>
      <c r="F484" s="26"/>
    </row>
    <row r="485" spans="1:6" x14ac:dyDescent="0.3">
      <c r="A485" s="22"/>
      <c r="B485" s="23"/>
      <c r="C485" s="24"/>
      <c r="D485" s="25"/>
      <c r="E485" s="26"/>
      <c r="F485" s="26"/>
    </row>
    <row r="486" spans="1:6" x14ac:dyDescent="0.3">
      <c r="A486" s="22"/>
      <c r="B486" s="23"/>
      <c r="C486" s="24"/>
      <c r="D486" s="25"/>
      <c r="E486" s="26"/>
      <c r="F486" s="26"/>
    </row>
    <row r="487" spans="1:6" x14ac:dyDescent="0.3">
      <c r="A487" s="22"/>
      <c r="B487" s="23"/>
      <c r="C487" s="24"/>
      <c r="D487" s="25"/>
      <c r="E487" s="26"/>
      <c r="F487" s="26"/>
    </row>
    <row r="488" spans="1:6" x14ac:dyDescent="0.3">
      <c r="A488" s="22"/>
      <c r="B488" s="23"/>
      <c r="C488" s="24"/>
      <c r="D488" s="25"/>
      <c r="E488" s="26"/>
      <c r="F488" s="26"/>
    </row>
    <row r="489" spans="1:6" x14ac:dyDescent="0.3">
      <c r="A489" s="22"/>
      <c r="B489" s="23"/>
      <c r="C489" s="24"/>
      <c r="D489" s="25"/>
      <c r="E489" s="26"/>
      <c r="F489" s="26"/>
    </row>
    <row r="490" spans="1:6" x14ac:dyDescent="0.3">
      <c r="A490" s="22"/>
      <c r="B490" s="23"/>
      <c r="C490" s="24"/>
      <c r="D490" s="25"/>
      <c r="E490" s="26"/>
      <c r="F490" s="26"/>
    </row>
    <row r="491" spans="1:6" x14ac:dyDescent="0.3">
      <c r="A491" s="22"/>
      <c r="B491" s="23"/>
      <c r="C491" s="24"/>
      <c r="D491" s="25"/>
      <c r="E491" s="26"/>
      <c r="F491" s="26"/>
    </row>
    <row r="492" spans="1:6" x14ac:dyDescent="0.3">
      <c r="A492" s="22"/>
      <c r="B492" s="23"/>
      <c r="C492" s="24"/>
      <c r="D492" s="25"/>
      <c r="E492" s="26"/>
      <c r="F492" s="26"/>
    </row>
    <row r="493" spans="1:6" x14ac:dyDescent="0.3">
      <c r="A493" s="22"/>
      <c r="B493" s="23"/>
      <c r="C493" s="24"/>
      <c r="D493" s="25"/>
      <c r="E493" s="26"/>
      <c r="F493" s="26"/>
    </row>
    <row r="494" spans="1:6" x14ac:dyDescent="0.3">
      <c r="A494" s="22"/>
      <c r="B494" s="23"/>
      <c r="C494" s="24"/>
      <c r="D494" s="25"/>
      <c r="E494" s="26"/>
      <c r="F494" s="26"/>
    </row>
    <row r="495" spans="1:6" x14ac:dyDescent="0.3">
      <c r="A495" s="22"/>
      <c r="B495" s="23"/>
      <c r="C495" s="24"/>
      <c r="D495" s="25"/>
      <c r="E495" s="26"/>
      <c r="F495" s="26"/>
    </row>
    <row r="496" spans="1:6" x14ac:dyDescent="0.3">
      <c r="A496" s="22"/>
      <c r="B496" s="23"/>
      <c r="C496" s="24"/>
      <c r="D496" s="25"/>
      <c r="E496" s="26"/>
      <c r="F496" s="26"/>
    </row>
    <row r="497" spans="1:6" x14ac:dyDescent="0.3">
      <c r="A497" s="22"/>
      <c r="B497" s="23"/>
      <c r="C497" s="24"/>
      <c r="D497" s="25"/>
      <c r="E497" s="26"/>
      <c r="F497" s="26"/>
    </row>
    <row r="498" spans="1:6" x14ac:dyDescent="0.3">
      <c r="A498" s="22"/>
      <c r="B498" s="23"/>
      <c r="C498" s="24"/>
      <c r="D498" s="25"/>
      <c r="E498" s="26"/>
      <c r="F498" s="26"/>
    </row>
    <row r="499" spans="1:6" x14ac:dyDescent="0.3">
      <c r="A499" s="22"/>
      <c r="B499" s="23"/>
      <c r="C499" s="24"/>
      <c r="D499" s="25"/>
      <c r="E499" s="26"/>
      <c r="F499" s="26"/>
    </row>
    <row r="500" spans="1:6" x14ac:dyDescent="0.3">
      <c r="A500" s="22"/>
      <c r="B500" s="23"/>
      <c r="C500" s="24"/>
      <c r="D500" s="25"/>
      <c r="E500" s="26"/>
      <c r="F500" s="26"/>
    </row>
    <row r="501" spans="1:6" x14ac:dyDescent="0.3">
      <c r="A501" s="22"/>
      <c r="B501" s="23"/>
      <c r="C501" s="24"/>
      <c r="D501" s="25"/>
      <c r="E501" s="26"/>
      <c r="F501" s="26"/>
    </row>
    <row r="502" spans="1:6" x14ac:dyDescent="0.3">
      <c r="A502" s="22"/>
      <c r="B502" s="23"/>
      <c r="C502" s="24"/>
      <c r="D502" s="25"/>
      <c r="E502" s="26"/>
      <c r="F502" s="26"/>
    </row>
    <row r="503" spans="1:6" x14ac:dyDescent="0.3">
      <c r="A503" s="22"/>
      <c r="B503" s="23"/>
      <c r="C503" s="24"/>
      <c r="D503" s="25"/>
      <c r="E503" s="26"/>
      <c r="F503" s="26"/>
    </row>
    <row r="504" spans="1:6" x14ac:dyDescent="0.3">
      <c r="A504" s="22"/>
      <c r="B504" s="23"/>
      <c r="C504" s="24"/>
      <c r="D504" s="25"/>
      <c r="E504" s="26"/>
      <c r="F504" s="26"/>
    </row>
    <row r="505" spans="1:6" x14ac:dyDescent="0.3">
      <c r="A505" s="22"/>
      <c r="B505" s="23"/>
      <c r="C505" s="24"/>
      <c r="D505" s="25"/>
      <c r="E505" s="26"/>
      <c r="F505" s="26"/>
    </row>
    <row r="506" spans="1:6" x14ac:dyDescent="0.3">
      <c r="A506" s="22"/>
      <c r="B506" s="23"/>
      <c r="C506" s="24"/>
      <c r="D506" s="25"/>
      <c r="E506" s="26"/>
      <c r="F506" s="26"/>
    </row>
    <row r="507" spans="1:6" x14ac:dyDescent="0.3">
      <c r="A507" s="22"/>
      <c r="B507" s="23"/>
      <c r="C507" s="24"/>
      <c r="D507" s="25"/>
      <c r="E507" s="26"/>
      <c r="F507" s="26"/>
    </row>
    <row r="508" spans="1:6" x14ac:dyDescent="0.3">
      <c r="A508" s="22"/>
      <c r="B508" s="23"/>
      <c r="C508" s="24"/>
      <c r="D508" s="25"/>
      <c r="E508" s="26"/>
      <c r="F508" s="26"/>
    </row>
    <row r="509" spans="1:6" x14ac:dyDescent="0.3">
      <c r="A509" s="22"/>
      <c r="B509" s="23"/>
      <c r="C509" s="24"/>
      <c r="D509" s="25"/>
      <c r="E509" s="26"/>
      <c r="F509" s="26"/>
    </row>
    <row r="510" spans="1:6" x14ac:dyDescent="0.3">
      <c r="A510" s="22"/>
      <c r="B510" s="23"/>
      <c r="C510" s="24"/>
      <c r="D510" s="25"/>
      <c r="E510" s="26"/>
      <c r="F510" s="26"/>
    </row>
    <row r="511" spans="1:6" x14ac:dyDescent="0.3">
      <c r="A511" s="22"/>
      <c r="B511" s="23"/>
      <c r="C511" s="24"/>
      <c r="D511" s="25"/>
      <c r="E511" s="26"/>
      <c r="F511" s="26"/>
    </row>
    <row r="512" spans="1:6" x14ac:dyDescent="0.3">
      <c r="A512" s="22"/>
      <c r="B512" s="23"/>
      <c r="C512" s="24"/>
      <c r="D512" s="25"/>
      <c r="E512" s="26"/>
      <c r="F512" s="26"/>
    </row>
    <row r="513" spans="1:6" x14ac:dyDescent="0.3">
      <c r="A513" s="22"/>
      <c r="B513" s="23"/>
      <c r="C513" s="24"/>
      <c r="D513" s="25"/>
      <c r="E513" s="26"/>
      <c r="F513" s="26"/>
    </row>
    <row r="514" spans="1:6" x14ac:dyDescent="0.3">
      <c r="A514" s="22"/>
      <c r="B514" s="23"/>
      <c r="C514" s="24"/>
      <c r="D514" s="25"/>
      <c r="E514" s="26"/>
      <c r="F514" s="26"/>
    </row>
    <row r="515" spans="1:6" x14ac:dyDescent="0.3">
      <c r="A515" s="22"/>
      <c r="B515" s="23"/>
      <c r="C515" s="24"/>
      <c r="D515" s="25"/>
      <c r="E515" s="26"/>
      <c r="F515" s="26"/>
    </row>
    <row r="516" spans="1:6" x14ac:dyDescent="0.3">
      <c r="A516" s="22"/>
      <c r="B516" s="23"/>
      <c r="C516" s="24"/>
      <c r="D516" s="25"/>
      <c r="E516" s="26"/>
      <c r="F516" s="26"/>
    </row>
    <row r="517" spans="1:6" x14ac:dyDescent="0.3">
      <c r="A517" s="22"/>
      <c r="B517" s="23"/>
      <c r="C517" s="24"/>
      <c r="D517" s="25"/>
      <c r="E517" s="26"/>
      <c r="F517" s="26"/>
    </row>
    <row r="518" spans="1:6" x14ac:dyDescent="0.3">
      <c r="A518" s="22"/>
      <c r="B518" s="23"/>
      <c r="C518" s="24"/>
      <c r="D518" s="25"/>
      <c r="E518" s="26"/>
      <c r="F518" s="26"/>
    </row>
    <row r="519" spans="1:6" x14ac:dyDescent="0.3">
      <c r="A519" s="22"/>
      <c r="B519" s="23"/>
      <c r="C519" s="24"/>
      <c r="D519" s="25"/>
      <c r="E519" s="26"/>
      <c r="F519" s="26"/>
    </row>
    <row r="520" spans="1:6" x14ac:dyDescent="0.3">
      <c r="A520" s="22"/>
      <c r="B520" s="23"/>
      <c r="C520" s="24"/>
      <c r="D520" s="25"/>
      <c r="E520" s="26"/>
      <c r="F520" s="26"/>
    </row>
    <row r="521" spans="1:6" x14ac:dyDescent="0.3">
      <c r="A521" s="22"/>
      <c r="B521" s="23"/>
      <c r="C521" s="24"/>
      <c r="D521" s="25"/>
      <c r="E521" s="26"/>
      <c r="F521" s="26"/>
    </row>
    <row r="522" spans="1:6" x14ac:dyDescent="0.3">
      <c r="A522" s="22"/>
      <c r="B522" s="23"/>
      <c r="C522" s="24"/>
      <c r="D522" s="25"/>
      <c r="E522" s="26"/>
      <c r="F522" s="26"/>
    </row>
    <row r="523" spans="1:6" x14ac:dyDescent="0.3">
      <c r="A523" s="22"/>
      <c r="B523" s="23"/>
      <c r="C523" s="24"/>
      <c r="D523" s="25"/>
      <c r="E523" s="26"/>
      <c r="F523" s="26"/>
    </row>
    <row r="524" spans="1:6" x14ac:dyDescent="0.3">
      <c r="A524" s="22"/>
      <c r="B524" s="23"/>
      <c r="C524" s="24"/>
      <c r="D524" s="25"/>
      <c r="E524" s="26"/>
      <c r="F524" s="26"/>
    </row>
    <row r="525" spans="1:6" x14ac:dyDescent="0.3">
      <c r="A525" s="22"/>
      <c r="B525" s="23"/>
      <c r="C525" s="24"/>
      <c r="D525" s="25"/>
      <c r="E525" s="26"/>
      <c r="F525" s="26"/>
    </row>
    <row r="526" spans="1:6" x14ac:dyDescent="0.3">
      <c r="A526" s="22"/>
      <c r="B526" s="23"/>
      <c r="C526" s="24"/>
      <c r="D526" s="25"/>
      <c r="E526" s="26"/>
      <c r="F526" s="26"/>
    </row>
    <row r="527" spans="1:6" x14ac:dyDescent="0.3">
      <c r="A527" s="22"/>
      <c r="B527" s="23"/>
      <c r="C527" s="24"/>
      <c r="D527" s="25"/>
      <c r="E527" s="26"/>
      <c r="F527" s="26"/>
    </row>
    <row r="528" spans="1:6" x14ac:dyDescent="0.3">
      <c r="A528" s="22"/>
      <c r="B528" s="23"/>
      <c r="C528" s="24"/>
      <c r="D528" s="25"/>
      <c r="E528" s="26"/>
      <c r="F528" s="26"/>
    </row>
    <row r="529" spans="1:6" x14ac:dyDescent="0.3">
      <c r="A529" s="22"/>
      <c r="B529" s="23"/>
      <c r="C529" s="24"/>
      <c r="D529" s="25"/>
      <c r="E529" s="26"/>
      <c r="F529" s="26"/>
    </row>
    <row r="530" spans="1:6" x14ac:dyDescent="0.3">
      <c r="A530" s="22"/>
      <c r="B530" s="23"/>
      <c r="C530" s="24"/>
      <c r="D530" s="25"/>
      <c r="E530" s="26"/>
      <c r="F530" s="26"/>
    </row>
    <row r="531" spans="1:6" x14ac:dyDescent="0.3">
      <c r="A531" s="22"/>
      <c r="B531" s="23"/>
      <c r="C531" s="24"/>
      <c r="D531" s="25"/>
      <c r="E531" s="26"/>
      <c r="F531" s="26"/>
    </row>
    <row r="532" spans="1:6" x14ac:dyDescent="0.3">
      <c r="A532" s="22"/>
      <c r="B532" s="23"/>
      <c r="C532" s="24"/>
      <c r="D532" s="25"/>
      <c r="E532" s="26"/>
      <c r="F532" s="26"/>
    </row>
    <row r="533" spans="1:6" x14ac:dyDescent="0.3">
      <c r="A533" s="22"/>
      <c r="B533" s="23"/>
      <c r="C533" s="24"/>
      <c r="D533" s="25"/>
      <c r="E533" s="26"/>
      <c r="F533" s="26"/>
    </row>
    <row r="534" spans="1:6" x14ac:dyDescent="0.3">
      <c r="A534" s="22"/>
      <c r="B534" s="23"/>
      <c r="C534" s="24"/>
      <c r="D534" s="25"/>
      <c r="E534" s="26"/>
      <c r="F534" s="26"/>
    </row>
    <row r="535" spans="1:6" x14ac:dyDescent="0.3">
      <c r="A535" s="22"/>
      <c r="B535" s="23"/>
      <c r="C535" s="24"/>
      <c r="D535" s="25"/>
      <c r="E535" s="26"/>
      <c r="F535" s="26"/>
    </row>
    <row r="536" spans="1:6" x14ac:dyDescent="0.3">
      <c r="A536" s="22"/>
      <c r="B536" s="23"/>
      <c r="C536" s="24"/>
      <c r="D536" s="25"/>
      <c r="E536" s="26"/>
      <c r="F536" s="26"/>
    </row>
    <row r="537" spans="1:6" x14ac:dyDescent="0.3">
      <c r="A537" s="22"/>
      <c r="B537" s="23"/>
      <c r="C537" s="24"/>
      <c r="D537" s="25"/>
      <c r="E537" s="26"/>
      <c r="F537" s="26"/>
    </row>
    <row r="538" spans="1:6" x14ac:dyDescent="0.3">
      <c r="A538" s="22"/>
      <c r="B538" s="23"/>
      <c r="C538" s="24"/>
      <c r="D538" s="25"/>
      <c r="E538" s="26"/>
      <c r="F538" s="26"/>
    </row>
    <row r="539" spans="1:6" x14ac:dyDescent="0.3">
      <c r="A539" s="22"/>
      <c r="B539" s="23"/>
      <c r="C539" s="24"/>
      <c r="D539" s="25"/>
      <c r="E539" s="26"/>
      <c r="F539" s="26"/>
    </row>
    <row r="540" spans="1:6" x14ac:dyDescent="0.3">
      <c r="A540" s="22"/>
      <c r="B540" s="23"/>
      <c r="C540" s="24"/>
      <c r="D540" s="25"/>
      <c r="E540" s="26"/>
      <c r="F540" s="26"/>
    </row>
    <row r="541" spans="1:6" x14ac:dyDescent="0.3">
      <c r="A541" s="22"/>
      <c r="B541" s="23"/>
      <c r="C541" s="24"/>
      <c r="D541" s="25"/>
      <c r="E541" s="26"/>
      <c r="F541" s="26"/>
    </row>
    <row r="542" spans="1:6" x14ac:dyDescent="0.3">
      <c r="A542" s="22"/>
      <c r="B542" s="23"/>
      <c r="C542" s="24"/>
      <c r="D542" s="25"/>
      <c r="E542" s="26"/>
      <c r="F542" s="26"/>
    </row>
    <row r="543" spans="1:6" x14ac:dyDescent="0.3">
      <c r="A543" s="22"/>
      <c r="B543" s="23"/>
      <c r="C543" s="24"/>
      <c r="D543" s="25"/>
      <c r="E543" s="26"/>
      <c r="F543" s="26"/>
    </row>
    <row r="544" spans="1:6" x14ac:dyDescent="0.3">
      <c r="A544" s="22"/>
      <c r="B544" s="23"/>
      <c r="C544" s="24"/>
      <c r="D544" s="25"/>
      <c r="E544" s="26"/>
      <c r="F544" s="26"/>
    </row>
    <row r="545" spans="1:6" x14ac:dyDescent="0.3">
      <c r="A545" s="22"/>
      <c r="B545" s="23"/>
      <c r="C545" s="24"/>
      <c r="D545" s="25"/>
      <c r="E545" s="26"/>
      <c r="F545" s="26"/>
    </row>
    <row r="546" spans="1:6" x14ac:dyDescent="0.3">
      <c r="A546" s="22"/>
      <c r="B546" s="23"/>
      <c r="C546" s="24"/>
      <c r="D546" s="25"/>
      <c r="E546" s="26"/>
      <c r="F546" s="26"/>
    </row>
    <row r="547" spans="1:6" x14ac:dyDescent="0.3">
      <c r="A547" s="22"/>
      <c r="B547" s="23"/>
      <c r="C547" s="24"/>
      <c r="D547" s="25"/>
      <c r="E547" s="26"/>
      <c r="F547" s="26"/>
    </row>
    <row r="548" spans="1:6" x14ac:dyDescent="0.3">
      <c r="A548" s="22"/>
      <c r="B548" s="23"/>
      <c r="C548" s="24"/>
      <c r="D548" s="25"/>
      <c r="E548" s="26"/>
      <c r="F548" s="26"/>
    </row>
    <row r="549" spans="1:6" x14ac:dyDescent="0.3">
      <c r="A549" s="22"/>
      <c r="B549" s="23"/>
      <c r="C549" s="24"/>
      <c r="D549" s="25"/>
      <c r="E549" s="26"/>
      <c r="F549" s="26"/>
    </row>
    <row r="550" spans="1:6" x14ac:dyDescent="0.3">
      <c r="A550" s="22"/>
      <c r="B550" s="23"/>
      <c r="C550" s="24"/>
      <c r="D550" s="25"/>
      <c r="E550" s="26"/>
      <c r="F550" s="26"/>
    </row>
    <row r="551" spans="1:6" x14ac:dyDescent="0.3">
      <c r="A551" s="22"/>
      <c r="B551" s="23"/>
      <c r="C551" s="24"/>
      <c r="D551" s="25"/>
      <c r="E551" s="26"/>
      <c r="F551" s="26"/>
    </row>
    <row r="552" spans="1:6" x14ac:dyDescent="0.3">
      <c r="A552" s="22"/>
      <c r="B552" s="23"/>
      <c r="C552" s="24"/>
      <c r="D552" s="25"/>
      <c r="E552" s="26"/>
      <c r="F552" s="26"/>
    </row>
    <row r="553" spans="1:6" x14ac:dyDescent="0.3">
      <c r="A553" s="22"/>
      <c r="B553" s="23"/>
      <c r="C553" s="24"/>
      <c r="D553" s="25"/>
      <c r="E553" s="26"/>
      <c r="F553" s="26"/>
    </row>
    <row r="554" spans="1:6" x14ac:dyDescent="0.3">
      <c r="A554" s="22"/>
      <c r="B554" s="23"/>
      <c r="C554" s="24"/>
      <c r="D554" s="25"/>
      <c r="E554" s="26"/>
      <c r="F554" s="26"/>
    </row>
    <row r="555" spans="1:6" x14ac:dyDescent="0.3">
      <c r="A555" s="22"/>
      <c r="B555" s="23"/>
      <c r="C555" s="24"/>
      <c r="D555" s="25"/>
      <c r="E555" s="26"/>
      <c r="F555" s="26"/>
    </row>
    <row r="556" spans="1:6" x14ac:dyDescent="0.3">
      <c r="A556" s="22"/>
      <c r="B556" s="23"/>
      <c r="C556" s="24"/>
      <c r="D556" s="25"/>
      <c r="E556" s="26"/>
      <c r="F556" s="26"/>
    </row>
    <row r="557" spans="1:6" x14ac:dyDescent="0.3">
      <c r="A557" s="22"/>
      <c r="B557" s="23"/>
      <c r="C557" s="24"/>
      <c r="D557" s="25"/>
      <c r="E557" s="26"/>
      <c r="F557" s="26"/>
    </row>
    <row r="558" spans="1:6" x14ac:dyDescent="0.3">
      <c r="A558" s="22"/>
      <c r="B558" s="23"/>
      <c r="C558" s="24"/>
      <c r="D558" s="25"/>
      <c r="E558" s="26"/>
      <c r="F558" s="26"/>
    </row>
    <row r="559" spans="1:6" x14ac:dyDescent="0.3">
      <c r="A559" s="22"/>
      <c r="B559" s="23"/>
      <c r="C559" s="24"/>
      <c r="D559" s="25"/>
      <c r="E559" s="26"/>
      <c r="F559" s="26"/>
    </row>
    <row r="560" spans="1:6" x14ac:dyDescent="0.3">
      <c r="A560" s="22"/>
      <c r="B560" s="23"/>
      <c r="C560" s="24"/>
      <c r="D560" s="25"/>
      <c r="E560" s="26"/>
      <c r="F560" s="26"/>
    </row>
    <row r="561" spans="1:6" x14ac:dyDescent="0.3">
      <c r="A561" s="22"/>
      <c r="B561" s="23"/>
      <c r="C561" s="24"/>
      <c r="D561" s="25"/>
      <c r="E561" s="26"/>
      <c r="F561" s="26"/>
    </row>
    <row r="562" spans="1:6" x14ac:dyDescent="0.3">
      <c r="A562" s="22"/>
      <c r="B562" s="23"/>
      <c r="C562" s="24"/>
      <c r="D562" s="25"/>
      <c r="E562" s="26"/>
      <c r="F562" s="26"/>
    </row>
    <row r="563" spans="1:6" x14ac:dyDescent="0.3">
      <c r="A563" s="22"/>
      <c r="B563" s="23"/>
      <c r="C563" s="24"/>
      <c r="D563" s="25"/>
      <c r="E563" s="26"/>
      <c r="F563" s="26"/>
    </row>
    <row r="564" spans="1:6" x14ac:dyDescent="0.3">
      <c r="A564" s="22"/>
      <c r="B564" s="23"/>
      <c r="C564" s="24"/>
      <c r="D564" s="25"/>
      <c r="E564" s="26"/>
      <c r="F564" s="26"/>
    </row>
    <row r="565" spans="1:6" x14ac:dyDescent="0.3">
      <c r="A565" s="22"/>
      <c r="B565" s="23"/>
      <c r="C565" s="24"/>
      <c r="D565" s="25"/>
      <c r="E565" s="26"/>
      <c r="F565" s="26"/>
    </row>
    <row r="566" spans="1:6" x14ac:dyDescent="0.3">
      <c r="A566" s="22"/>
      <c r="B566" s="23"/>
      <c r="C566" s="24"/>
      <c r="D566" s="25"/>
      <c r="E566" s="26"/>
      <c r="F566" s="26"/>
    </row>
    <row r="567" spans="1:6" x14ac:dyDescent="0.3">
      <c r="A567" s="22"/>
      <c r="B567" s="23"/>
      <c r="C567" s="24"/>
      <c r="D567" s="25"/>
      <c r="E567" s="26"/>
      <c r="F567" s="26"/>
    </row>
    <row r="568" spans="1:6" x14ac:dyDescent="0.3">
      <c r="A568" s="22"/>
      <c r="B568" s="23"/>
      <c r="C568" s="24"/>
      <c r="D568" s="25"/>
      <c r="E568" s="26"/>
      <c r="F568" s="26"/>
    </row>
    <row r="569" spans="1:6" x14ac:dyDescent="0.3">
      <c r="A569" s="22"/>
      <c r="B569" s="23"/>
      <c r="C569" s="24"/>
      <c r="D569" s="25"/>
      <c r="E569" s="26"/>
      <c r="F569" s="26"/>
    </row>
    <row r="570" spans="1:6" x14ac:dyDescent="0.3">
      <c r="A570" s="22"/>
      <c r="B570" s="23"/>
      <c r="C570" s="24"/>
      <c r="D570" s="25"/>
      <c r="E570" s="26"/>
      <c r="F570" s="26"/>
    </row>
    <row r="571" spans="1:6" x14ac:dyDescent="0.3">
      <c r="A571" s="22"/>
      <c r="B571" s="23"/>
      <c r="C571" s="24"/>
      <c r="D571" s="25"/>
      <c r="E571" s="26"/>
      <c r="F571" s="26"/>
    </row>
    <row r="572" spans="1:6" x14ac:dyDescent="0.3">
      <c r="A572" s="22"/>
      <c r="B572" s="23"/>
      <c r="C572" s="24"/>
      <c r="D572" s="25"/>
      <c r="E572" s="26"/>
      <c r="F572" s="26"/>
    </row>
    <row r="573" spans="1:6" x14ac:dyDescent="0.3">
      <c r="A573" s="22"/>
      <c r="B573" s="23"/>
      <c r="C573" s="24"/>
      <c r="D573" s="25"/>
      <c r="E573" s="26"/>
      <c r="F573" s="26"/>
    </row>
    <row r="574" spans="1:6" x14ac:dyDescent="0.3">
      <c r="A574" s="22"/>
      <c r="B574" s="23"/>
      <c r="C574" s="24"/>
      <c r="D574" s="25"/>
      <c r="E574" s="26"/>
      <c r="F574" s="26"/>
    </row>
    <row r="575" spans="1:6" x14ac:dyDescent="0.3">
      <c r="A575" s="22"/>
      <c r="B575" s="23"/>
      <c r="C575" s="24"/>
      <c r="D575" s="25"/>
      <c r="E575" s="26"/>
      <c r="F575" s="26"/>
    </row>
    <row r="576" spans="1:6" x14ac:dyDescent="0.3">
      <c r="A576" s="22"/>
      <c r="B576" s="23"/>
      <c r="C576" s="24"/>
      <c r="D576" s="25"/>
      <c r="E576" s="26"/>
      <c r="F576" s="26"/>
    </row>
    <row r="577" spans="1:6" x14ac:dyDescent="0.3">
      <c r="A577" s="22"/>
      <c r="B577" s="23"/>
      <c r="C577" s="24"/>
      <c r="D577" s="25"/>
      <c r="E577" s="26"/>
      <c r="F577" s="26"/>
    </row>
    <row r="578" spans="1:6" x14ac:dyDescent="0.3">
      <c r="A578" s="22"/>
      <c r="B578" s="23"/>
      <c r="C578" s="24"/>
      <c r="D578" s="25"/>
      <c r="E578" s="26"/>
      <c r="F578" s="26"/>
    </row>
    <row r="579" spans="1:6" x14ac:dyDescent="0.3">
      <c r="A579" s="22"/>
      <c r="B579" s="23"/>
      <c r="C579" s="24"/>
      <c r="D579" s="25"/>
      <c r="E579" s="26"/>
      <c r="F579" s="26"/>
    </row>
    <row r="580" spans="1:6" x14ac:dyDescent="0.3">
      <c r="A580" s="22"/>
      <c r="B580" s="23"/>
      <c r="C580" s="24"/>
      <c r="D580" s="25"/>
      <c r="E580" s="26"/>
      <c r="F580" s="26"/>
    </row>
    <row r="581" spans="1:6" x14ac:dyDescent="0.3">
      <c r="A581" s="22"/>
      <c r="B581" s="23"/>
      <c r="C581" s="24"/>
      <c r="D581" s="25"/>
      <c r="E581" s="26"/>
      <c r="F581" s="26"/>
    </row>
    <row r="582" spans="1:6" x14ac:dyDescent="0.3">
      <c r="A582" s="22"/>
      <c r="B582" s="23"/>
      <c r="C582" s="24"/>
      <c r="D582" s="25"/>
      <c r="E582" s="26"/>
      <c r="F582" s="26"/>
    </row>
    <row r="583" spans="1:6" x14ac:dyDescent="0.3">
      <c r="A583" s="22"/>
      <c r="B583" s="23"/>
      <c r="C583" s="24"/>
      <c r="D583" s="25"/>
      <c r="E583" s="26"/>
      <c r="F583" s="26"/>
    </row>
    <row r="584" spans="1:6" x14ac:dyDescent="0.3">
      <c r="A584" s="22"/>
      <c r="B584" s="23"/>
      <c r="C584" s="24"/>
      <c r="D584" s="25"/>
      <c r="E584" s="26"/>
      <c r="F584" s="26"/>
    </row>
    <row r="585" spans="1:6" x14ac:dyDescent="0.3">
      <c r="A585" s="22"/>
      <c r="B585" s="23"/>
      <c r="C585" s="24"/>
      <c r="D585" s="25"/>
      <c r="E585" s="26"/>
      <c r="F585" s="26"/>
    </row>
    <row r="586" spans="1:6" x14ac:dyDescent="0.3">
      <c r="A586" s="22"/>
      <c r="B586" s="23"/>
      <c r="C586" s="24"/>
      <c r="D586" s="25"/>
      <c r="E586" s="26"/>
      <c r="F586" s="26"/>
    </row>
    <row r="587" spans="1:6" x14ac:dyDescent="0.3">
      <c r="A587" s="22"/>
      <c r="B587" s="23"/>
      <c r="C587" s="24"/>
      <c r="D587" s="25"/>
      <c r="E587" s="26"/>
      <c r="F587" s="26"/>
    </row>
    <row r="588" spans="1:6" x14ac:dyDescent="0.3">
      <c r="A588" s="22"/>
      <c r="B588" s="23"/>
      <c r="C588" s="24"/>
      <c r="D588" s="25"/>
      <c r="E588" s="26"/>
      <c r="F588" s="26"/>
    </row>
    <row r="589" spans="1:6" x14ac:dyDescent="0.3">
      <c r="A589" s="22"/>
      <c r="B589" s="23"/>
      <c r="C589" s="24"/>
      <c r="D589" s="25"/>
      <c r="E589" s="26"/>
      <c r="F589" s="26"/>
    </row>
    <row r="590" spans="1:6" x14ac:dyDescent="0.3">
      <c r="A590" s="22"/>
      <c r="B590" s="23"/>
      <c r="C590" s="24"/>
      <c r="D590" s="25"/>
      <c r="E590" s="26"/>
      <c r="F590" s="26"/>
    </row>
    <row r="591" spans="1:6" x14ac:dyDescent="0.3">
      <c r="A591" s="22"/>
      <c r="B591" s="23"/>
      <c r="C591" s="24"/>
      <c r="D591" s="25"/>
      <c r="E591" s="26"/>
      <c r="F591" s="26"/>
    </row>
    <row r="592" spans="1:6" x14ac:dyDescent="0.3">
      <c r="A592" s="22"/>
      <c r="B592" s="23"/>
      <c r="C592" s="24"/>
      <c r="D592" s="25"/>
      <c r="E592" s="26"/>
      <c r="F592" s="26"/>
    </row>
    <row r="593" spans="1:6" x14ac:dyDescent="0.3">
      <c r="A593" s="22"/>
      <c r="B593" s="23"/>
      <c r="C593" s="24"/>
      <c r="D593" s="25"/>
      <c r="E593" s="26"/>
      <c r="F593" s="26"/>
    </row>
    <row r="594" spans="1:6" x14ac:dyDescent="0.3">
      <c r="A594" s="22"/>
      <c r="B594" s="23"/>
      <c r="C594" s="24"/>
      <c r="D594" s="25"/>
      <c r="E594" s="26"/>
      <c r="F594" s="26"/>
    </row>
    <row r="595" spans="1:6" x14ac:dyDescent="0.3">
      <c r="A595" s="22"/>
      <c r="B595" s="23"/>
      <c r="C595" s="24"/>
      <c r="D595" s="25"/>
      <c r="E595" s="26"/>
      <c r="F595" s="26"/>
    </row>
    <row r="596" spans="1:6" x14ac:dyDescent="0.3">
      <c r="A596" s="22"/>
      <c r="B596" s="23"/>
      <c r="C596" s="24"/>
      <c r="D596" s="25"/>
      <c r="E596" s="26"/>
      <c r="F596" s="26"/>
    </row>
    <row r="597" spans="1:6" x14ac:dyDescent="0.3">
      <c r="A597" s="22"/>
      <c r="B597" s="23"/>
      <c r="C597" s="24"/>
      <c r="D597" s="25"/>
      <c r="E597" s="26"/>
      <c r="F597" s="26"/>
    </row>
    <row r="598" spans="1:6" x14ac:dyDescent="0.3">
      <c r="A598" s="22"/>
      <c r="B598" s="23"/>
      <c r="C598" s="24"/>
      <c r="D598" s="25"/>
      <c r="E598" s="26"/>
      <c r="F598" s="26"/>
    </row>
    <row r="599" spans="1:6" x14ac:dyDescent="0.3">
      <c r="A599" s="22"/>
      <c r="B599" s="23"/>
      <c r="C599" s="24"/>
      <c r="D599" s="25"/>
      <c r="E599" s="26"/>
      <c r="F599" s="26"/>
    </row>
    <row r="600" spans="1:6" x14ac:dyDescent="0.3">
      <c r="A600" s="22"/>
      <c r="B600" s="23"/>
      <c r="C600" s="24"/>
      <c r="D600" s="25"/>
      <c r="E600" s="26"/>
      <c r="F600" s="26"/>
    </row>
    <row r="601" spans="1:6" x14ac:dyDescent="0.3">
      <c r="A601" s="22"/>
      <c r="B601" s="23"/>
      <c r="C601" s="24"/>
      <c r="D601" s="25"/>
      <c r="E601" s="26"/>
      <c r="F601" s="26"/>
    </row>
    <row r="602" spans="1:6" x14ac:dyDescent="0.3">
      <c r="A602" s="22"/>
      <c r="B602" s="23"/>
      <c r="C602" s="24"/>
      <c r="D602" s="25"/>
      <c r="E602" s="26"/>
      <c r="F602" s="26"/>
    </row>
    <row r="603" spans="1:6" x14ac:dyDescent="0.3">
      <c r="A603" s="22"/>
      <c r="B603" s="23"/>
      <c r="C603" s="24"/>
      <c r="D603" s="25"/>
      <c r="E603" s="26"/>
      <c r="F603" s="26"/>
    </row>
    <row r="604" spans="1:6" x14ac:dyDescent="0.3">
      <c r="A604" s="22"/>
      <c r="B604" s="23"/>
      <c r="C604" s="24"/>
      <c r="D604" s="25"/>
      <c r="E604" s="26"/>
      <c r="F604" s="26"/>
    </row>
    <row r="605" spans="1:6" x14ac:dyDescent="0.3">
      <c r="A605" s="22"/>
      <c r="B605" s="23"/>
      <c r="C605" s="24"/>
      <c r="D605" s="25"/>
      <c r="E605" s="26"/>
      <c r="F605" s="26"/>
    </row>
    <row r="606" spans="1:6" x14ac:dyDescent="0.3">
      <c r="A606" s="22"/>
      <c r="B606" s="23"/>
      <c r="C606" s="24"/>
      <c r="D606" s="25"/>
      <c r="E606" s="26"/>
      <c r="F606" s="26"/>
    </row>
    <row r="607" spans="1:6" x14ac:dyDescent="0.3">
      <c r="A607" s="22"/>
      <c r="B607" s="23"/>
      <c r="C607" s="24"/>
      <c r="D607" s="25"/>
      <c r="E607" s="26"/>
      <c r="F607" s="26"/>
    </row>
    <row r="608" spans="1:6" x14ac:dyDescent="0.3">
      <c r="A608" s="22"/>
      <c r="B608" s="23"/>
      <c r="C608" s="24"/>
      <c r="D608" s="25"/>
      <c r="E608" s="26"/>
      <c r="F608" s="26"/>
    </row>
    <row r="609" spans="1:6" x14ac:dyDescent="0.3">
      <c r="A609" s="22"/>
      <c r="B609" s="23"/>
      <c r="C609" s="24"/>
      <c r="D609" s="25"/>
      <c r="E609" s="26"/>
      <c r="F609" s="26"/>
    </row>
    <row r="610" spans="1:6" x14ac:dyDescent="0.3">
      <c r="A610" s="22"/>
      <c r="B610" s="23"/>
      <c r="C610" s="24"/>
      <c r="D610" s="25"/>
      <c r="E610" s="26"/>
      <c r="F610" s="26"/>
    </row>
    <row r="611" spans="1:6" x14ac:dyDescent="0.3">
      <c r="A611" s="22"/>
      <c r="B611" s="23"/>
      <c r="C611" s="24"/>
      <c r="D611" s="25"/>
      <c r="E611" s="26"/>
      <c r="F611" s="26"/>
    </row>
    <row r="612" spans="1:6" x14ac:dyDescent="0.3">
      <c r="A612" s="22"/>
      <c r="B612" s="23"/>
      <c r="C612" s="24"/>
      <c r="D612" s="25"/>
      <c r="E612" s="26"/>
      <c r="F612" s="26"/>
    </row>
    <row r="613" spans="1:6" x14ac:dyDescent="0.3">
      <c r="A613" s="22"/>
      <c r="B613" s="23"/>
      <c r="C613" s="24"/>
      <c r="D613" s="25"/>
      <c r="E613" s="26"/>
      <c r="F613" s="26"/>
    </row>
    <row r="614" spans="1:6" x14ac:dyDescent="0.3">
      <c r="A614" s="22"/>
      <c r="B614" s="23"/>
      <c r="C614" s="24"/>
      <c r="D614" s="25"/>
      <c r="E614" s="26"/>
      <c r="F614" s="26"/>
    </row>
    <row r="615" spans="1:6" x14ac:dyDescent="0.3">
      <c r="A615" s="22"/>
      <c r="B615" s="23"/>
      <c r="C615" s="24"/>
      <c r="D615" s="25"/>
      <c r="E615" s="26"/>
      <c r="F615" s="26"/>
    </row>
    <row r="616" spans="1:6" x14ac:dyDescent="0.3">
      <c r="A616" s="22"/>
      <c r="B616" s="23"/>
      <c r="C616" s="24"/>
      <c r="D616" s="25"/>
      <c r="E616" s="26"/>
      <c r="F616" s="26"/>
    </row>
    <row r="617" spans="1:6" x14ac:dyDescent="0.3">
      <c r="A617" s="22"/>
      <c r="B617" s="23"/>
      <c r="C617" s="24"/>
      <c r="D617" s="25"/>
      <c r="E617" s="26"/>
      <c r="F617" s="26"/>
    </row>
    <row r="618" spans="1:6" x14ac:dyDescent="0.3">
      <c r="A618" s="22"/>
      <c r="B618" s="23"/>
      <c r="C618" s="24"/>
      <c r="D618" s="25"/>
      <c r="E618" s="26"/>
      <c r="F618" s="26"/>
    </row>
    <row r="619" spans="1:6" x14ac:dyDescent="0.3">
      <c r="A619" s="22"/>
      <c r="B619" s="23"/>
      <c r="C619" s="24"/>
      <c r="D619" s="25"/>
      <c r="E619" s="26"/>
      <c r="F619" s="26"/>
    </row>
    <row r="620" spans="1:6" x14ac:dyDescent="0.3">
      <c r="A620" s="22"/>
      <c r="B620" s="23"/>
      <c r="C620" s="24"/>
      <c r="D620" s="25"/>
      <c r="E620" s="26"/>
      <c r="F620" s="26"/>
    </row>
    <row r="621" spans="1:6" x14ac:dyDescent="0.3">
      <c r="A621" s="22"/>
      <c r="B621" s="23"/>
      <c r="C621" s="24"/>
      <c r="D621" s="25"/>
      <c r="E621" s="26"/>
      <c r="F621" s="26"/>
    </row>
    <row r="622" spans="1:6" x14ac:dyDescent="0.3">
      <c r="A622" s="22"/>
      <c r="B622" s="23"/>
      <c r="C622" s="24"/>
      <c r="D622" s="25"/>
      <c r="E622" s="26"/>
      <c r="F622" s="26"/>
    </row>
    <row r="623" spans="1:6" x14ac:dyDescent="0.3">
      <c r="A623" s="22"/>
      <c r="B623" s="23"/>
      <c r="C623" s="24"/>
      <c r="D623" s="25"/>
      <c r="E623" s="26"/>
      <c r="F623" s="26"/>
    </row>
    <row r="624" spans="1:6" x14ac:dyDescent="0.3">
      <c r="A624" s="22"/>
      <c r="B624" s="23"/>
      <c r="C624" s="24"/>
      <c r="D624" s="25"/>
      <c r="E624" s="26"/>
      <c r="F624" s="26"/>
    </row>
    <row r="625" spans="1:6" x14ac:dyDescent="0.3">
      <c r="A625" s="22"/>
      <c r="B625" s="23"/>
      <c r="C625" s="24"/>
      <c r="D625" s="25"/>
      <c r="E625" s="26"/>
      <c r="F625" s="26"/>
    </row>
    <row r="626" spans="1:6" x14ac:dyDescent="0.3">
      <c r="A626" s="22"/>
      <c r="B626" s="23"/>
      <c r="C626" s="24"/>
      <c r="D626" s="25"/>
      <c r="E626" s="26"/>
      <c r="F626" s="26"/>
    </row>
    <row r="627" spans="1:6" x14ac:dyDescent="0.3">
      <c r="A627" s="22"/>
      <c r="B627" s="23"/>
      <c r="C627" s="24"/>
      <c r="D627" s="25"/>
      <c r="E627" s="26"/>
      <c r="F627" s="26"/>
    </row>
    <row r="628" spans="1:6" x14ac:dyDescent="0.3">
      <c r="A628" s="22"/>
      <c r="B628" s="23"/>
      <c r="C628" s="24"/>
      <c r="D628" s="25"/>
      <c r="E628" s="26"/>
      <c r="F628" s="26"/>
    </row>
    <row r="629" spans="1:6" x14ac:dyDescent="0.3">
      <c r="A629" s="22"/>
      <c r="B629" s="23"/>
      <c r="C629" s="24"/>
      <c r="D629" s="25"/>
      <c r="E629" s="26"/>
      <c r="F629" s="26"/>
    </row>
    <row r="630" spans="1:6" x14ac:dyDescent="0.3">
      <c r="A630" s="22"/>
      <c r="B630" s="23"/>
      <c r="C630" s="24"/>
      <c r="D630" s="25"/>
      <c r="E630" s="26"/>
      <c r="F630" s="26"/>
    </row>
    <row r="631" spans="1:6" x14ac:dyDescent="0.3">
      <c r="A631" s="22"/>
      <c r="B631" s="23"/>
      <c r="C631" s="24"/>
      <c r="D631" s="25"/>
      <c r="E631" s="26"/>
      <c r="F631" s="26"/>
    </row>
    <row r="632" spans="1:6" x14ac:dyDescent="0.3">
      <c r="A632" s="22"/>
      <c r="B632" s="23"/>
      <c r="C632" s="24"/>
      <c r="D632" s="25"/>
      <c r="E632" s="26"/>
      <c r="F632" s="26"/>
    </row>
    <row r="633" spans="1:6" x14ac:dyDescent="0.3">
      <c r="A633" s="22"/>
      <c r="B633" s="23"/>
      <c r="C633" s="24"/>
      <c r="D633" s="25"/>
      <c r="E633" s="26"/>
      <c r="F633" s="26"/>
    </row>
    <row r="634" spans="1:6" x14ac:dyDescent="0.3">
      <c r="A634" s="22"/>
      <c r="B634" s="23"/>
      <c r="C634" s="24"/>
      <c r="D634" s="25"/>
      <c r="E634" s="26"/>
      <c r="F634" s="26"/>
    </row>
    <row r="635" spans="1:6" x14ac:dyDescent="0.3">
      <c r="A635" s="22"/>
      <c r="B635" s="23"/>
      <c r="C635" s="24"/>
      <c r="D635" s="25"/>
      <c r="E635" s="26"/>
      <c r="F635" s="26"/>
    </row>
    <row r="636" spans="1:6" x14ac:dyDescent="0.3">
      <c r="A636" s="22"/>
      <c r="B636" s="23"/>
      <c r="C636" s="24"/>
      <c r="D636" s="25"/>
      <c r="E636" s="26"/>
      <c r="F636" s="26"/>
    </row>
    <row r="637" spans="1:6" x14ac:dyDescent="0.3">
      <c r="A637" s="22"/>
      <c r="B637" s="23"/>
      <c r="C637" s="24"/>
      <c r="D637" s="25"/>
      <c r="E637" s="26"/>
      <c r="F637" s="26"/>
    </row>
    <row r="638" spans="1:6" x14ac:dyDescent="0.3">
      <c r="A638" s="22"/>
      <c r="B638" s="23"/>
      <c r="C638" s="24"/>
      <c r="D638" s="25"/>
      <c r="E638" s="26"/>
      <c r="F638" s="26"/>
    </row>
    <row r="639" spans="1:6" x14ac:dyDescent="0.3">
      <c r="A639" s="22"/>
      <c r="B639" s="23"/>
      <c r="C639" s="24"/>
      <c r="D639" s="25"/>
      <c r="E639" s="26"/>
      <c r="F639" s="26"/>
    </row>
    <row r="640" spans="1:6" x14ac:dyDescent="0.3">
      <c r="A640" s="22"/>
      <c r="B640" s="23"/>
      <c r="C640" s="24"/>
      <c r="D640" s="25"/>
      <c r="E640" s="26"/>
      <c r="F640" s="26"/>
    </row>
    <row r="641" spans="1:6" x14ac:dyDescent="0.3">
      <c r="A641" s="22"/>
      <c r="B641" s="23"/>
      <c r="C641" s="24"/>
      <c r="D641" s="25"/>
      <c r="E641" s="26"/>
      <c r="F641" s="26"/>
    </row>
    <row r="642" spans="1:6" x14ac:dyDescent="0.3">
      <c r="A642" s="22"/>
      <c r="B642" s="23"/>
      <c r="C642" s="24"/>
      <c r="D642" s="25"/>
      <c r="E642" s="26"/>
      <c r="F642" s="26"/>
    </row>
    <row r="643" spans="1:6" x14ac:dyDescent="0.3">
      <c r="A643" s="22"/>
      <c r="B643" s="23"/>
      <c r="C643" s="24"/>
      <c r="D643" s="25"/>
      <c r="E643" s="26"/>
      <c r="F643" s="26"/>
    </row>
    <row r="644" spans="1:6" x14ac:dyDescent="0.3">
      <c r="A644" s="22"/>
      <c r="B644" s="23"/>
      <c r="C644" s="24"/>
      <c r="D644" s="25"/>
      <c r="E644" s="26"/>
      <c r="F644" s="26"/>
    </row>
    <row r="645" spans="1:6" x14ac:dyDescent="0.3">
      <c r="A645" s="22"/>
      <c r="B645" s="23"/>
      <c r="C645" s="24"/>
      <c r="D645" s="25"/>
      <c r="E645" s="26"/>
      <c r="F645" s="26"/>
    </row>
    <row r="646" spans="1:6" x14ac:dyDescent="0.3">
      <c r="A646" s="22"/>
      <c r="B646" s="23"/>
      <c r="C646" s="24"/>
      <c r="D646" s="25"/>
      <c r="E646" s="26"/>
      <c r="F646" s="26"/>
    </row>
    <row r="647" spans="1:6" x14ac:dyDescent="0.3">
      <c r="A647" s="22"/>
      <c r="B647" s="23"/>
      <c r="C647" s="24"/>
      <c r="D647" s="25"/>
      <c r="E647" s="26"/>
      <c r="F647" s="26"/>
    </row>
    <row r="648" spans="1:6" x14ac:dyDescent="0.3">
      <c r="A648" s="22"/>
      <c r="B648" s="23"/>
      <c r="C648" s="24"/>
      <c r="D648" s="25"/>
      <c r="E648" s="26"/>
      <c r="F648" s="26"/>
    </row>
    <row r="649" spans="1:6" x14ac:dyDescent="0.3">
      <c r="A649" s="22"/>
      <c r="B649" s="23"/>
      <c r="C649" s="24"/>
      <c r="D649" s="25"/>
      <c r="E649" s="26"/>
      <c r="F649" s="26"/>
    </row>
    <row r="650" spans="1:6" x14ac:dyDescent="0.3">
      <c r="A650" s="22"/>
      <c r="B650" s="23"/>
      <c r="C650" s="24"/>
      <c r="D650" s="25"/>
      <c r="E650" s="26"/>
      <c r="F650" s="26"/>
    </row>
    <row r="651" spans="1:6" x14ac:dyDescent="0.3">
      <c r="A651" s="22"/>
      <c r="B651" s="23"/>
      <c r="C651" s="24"/>
      <c r="D651" s="25"/>
      <c r="E651" s="26"/>
      <c r="F651" s="26"/>
    </row>
    <row r="652" spans="1:6" x14ac:dyDescent="0.3">
      <c r="A652" s="22"/>
      <c r="B652" s="23"/>
      <c r="C652" s="24"/>
      <c r="D652" s="25"/>
      <c r="E652" s="26"/>
      <c r="F652" s="26"/>
    </row>
    <row r="653" spans="1:6" x14ac:dyDescent="0.3">
      <c r="A653" s="22"/>
      <c r="B653" s="23"/>
      <c r="C653" s="24"/>
      <c r="D653" s="25"/>
      <c r="E653" s="26"/>
      <c r="F653" s="26"/>
    </row>
    <row r="654" spans="1:6" x14ac:dyDescent="0.3">
      <c r="A654" s="22"/>
      <c r="B654" s="23"/>
      <c r="C654" s="24"/>
      <c r="D654" s="25"/>
      <c r="E654" s="26"/>
      <c r="F654" s="26"/>
    </row>
    <row r="655" spans="1:6" x14ac:dyDescent="0.3">
      <c r="A655" s="22"/>
      <c r="B655" s="23"/>
      <c r="C655" s="24"/>
      <c r="D655" s="25"/>
      <c r="E655" s="26"/>
      <c r="F655" s="26"/>
    </row>
    <row r="656" spans="1:6" x14ac:dyDescent="0.3">
      <c r="A656" s="22"/>
      <c r="B656" s="23"/>
      <c r="C656" s="24"/>
      <c r="D656" s="25"/>
      <c r="E656" s="26"/>
      <c r="F656" s="26"/>
    </row>
    <row r="657" spans="1:6" x14ac:dyDescent="0.3">
      <c r="A657" s="22"/>
      <c r="B657" s="23"/>
      <c r="C657" s="24"/>
      <c r="D657" s="25"/>
      <c r="E657" s="26"/>
      <c r="F657" s="26"/>
    </row>
    <row r="658" spans="1:6" x14ac:dyDescent="0.3">
      <c r="A658" s="22"/>
      <c r="B658" s="23"/>
      <c r="C658" s="24"/>
      <c r="D658" s="25"/>
      <c r="E658" s="26"/>
      <c r="F658" s="26"/>
    </row>
    <row r="659" spans="1:6" x14ac:dyDescent="0.3">
      <c r="A659" s="22"/>
      <c r="B659" s="23"/>
      <c r="C659" s="24"/>
      <c r="D659" s="25"/>
      <c r="E659" s="26"/>
      <c r="F659" s="26"/>
    </row>
    <row r="660" spans="1:6" x14ac:dyDescent="0.3">
      <c r="A660" s="22"/>
      <c r="B660" s="23"/>
      <c r="C660" s="24"/>
      <c r="D660" s="25"/>
      <c r="E660" s="26"/>
      <c r="F660" s="26"/>
    </row>
    <row r="661" spans="1:6" x14ac:dyDescent="0.3">
      <c r="A661" s="22"/>
      <c r="B661" s="23"/>
      <c r="C661" s="24"/>
      <c r="D661" s="25"/>
      <c r="E661" s="26"/>
      <c r="F661" s="26"/>
    </row>
    <row r="662" spans="1:6" x14ac:dyDescent="0.3">
      <c r="A662" s="22"/>
      <c r="B662" s="23"/>
      <c r="C662" s="24"/>
      <c r="D662" s="25"/>
      <c r="E662" s="26"/>
      <c r="F662" s="26"/>
    </row>
    <row r="663" spans="1:6" x14ac:dyDescent="0.3">
      <c r="A663" s="22"/>
      <c r="B663" s="23"/>
      <c r="C663" s="24"/>
      <c r="D663" s="25"/>
      <c r="E663" s="26"/>
      <c r="F663" s="26"/>
    </row>
    <row r="664" spans="1:6" x14ac:dyDescent="0.3">
      <c r="A664" s="22"/>
      <c r="B664" s="23"/>
      <c r="C664" s="24"/>
      <c r="D664" s="25"/>
      <c r="E664" s="26"/>
      <c r="F664" s="26"/>
    </row>
    <row r="665" spans="1:6" x14ac:dyDescent="0.3">
      <c r="A665" s="22"/>
      <c r="B665" s="23"/>
      <c r="C665" s="24"/>
      <c r="D665" s="25"/>
      <c r="E665" s="26"/>
      <c r="F665" s="26"/>
    </row>
    <row r="666" spans="1:6" x14ac:dyDescent="0.3">
      <c r="A666" s="22"/>
      <c r="B666" s="23"/>
      <c r="C666" s="24"/>
      <c r="D666" s="25"/>
      <c r="E666" s="26"/>
      <c r="F666" s="26"/>
    </row>
    <row r="667" spans="1:6" x14ac:dyDescent="0.3">
      <c r="A667" s="22"/>
      <c r="B667" s="23"/>
      <c r="C667" s="24"/>
      <c r="D667" s="25"/>
      <c r="E667" s="26"/>
      <c r="F667" s="26"/>
    </row>
    <row r="668" spans="1:6" x14ac:dyDescent="0.3">
      <c r="A668" s="22"/>
      <c r="B668" s="23"/>
      <c r="C668" s="24"/>
      <c r="D668" s="25"/>
      <c r="E668" s="26"/>
      <c r="F668" s="26"/>
    </row>
    <row r="669" spans="1:6" x14ac:dyDescent="0.3">
      <c r="A669" s="22"/>
      <c r="B669" s="23"/>
      <c r="C669" s="24"/>
      <c r="D669" s="25"/>
      <c r="E669" s="26"/>
      <c r="F669" s="26"/>
    </row>
    <row r="670" spans="1:6" x14ac:dyDescent="0.3">
      <c r="A670" s="22"/>
      <c r="B670" s="23"/>
      <c r="C670" s="24"/>
      <c r="D670" s="25"/>
      <c r="E670" s="26"/>
      <c r="F670" s="26"/>
    </row>
    <row r="671" spans="1:6" x14ac:dyDescent="0.3">
      <c r="A671" s="22"/>
      <c r="B671" s="23"/>
      <c r="C671" s="24"/>
      <c r="D671" s="25"/>
      <c r="E671" s="26"/>
      <c r="F671" s="26"/>
    </row>
    <row r="672" spans="1:6" x14ac:dyDescent="0.3">
      <c r="A672" s="22"/>
      <c r="B672" s="23"/>
      <c r="C672" s="24"/>
      <c r="D672" s="25"/>
      <c r="E672" s="26"/>
      <c r="F672" s="26"/>
    </row>
    <row r="673" spans="1:6" x14ac:dyDescent="0.3">
      <c r="A673" s="22"/>
      <c r="B673" s="23"/>
      <c r="C673" s="24"/>
      <c r="D673" s="25"/>
      <c r="E673" s="26"/>
      <c r="F673" s="26"/>
    </row>
    <row r="674" spans="1:6" x14ac:dyDescent="0.3">
      <c r="A674" s="22"/>
      <c r="B674" s="23"/>
      <c r="C674" s="24"/>
      <c r="D674" s="25"/>
      <c r="E674" s="26"/>
      <c r="F674" s="26"/>
    </row>
    <row r="675" spans="1:6" x14ac:dyDescent="0.3">
      <c r="A675" s="22"/>
      <c r="B675" s="23"/>
      <c r="C675" s="24"/>
      <c r="D675" s="25"/>
      <c r="E675" s="26"/>
      <c r="F675" s="26"/>
    </row>
    <row r="676" spans="1:6" x14ac:dyDescent="0.3">
      <c r="A676" s="22"/>
      <c r="B676" s="23"/>
      <c r="C676" s="24"/>
      <c r="D676" s="25"/>
      <c r="E676" s="26"/>
      <c r="F676" s="26"/>
    </row>
    <row r="677" spans="1:6" x14ac:dyDescent="0.3">
      <c r="A677" s="22"/>
      <c r="B677" s="23"/>
      <c r="C677" s="24"/>
      <c r="D677" s="25"/>
      <c r="E677" s="26"/>
      <c r="F677" s="26"/>
    </row>
    <row r="678" spans="1:6" x14ac:dyDescent="0.3">
      <c r="A678" s="22"/>
      <c r="B678" s="23"/>
      <c r="C678" s="24"/>
      <c r="D678" s="25"/>
      <c r="E678" s="26"/>
      <c r="F678" s="26"/>
    </row>
    <row r="679" spans="1:6" x14ac:dyDescent="0.3">
      <c r="A679" s="22"/>
      <c r="B679" s="23"/>
      <c r="C679" s="24"/>
      <c r="D679" s="25"/>
      <c r="E679" s="26"/>
      <c r="F679" s="26"/>
    </row>
    <row r="680" spans="1:6" x14ac:dyDescent="0.3">
      <c r="A680" s="22"/>
      <c r="B680" s="23"/>
      <c r="C680" s="24"/>
      <c r="D680" s="25"/>
      <c r="E680" s="26"/>
      <c r="F680" s="26"/>
    </row>
    <row r="681" spans="1:6" x14ac:dyDescent="0.3">
      <c r="A681" s="22"/>
      <c r="B681" s="23"/>
      <c r="C681" s="24"/>
      <c r="D681" s="25"/>
      <c r="E681" s="26"/>
      <c r="F681" s="26"/>
    </row>
    <row r="682" spans="1:6" x14ac:dyDescent="0.3">
      <c r="A682" s="22"/>
      <c r="B682" s="23"/>
      <c r="C682" s="24"/>
      <c r="D682" s="25"/>
      <c r="E682" s="26"/>
      <c r="F682" s="26"/>
    </row>
    <row r="683" spans="1:6" x14ac:dyDescent="0.3">
      <c r="A683" s="22"/>
      <c r="B683" s="23"/>
      <c r="C683" s="24"/>
      <c r="D683" s="25"/>
      <c r="E683" s="26"/>
      <c r="F683" s="26"/>
    </row>
    <row r="684" spans="1:6" x14ac:dyDescent="0.3">
      <c r="A684" s="22"/>
      <c r="B684" s="23"/>
      <c r="C684" s="24"/>
      <c r="D684" s="25"/>
      <c r="E684" s="26"/>
      <c r="F684" s="26"/>
    </row>
    <row r="685" spans="1:6" x14ac:dyDescent="0.3">
      <c r="A685" s="22"/>
      <c r="B685" s="23"/>
      <c r="C685" s="24"/>
      <c r="D685" s="25"/>
      <c r="E685" s="26"/>
      <c r="F685" s="26"/>
    </row>
    <row r="686" spans="1:6" x14ac:dyDescent="0.3">
      <c r="A686" s="22"/>
      <c r="B686" s="23"/>
      <c r="C686" s="24"/>
      <c r="D686" s="25"/>
      <c r="E686" s="26"/>
      <c r="F686" s="26"/>
    </row>
    <row r="687" spans="1:6" x14ac:dyDescent="0.3">
      <c r="A687" s="22"/>
      <c r="B687" s="23"/>
      <c r="C687" s="24"/>
      <c r="D687" s="25"/>
      <c r="E687" s="26"/>
      <c r="F687" s="26"/>
    </row>
    <row r="688" spans="1:6" x14ac:dyDescent="0.3">
      <c r="A688" s="22"/>
      <c r="B688" s="23"/>
      <c r="C688" s="24"/>
      <c r="D688" s="25"/>
      <c r="E688" s="26"/>
      <c r="F688" s="26"/>
    </row>
    <row r="689" spans="1:6" x14ac:dyDescent="0.3">
      <c r="A689" s="22"/>
      <c r="B689" s="23"/>
      <c r="C689" s="24"/>
      <c r="D689" s="25"/>
      <c r="E689" s="26"/>
      <c r="F689" s="26"/>
    </row>
    <row r="690" spans="1:6" x14ac:dyDescent="0.3">
      <c r="A690" s="22"/>
      <c r="B690" s="23"/>
      <c r="C690" s="24"/>
      <c r="D690" s="25"/>
      <c r="E690" s="26"/>
      <c r="F690" s="26"/>
    </row>
    <row r="691" spans="1:6" x14ac:dyDescent="0.3">
      <c r="A691" s="22"/>
      <c r="B691" s="23"/>
      <c r="C691" s="24"/>
      <c r="D691" s="25"/>
      <c r="E691" s="26"/>
      <c r="F691" s="26"/>
    </row>
    <row r="692" spans="1:6" x14ac:dyDescent="0.3">
      <c r="A692" s="22"/>
      <c r="B692" s="23"/>
      <c r="C692" s="24"/>
      <c r="D692" s="25"/>
      <c r="E692" s="26"/>
      <c r="F692" s="26"/>
    </row>
    <row r="693" spans="1:6" x14ac:dyDescent="0.3">
      <c r="A693" s="22"/>
      <c r="B693" s="23"/>
      <c r="C693" s="24"/>
      <c r="D693" s="25"/>
      <c r="E693" s="26"/>
      <c r="F693" s="26"/>
    </row>
    <row r="694" spans="1:6" x14ac:dyDescent="0.3">
      <c r="A694" s="22"/>
      <c r="B694" s="23"/>
      <c r="C694" s="24"/>
      <c r="D694" s="25"/>
      <c r="E694" s="26"/>
      <c r="F694" s="26"/>
    </row>
    <row r="695" spans="1:6" x14ac:dyDescent="0.3">
      <c r="A695" s="22"/>
      <c r="B695" s="23"/>
      <c r="C695" s="24"/>
      <c r="D695" s="25"/>
      <c r="E695" s="26"/>
      <c r="F695" s="26"/>
    </row>
    <row r="696" spans="1:6" x14ac:dyDescent="0.3">
      <c r="A696" s="22"/>
      <c r="B696" s="23"/>
      <c r="C696" s="24"/>
      <c r="D696" s="25"/>
      <c r="E696" s="26"/>
      <c r="F696" s="26"/>
    </row>
    <row r="697" spans="1:6" x14ac:dyDescent="0.3">
      <c r="A697" s="22"/>
      <c r="B697" s="23"/>
      <c r="C697" s="24"/>
      <c r="D697" s="25"/>
      <c r="E697" s="26"/>
      <c r="F697" s="26"/>
    </row>
    <row r="698" spans="1:6" x14ac:dyDescent="0.3">
      <c r="A698" s="22"/>
      <c r="B698" s="23"/>
      <c r="C698" s="24"/>
      <c r="D698" s="25"/>
      <c r="E698" s="26"/>
      <c r="F698" s="26"/>
    </row>
    <row r="699" spans="1:6" x14ac:dyDescent="0.3">
      <c r="A699" s="22"/>
      <c r="B699" s="23"/>
      <c r="C699" s="24"/>
      <c r="D699" s="25"/>
      <c r="E699" s="26"/>
      <c r="F699" s="26"/>
    </row>
    <row r="700" spans="1:6" x14ac:dyDescent="0.3">
      <c r="A700" s="22"/>
      <c r="B700" s="23"/>
      <c r="C700" s="24"/>
      <c r="D700" s="25"/>
      <c r="E700" s="26"/>
      <c r="F700" s="26"/>
    </row>
    <row r="701" spans="1:6" x14ac:dyDescent="0.3">
      <c r="A701" s="22"/>
      <c r="B701" s="23"/>
      <c r="C701" s="24"/>
      <c r="D701" s="25"/>
      <c r="E701" s="26"/>
      <c r="F701" s="26"/>
    </row>
    <row r="702" spans="1:6" x14ac:dyDescent="0.3">
      <c r="A702" s="22"/>
      <c r="B702" s="23"/>
      <c r="C702" s="24"/>
      <c r="D702" s="25"/>
      <c r="E702" s="26"/>
      <c r="F702" s="26"/>
    </row>
    <row r="703" spans="1:6" x14ac:dyDescent="0.3">
      <c r="A703" s="22"/>
      <c r="B703" s="23"/>
      <c r="C703" s="24"/>
      <c r="D703" s="25"/>
      <c r="E703" s="26"/>
      <c r="F703" s="26"/>
    </row>
    <row r="704" spans="1:6" x14ac:dyDescent="0.3">
      <c r="A704" s="22"/>
      <c r="B704" s="23"/>
      <c r="C704" s="24"/>
      <c r="D704" s="25"/>
      <c r="E704" s="26"/>
      <c r="F704" s="26"/>
    </row>
    <row r="705" spans="1:6" x14ac:dyDescent="0.3">
      <c r="A705" s="22"/>
      <c r="B705" s="23"/>
      <c r="C705" s="24"/>
      <c r="D705" s="25"/>
      <c r="E705" s="26"/>
      <c r="F705" s="26"/>
    </row>
    <row r="706" spans="1:6" x14ac:dyDescent="0.3">
      <c r="A706" s="22"/>
      <c r="B706" s="23"/>
      <c r="C706" s="24"/>
      <c r="D706" s="25"/>
      <c r="E706" s="26"/>
      <c r="F706" s="26"/>
    </row>
    <row r="707" spans="1:6" x14ac:dyDescent="0.3">
      <c r="A707" s="22"/>
      <c r="B707" s="23"/>
      <c r="C707" s="24"/>
      <c r="D707" s="25"/>
      <c r="E707" s="26"/>
      <c r="F707" s="26"/>
    </row>
    <row r="708" spans="1:6" x14ac:dyDescent="0.3">
      <c r="A708" s="22"/>
      <c r="B708" s="23"/>
      <c r="C708" s="24"/>
      <c r="D708" s="25"/>
      <c r="E708" s="26"/>
      <c r="F708" s="26"/>
    </row>
    <row r="709" spans="1:6" x14ac:dyDescent="0.3">
      <c r="A709" s="22"/>
      <c r="B709" s="23"/>
      <c r="C709" s="24"/>
      <c r="D709" s="25"/>
      <c r="E709" s="26"/>
      <c r="F709" s="26"/>
    </row>
    <row r="710" spans="1:6" x14ac:dyDescent="0.3">
      <c r="A710" s="22"/>
      <c r="B710" s="23"/>
      <c r="C710" s="24"/>
      <c r="D710" s="25"/>
      <c r="E710" s="26"/>
      <c r="F710" s="26"/>
    </row>
    <row r="711" spans="1:6" x14ac:dyDescent="0.3">
      <c r="A711" s="22"/>
      <c r="B711" s="23"/>
      <c r="C711" s="24"/>
      <c r="D711" s="25"/>
      <c r="E711" s="26"/>
      <c r="F711" s="26"/>
    </row>
    <row r="712" spans="1:6" x14ac:dyDescent="0.3">
      <c r="A712" s="22"/>
      <c r="B712" s="23"/>
      <c r="C712" s="24"/>
      <c r="D712" s="25"/>
      <c r="E712" s="26"/>
      <c r="F712" s="26"/>
    </row>
    <row r="713" spans="1:6" x14ac:dyDescent="0.3">
      <c r="A713" s="22"/>
      <c r="B713" s="23"/>
      <c r="C713" s="24"/>
      <c r="D713" s="25"/>
      <c r="E713" s="26"/>
      <c r="F713" s="26"/>
    </row>
    <row r="714" spans="1:6" x14ac:dyDescent="0.3">
      <c r="A714" s="22"/>
      <c r="B714" s="23"/>
      <c r="C714" s="24"/>
      <c r="D714" s="25"/>
      <c r="E714" s="26"/>
      <c r="F714" s="26"/>
    </row>
    <row r="715" spans="1:6" x14ac:dyDescent="0.3">
      <c r="A715" s="22"/>
      <c r="B715" s="23"/>
      <c r="C715" s="24"/>
      <c r="D715" s="25"/>
      <c r="E715" s="26"/>
      <c r="F715" s="26"/>
    </row>
    <row r="716" spans="1:6" x14ac:dyDescent="0.3">
      <c r="A716" s="22"/>
      <c r="B716" s="23"/>
      <c r="C716" s="24"/>
      <c r="D716" s="25"/>
      <c r="E716" s="26"/>
      <c r="F716" s="26"/>
    </row>
    <row r="717" spans="1:6" x14ac:dyDescent="0.3">
      <c r="A717" s="22"/>
      <c r="B717" s="23"/>
      <c r="C717" s="24"/>
      <c r="D717" s="25"/>
      <c r="E717" s="26"/>
      <c r="F717" s="26"/>
    </row>
    <row r="718" spans="1:6" x14ac:dyDescent="0.3">
      <c r="A718" s="22"/>
      <c r="B718" s="23"/>
      <c r="C718" s="24"/>
      <c r="D718" s="25"/>
      <c r="E718" s="26"/>
      <c r="F718" s="26"/>
    </row>
    <row r="719" spans="1:6" x14ac:dyDescent="0.3">
      <c r="A719" s="22"/>
      <c r="B719" s="23"/>
      <c r="C719" s="24"/>
      <c r="D719" s="25"/>
      <c r="E719" s="26"/>
      <c r="F719" s="26"/>
    </row>
    <row r="720" spans="1:6" x14ac:dyDescent="0.3">
      <c r="A720" s="22"/>
      <c r="B720" s="23"/>
      <c r="C720" s="24"/>
      <c r="D720" s="25"/>
      <c r="E720" s="26"/>
      <c r="F720" s="26"/>
    </row>
    <row r="721" spans="1:6" x14ac:dyDescent="0.3">
      <c r="A721" s="22"/>
      <c r="B721" s="23"/>
      <c r="C721" s="24"/>
      <c r="D721" s="25"/>
      <c r="E721" s="26"/>
      <c r="F721" s="26"/>
    </row>
    <row r="722" spans="1:6" x14ac:dyDescent="0.3">
      <c r="A722" s="22"/>
      <c r="B722" s="23"/>
      <c r="C722" s="24"/>
      <c r="D722" s="25"/>
      <c r="E722" s="26"/>
      <c r="F722" s="26"/>
    </row>
    <row r="723" spans="1:6" x14ac:dyDescent="0.3">
      <c r="A723" s="22"/>
      <c r="B723" s="23"/>
      <c r="C723" s="24"/>
      <c r="D723" s="25"/>
      <c r="E723" s="26"/>
      <c r="F723" s="26"/>
    </row>
    <row r="724" spans="1:6" x14ac:dyDescent="0.3">
      <c r="A724" s="22"/>
      <c r="B724" s="23"/>
      <c r="C724" s="24"/>
      <c r="D724" s="25"/>
      <c r="E724" s="26"/>
      <c r="F724" s="26"/>
    </row>
    <row r="725" spans="1:6" x14ac:dyDescent="0.3">
      <c r="A725" s="22"/>
      <c r="B725" s="23"/>
      <c r="C725" s="24"/>
      <c r="D725" s="25"/>
      <c r="E725" s="26"/>
      <c r="F725" s="26"/>
    </row>
    <row r="726" spans="1:6" x14ac:dyDescent="0.3">
      <c r="A726" s="22"/>
      <c r="B726" s="23"/>
      <c r="C726" s="24"/>
      <c r="D726" s="25"/>
      <c r="E726" s="26"/>
      <c r="F726" s="26"/>
    </row>
    <row r="727" spans="1:6" x14ac:dyDescent="0.3">
      <c r="A727" s="22"/>
      <c r="B727" s="23"/>
      <c r="C727" s="24"/>
      <c r="D727" s="25"/>
      <c r="E727" s="26"/>
      <c r="F727" s="26"/>
    </row>
    <row r="728" spans="1:6" x14ac:dyDescent="0.3">
      <c r="A728" s="22"/>
      <c r="B728" s="23"/>
      <c r="C728" s="24"/>
      <c r="D728" s="25"/>
      <c r="E728" s="26"/>
      <c r="F728" s="26"/>
    </row>
    <row r="729" spans="1:6" x14ac:dyDescent="0.3">
      <c r="A729" s="22"/>
      <c r="B729" s="23"/>
      <c r="C729" s="24"/>
      <c r="D729" s="25"/>
      <c r="E729" s="26"/>
      <c r="F729" s="26"/>
    </row>
    <row r="730" spans="1:6" x14ac:dyDescent="0.3">
      <c r="A730" s="22"/>
      <c r="B730" s="23"/>
      <c r="C730" s="24"/>
      <c r="D730" s="25"/>
      <c r="E730" s="26"/>
      <c r="F730" s="26"/>
    </row>
    <row r="731" spans="1:6" x14ac:dyDescent="0.3">
      <c r="A731" s="22"/>
      <c r="B731" s="23"/>
      <c r="C731" s="24"/>
      <c r="D731" s="25"/>
      <c r="E731" s="26"/>
      <c r="F731" s="26"/>
    </row>
    <row r="732" spans="1:6" x14ac:dyDescent="0.3">
      <c r="A732" s="22"/>
      <c r="B732" s="23"/>
      <c r="C732" s="24"/>
      <c r="D732" s="25"/>
      <c r="E732" s="26"/>
      <c r="F732" s="26"/>
    </row>
    <row r="733" spans="1:6" x14ac:dyDescent="0.3">
      <c r="A733" s="22"/>
      <c r="B733" s="23"/>
      <c r="C733" s="24"/>
      <c r="D733" s="25"/>
      <c r="E733" s="26"/>
      <c r="F733" s="26"/>
    </row>
    <row r="734" spans="1:6" x14ac:dyDescent="0.3">
      <c r="A734" s="22"/>
      <c r="B734" s="23"/>
      <c r="C734" s="24"/>
      <c r="D734" s="25"/>
      <c r="E734" s="26"/>
      <c r="F734" s="26"/>
    </row>
    <row r="735" spans="1:6" x14ac:dyDescent="0.3">
      <c r="A735" s="22"/>
      <c r="B735" s="23"/>
      <c r="C735" s="24"/>
      <c r="D735" s="25"/>
      <c r="E735" s="26"/>
      <c r="F735" s="26"/>
    </row>
    <row r="736" spans="1:6" x14ac:dyDescent="0.3">
      <c r="A736" s="22"/>
      <c r="B736" s="23"/>
      <c r="C736" s="24"/>
      <c r="D736" s="25"/>
      <c r="E736" s="26"/>
      <c r="F736" s="26"/>
    </row>
    <row r="737" spans="1:6" x14ac:dyDescent="0.3">
      <c r="A737" s="22"/>
      <c r="B737" s="23"/>
      <c r="C737" s="24"/>
      <c r="D737" s="25"/>
      <c r="E737" s="26"/>
      <c r="F737" s="26"/>
    </row>
    <row r="738" spans="1:6" x14ac:dyDescent="0.3">
      <c r="A738" s="22"/>
      <c r="B738" s="23"/>
      <c r="C738" s="24"/>
      <c r="D738" s="25"/>
      <c r="E738" s="26"/>
      <c r="F738" s="26"/>
    </row>
    <row r="739" spans="1:6" x14ac:dyDescent="0.3">
      <c r="A739" s="22"/>
      <c r="B739" s="23"/>
      <c r="C739" s="24"/>
      <c r="D739" s="25"/>
      <c r="E739" s="26"/>
      <c r="F739" s="26"/>
    </row>
    <row r="740" spans="1:6" x14ac:dyDescent="0.3">
      <c r="A740" s="22"/>
      <c r="B740" s="23"/>
      <c r="C740" s="24"/>
      <c r="D740" s="25"/>
      <c r="E740" s="26"/>
      <c r="F740" s="26"/>
    </row>
    <row r="741" spans="1:6" x14ac:dyDescent="0.3">
      <c r="A741" s="22"/>
      <c r="B741" s="23"/>
      <c r="C741" s="24"/>
      <c r="D741" s="25"/>
      <c r="E741" s="26"/>
      <c r="F741" s="26"/>
    </row>
    <row r="742" spans="1:6" x14ac:dyDescent="0.3">
      <c r="A742" s="22"/>
      <c r="B742" s="23"/>
      <c r="C742" s="24"/>
      <c r="D742" s="25"/>
      <c r="E742" s="26"/>
      <c r="F742" s="26"/>
    </row>
    <row r="743" spans="1:6" x14ac:dyDescent="0.3">
      <c r="A743" s="22"/>
      <c r="B743" s="23"/>
      <c r="C743" s="24"/>
      <c r="D743" s="25"/>
      <c r="E743" s="26"/>
      <c r="F743" s="26"/>
    </row>
    <row r="744" spans="1:6" x14ac:dyDescent="0.3">
      <c r="A744" s="22"/>
      <c r="B744" s="23"/>
      <c r="C744" s="24"/>
      <c r="D744" s="25"/>
      <c r="E744" s="26"/>
      <c r="F744" s="26"/>
    </row>
    <row r="745" spans="1:6" x14ac:dyDescent="0.3">
      <c r="A745" s="22"/>
      <c r="B745" s="23"/>
      <c r="C745" s="24"/>
      <c r="D745" s="25"/>
      <c r="E745" s="26"/>
      <c r="F745" s="26"/>
    </row>
    <row r="746" spans="1:6" x14ac:dyDescent="0.3">
      <c r="A746" s="22"/>
      <c r="B746" s="23"/>
      <c r="C746" s="24"/>
      <c r="D746" s="25"/>
      <c r="E746" s="26"/>
      <c r="F746" s="26"/>
    </row>
    <row r="747" spans="1:6" x14ac:dyDescent="0.3">
      <c r="A747" s="22"/>
      <c r="B747" s="23"/>
      <c r="C747" s="24"/>
      <c r="D747" s="25"/>
      <c r="E747" s="26"/>
      <c r="F747" s="26"/>
    </row>
    <row r="748" spans="1:6" x14ac:dyDescent="0.3">
      <c r="A748" s="22"/>
      <c r="B748" s="23"/>
      <c r="C748" s="24"/>
      <c r="D748" s="25"/>
      <c r="E748" s="26"/>
      <c r="F748" s="26"/>
    </row>
    <row r="749" spans="1:6" x14ac:dyDescent="0.3">
      <c r="A749" s="22"/>
      <c r="B749" s="23"/>
      <c r="C749" s="24"/>
      <c r="D749" s="25"/>
      <c r="E749" s="26"/>
      <c r="F749" s="26"/>
    </row>
    <row r="750" spans="1:6" x14ac:dyDescent="0.3">
      <c r="A750" s="22"/>
      <c r="B750" s="23"/>
      <c r="C750" s="24"/>
      <c r="D750" s="25"/>
      <c r="E750" s="26"/>
      <c r="F750" s="26"/>
    </row>
    <row r="751" spans="1:6" x14ac:dyDescent="0.3">
      <c r="A751" s="22"/>
      <c r="B751" s="23"/>
      <c r="C751" s="24"/>
      <c r="D751" s="25"/>
      <c r="E751" s="26"/>
      <c r="F751" s="26"/>
    </row>
    <row r="752" spans="1:6" x14ac:dyDescent="0.3">
      <c r="A752" s="22"/>
      <c r="B752" s="23"/>
      <c r="C752" s="24"/>
      <c r="D752" s="25"/>
      <c r="E752" s="26"/>
      <c r="F752" s="26"/>
    </row>
    <row r="753" spans="1:6" x14ac:dyDescent="0.3">
      <c r="A753" s="22"/>
      <c r="B753" s="23"/>
      <c r="C753" s="24"/>
      <c r="D753" s="25"/>
      <c r="E753" s="26"/>
      <c r="F753" s="26"/>
    </row>
    <row r="754" spans="1:6" x14ac:dyDescent="0.3">
      <c r="A754" s="22"/>
      <c r="B754" s="23"/>
      <c r="C754" s="24"/>
      <c r="D754" s="25"/>
      <c r="E754" s="26"/>
      <c r="F754" s="26"/>
    </row>
    <row r="755" spans="1:6" x14ac:dyDescent="0.3">
      <c r="A755" s="22"/>
      <c r="B755" s="23"/>
      <c r="C755" s="24"/>
      <c r="D755" s="25"/>
      <c r="E755" s="26"/>
      <c r="F755" s="26"/>
    </row>
    <row r="756" spans="1:6" x14ac:dyDescent="0.3">
      <c r="A756" s="22"/>
      <c r="B756" s="23"/>
      <c r="C756" s="24"/>
      <c r="D756" s="25"/>
      <c r="E756" s="26"/>
      <c r="F756" s="26"/>
    </row>
    <row r="757" spans="1:6" x14ac:dyDescent="0.3">
      <c r="A757" s="22"/>
      <c r="B757" s="23"/>
      <c r="C757" s="24"/>
      <c r="D757" s="25"/>
      <c r="E757" s="26"/>
      <c r="F757" s="26"/>
    </row>
    <row r="758" spans="1:6" x14ac:dyDescent="0.3">
      <c r="A758" s="22"/>
      <c r="B758" s="23"/>
      <c r="C758" s="24"/>
      <c r="D758" s="25"/>
      <c r="E758" s="26"/>
      <c r="F758" s="26"/>
    </row>
    <row r="759" spans="1:6" x14ac:dyDescent="0.3">
      <c r="A759" s="22"/>
      <c r="B759" s="23"/>
      <c r="C759" s="24"/>
      <c r="D759" s="25"/>
      <c r="E759" s="26"/>
      <c r="F759" s="26"/>
    </row>
    <row r="760" spans="1:6" x14ac:dyDescent="0.3">
      <c r="A760" s="22"/>
      <c r="B760" s="23"/>
      <c r="C760" s="24"/>
      <c r="D760" s="25"/>
      <c r="E760" s="26"/>
      <c r="F760" s="26"/>
    </row>
    <row r="761" spans="1:6" x14ac:dyDescent="0.3">
      <c r="A761" s="22"/>
      <c r="B761" s="23"/>
      <c r="C761" s="24"/>
      <c r="D761" s="25"/>
      <c r="E761" s="26"/>
      <c r="F761" s="26"/>
    </row>
    <row r="762" spans="1:6" x14ac:dyDescent="0.3">
      <c r="A762" s="22"/>
      <c r="B762" s="23"/>
      <c r="C762" s="24"/>
      <c r="D762" s="25"/>
      <c r="E762" s="26"/>
      <c r="F762" s="26"/>
    </row>
    <row r="763" spans="1:6" x14ac:dyDescent="0.3">
      <c r="A763" s="22"/>
      <c r="B763" s="23"/>
      <c r="C763" s="24"/>
      <c r="D763" s="25"/>
      <c r="E763" s="26"/>
      <c r="F763" s="26"/>
    </row>
    <row r="764" spans="1:6" x14ac:dyDescent="0.3">
      <c r="A764" s="22"/>
      <c r="B764" s="23"/>
      <c r="C764" s="24"/>
      <c r="D764" s="25"/>
      <c r="E764" s="26"/>
      <c r="F764" s="26"/>
    </row>
    <row r="765" spans="1:6" x14ac:dyDescent="0.3">
      <c r="A765" s="22"/>
      <c r="B765" s="23"/>
      <c r="C765" s="24"/>
      <c r="D765" s="25"/>
      <c r="E765" s="26"/>
      <c r="F765" s="26"/>
    </row>
    <row r="766" spans="1:6" x14ac:dyDescent="0.3">
      <c r="A766" s="22"/>
      <c r="B766" s="23"/>
      <c r="C766" s="24"/>
      <c r="D766" s="25"/>
      <c r="E766" s="26"/>
      <c r="F766" s="26"/>
    </row>
    <row r="767" spans="1:6" x14ac:dyDescent="0.3">
      <c r="A767" s="22"/>
      <c r="B767" s="23"/>
      <c r="C767" s="24"/>
      <c r="D767" s="25"/>
      <c r="E767" s="26"/>
      <c r="F767" s="26"/>
    </row>
    <row r="768" spans="1:6" x14ac:dyDescent="0.3">
      <c r="A768" s="22"/>
      <c r="B768" s="23"/>
      <c r="C768" s="24"/>
      <c r="D768" s="25"/>
      <c r="E768" s="26"/>
      <c r="F768" s="26"/>
    </row>
    <row r="769" spans="1:6" x14ac:dyDescent="0.3">
      <c r="A769" s="22"/>
      <c r="B769" s="23"/>
      <c r="C769" s="24"/>
      <c r="D769" s="25"/>
      <c r="E769" s="26"/>
      <c r="F769" s="26"/>
    </row>
    <row r="770" spans="1:6" x14ac:dyDescent="0.3">
      <c r="A770" s="22"/>
      <c r="B770" s="23"/>
      <c r="C770" s="24"/>
      <c r="D770" s="25"/>
      <c r="E770" s="26"/>
      <c r="F770" s="26"/>
    </row>
    <row r="771" spans="1:6" x14ac:dyDescent="0.3">
      <c r="A771" s="22"/>
      <c r="B771" s="23"/>
      <c r="C771" s="24"/>
      <c r="D771" s="25"/>
      <c r="E771" s="26"/>
      <c r="F771" s="26"/>
    </row>
    <row r="772" spans="1:6" x14ac:dyDescent="0.3">
      <c r="A772" s="22"/>
      <c r="B772" s="23"/>
      <c r="C772" s="24"/>
      <c r="D772" s="25"/>
      <c r="E772" s="26"/>
      <c r="F772" s="26"/>
    </row>
    <row r="773" spans="1:6" x14ac:dyDescent="0.3">
      <c r="A773" s="22"/>
      <c r="B773" s="23"/>
      <c r="C773" s="24"/>
      <c r="D773" s="25"/>
      <c r="E773" s="26"/>
      <c r="F773" s="26"/>
    </row>
    <row r="774" spans="1:6" x14ac:dyDescent="0.3">
      <c r="A774" s="22"/>
      <c r="B774" s="23"/>
      <c r="C774" s="24"/>
      <c r="D774" s="25"/>
      <c r="E774" s="26"/>
      <c r="F774" s="26"/>
    </row>
    <row r="775" spans="1:6" x14ac:dyDescent="0.3">
      <c r="A775" s="22"/>
      <c r="B775" s="23"/>
      <c r="C775" s="24"/>
      <c r="D775" s="25"/>
      <c r="E775" s="26"/>
      <c r="F775" s="26"/>
    </row>
    <row r="776" spans="1:6" x14ac:dyDescent="0.3">
      <c r="A776" s="22"/>
      <c r="B776" s="23"/>
      <c r="C776" s="24"/>
      <c r="D776" s="25"/>
      <c r="E776" s="26"/>
      <c r="F776" s="26"/>
    </row>
    <row r="777" spans="1:6" x14ac:dyDescent="0.3">
      <c r="A777" s="22"/>
      <c r="B777" s="23"/>
      <c r="C777" s="24"/>
      <c r="D777" s="25"/>
      <c r="E777" s="26"/>
      <c r="F777" s="26"/>
    </row>
    <row r="778" spans="1:6" x14ac:dyDescent="0.3">
      <c r="A778" s="22"/>
      <c r="B778" s="23"/>
      <c r="C778" s="24"/>
      <c r="D778" s="25"/>
      <c r="E778" s="26"/>
      <c r="F778" s="26"/>
    </row>
    <row r="779" spans="1:6" x14ac:dyDescent="0.3">
      <c r="A779" s="22"/>
      <c r="B779" s="23"/>
      <c r="C779" s="24"/>
      <c r="D779" s="25"/>
      <c r="E779" s="26"/>
      <c r="F779" s="26"/>
    </row>
    <row r="780" spans="1:6" x14ac:dyDescent="0.3">
      <c r="A780" s="22"/>
      <c r="B780" s="23"/>
      <c r="C780" s="24"/>
      <c r="D780" s="25"/>
      <c r="E780" s="26"/>
      <c r="F780" s="26"/>
    </row>
    <row r="781" spans="1:6" x14ac:dyDescent="0.3">
      <c r="A781" s="22"/>
      <c r="B781" s="23"/>
      <c r="C781" s="24"/>
      <c r="D781" s="25"/>
      <c r="E781" s="26"/>
      <c r="F781" s="26"/>
    </row>
    <row r="782" spans="1:6" x14ac:dyDescent="0.3">
      <c r="A782" s="22"/>
      <c r="B782" s="23"/>
      <c r="C782" s="24"/>
      <c r="D782" s="25"/>
      <c r="E782" s="26"/>
      <c r="F782" s="26"/>
    </row>
    <row r="783" spans="1:6" x14ac:dyDescent="0.3">
      <c r="A783" s="22"/>
      <c r="B783" s="23"/>
      <c r="C783" s="24"/>
      <c r="D783" s="25"/>
      <c r="E783" s="26"/>
      <c r="F783" s="26"/>
    </row>
    <row r="784" spans="1:6" x14ac:dyDescent="0.3">
      <c r="A784" s="22"/>
      <c r="B784" s="23"/>
      <c r="C784" s="24"/>
      <c r="D784" s="25"/>
      <c r="E784" s="26"/>
      <c r="F784" s="26"/>
    </row>
    <row r="785" spans="1:6" x14ac:dyDescent="0.3">
      <c r="A785" s="22"/>
      <c r="B785" s="23"/>
      <c r="C785" s="24"/>
      <c r="D785" s="25"/>
      <c r="E785" s="26"/>
      <c r="F785" s="26"/>
    </row>
    <row r="786" spans="1:6" x14ac:dyDescent="0.3">
      <c r="A786" s="22"/>
      <c r="B786" s="23"/>
      <c r="C786" s="24"/>
      <c r="D786" s="25"/>
      <c r="E786" s="26"/>
      <c r="F786" s="26"/>
    </row>
    <row r="787" spans="1:6" x14ac:dyDescent="0.3">
      <c r="A787" s="22"/>
      <c r="B787" s="23"/>
      <c r="C787" s="24"/>
      <c r="D787" s="25"/>
      <c r="E787" s="26"/>
      <c r="F787" s="26"/>
    </row>
    <row r="788" spans="1:6" x14ac:dyDescent="0.3">
      <c r="A788" s="22"/>
      <c r="B788" s="23"/>
      <c r="C788" s="24"/>
      <c r="D788" s="25"/>
      <c r="E788" s="26"/>
      <c r="F788" s="26"/>
    </row>
    <row r="789" spans="1:6" x14ac:dyDescent="0.3">
      <c r="A789" s="22"/>
      <c r="B789" s="23"/>
      <c r="C789" s="24"/>
      <c r="D789" s="25"/>
      <c r="E789" s="26"/>
      <c r="F789" s="26"/>
    </row>
    <row r="790" spans="1:6" x14ac:dyDescent="0.3">
      <c r="A790" s="22"/>
      <c r="B790" s="23"/>
      <c r="C790" s="24"/>
      <c r="D790" s="25"/>
      <c r="E790" s="26"/>
      <c r="F790" s="26"/>
    </row>
    <row r="791" spans="1:6" x14ac:dyDescent="0.3">
      <c r="A791" s="22"/>
      <c r="B791" s="23"/>
      <c r="C791" s="24"/>
      <c r="D791" s="25"/>
      <c r="E791" s="26"/>
      <c r="F791" s="26"/>
    </row>
    <row r="792" spans="1:6" x14ac:dyDescent="0.3">
      <c r="A792" s="22"/>
      <c r="B792" s="23"/>
      <c r="C792" s="24"/>
      <c r="D792" s="25"/>
      <c r="E792" s="26"/>
      <c r="F792" s="26"/>
    </row>
    <row r="793" spans="1:6" x14ac:dyDescent="0.3">
      <c r="A793" s="22"/>
      <c r="B793" s="23"/>
      <c r="C793" s="24"/>
      <c r="D793" s="25"/>
      <c r="E793" s="26"/>
      <c r="F793" s="26"/>
    </row>
    <row r="794" spans="1:6" x14ac:dyDescent="0.3">
      <c r="A794" s="22"/>
      <c r="B794" s="23"/>
      <c r="C794" s="24"/>
      <c r="D794" s="25"/>
      <c r="E794" s="26"/>
      <c r="F794" s="26"/>
    </row>
    <row r="795" spans="1:6" x14ac:dyDescent="0.3">
      <c r="A795" s="22"/>
      <c r="B795" s="23"/>
      <c r="C795" s="24"/>
      <c r="D795" s="25"/>
      <c r="E795" s="26"/>
      <c r="F795" s="26"/>
    </row>
    <row r="796" spans="1:6" x14ac:dyDescent="0.3">
      <c r="A796" s="22"/>
      <c r="B796" s="23"/>
      <c r="C796" s="24"/>
      <c r="D796" s="25"/>
      <c r="E796" s="26"/>
      <c r="F796" s="26"/>
    </row>
    <row r="797" spans="1:6" x14ac:dyDescent="0.3">
      <c r="A797" s="22"/>
      <c r="B797" s="23"/>
      <c r="C797" s="24"/>
      <c r="D797" s="25"/>
      <c r="E797" s="26"/>
      <c r="F797" s="26"/>
    </row>
    <row r="798" spans="1:6" x14ac:dyDescent="0.3">
      <c r="A798" s="22"/>
      <c r="B798" s="23"/>
      <c r="C798" s="24"/>
      <c r="D798" s="25"/>
      <c r="E798" s="26"/>
      <c r="F798" s="26"/>
    </row>
    <row r="799" spans="1:6" x14ac:dyDescent="0.3">
      <c r="A799" s="22"/>
      <c r="B799" s="23"/>
      <c r="C799" s="24"/>
      <c r="D799" s="25"/>
      <c r="E799" s="26"/>
      <c r="F799" s="26"/>
    </row>
    <row r="800" spans="1:6" x14ac:dyDescent="0.3">
      <c r="A800" s="22"/>
      <c r="B800" s="23"/>
      <c r="C800" s="24"/>
      <c r="D800" s="25"/>
      <c r="E800" s="26"/>
      <c r="F800" s="26"/>
    </row>
    <row r="801" spans="1:6" x14ac:dyDescent="0.3">
      <c r="A801" s="22"/>
      <c r="B801" s="23"/>
      <c r="C801" s="24"/>
      <c r="D801" s="25"/>
      <c r="E801" s="26"/>
      <c r="F801" s="26"/>
    </row>
    <row r="802" spans="1:6" x14ac:dyDescent="0.3">
      <c r="A802" s="22"/>
      <c r="B802" s="23"/>
      <c r="C802" s="24"/>
      <c r="D802" s="25"/>
      <c r="E802" s="26"/>
      <c r="F802" s="26"/>
    </row>
    <row r="803" spans="1:6" x14ac:dyDescent="0.3">
      <c r="A803" s="22"/>
      <c r="B803" s="23"/>
      <c r="C803" s="24"/>
      <c r="D803" s="25"/>
      <c r="E803" s="26"/>
      <c r="F803" s="26"/>
    </row>
    <row r="804" spans="1:6" x14ac:dyDescent="0.3">
      <c r="A804" s="22"/>
      <c r="B804" s="23"/>
      <c r="C804" s="24"/>
      <c r="D804" s="25"/>
      <c r="E804" s="26"/>
      <c r="F804" s="26"/>
    </row>
    <row r="805" spans="1:6" x14ac:dyDescent="0.3">
      <c r="A805" s="22"/>
      <c r="B805" s="23"/>
      <c r="C805" s="24"/>
      <c r="D805" s="25"/>
      <c r="E805" s="26"/>
      <c r="F805" s="26"/>
    </row>
    <row r="806" spans="1:6" x14ac:dyDescent="0.3">
      <c r="A806" s="22"/>
      <c r="B806" s="23"/>
      <c r="C806" s="24"/>
      <c r="D806" s="25"/>
      <c r="E806" s="26"/>
      <c r="F806" s="26"/>
    </row>
    <row r="807" spans="1:6" x14ac:dyDescent="0.3">
      <c r="A807" s="22"/>
      <c r="B807" s="23"/>
      <c r="C807" s="24"/>
      <c r="D807" s="25"/>
      <c r="E807" s="26"/>
      <c r="F807" s="26"/>
    </row>
    <row r="808" spans="1:6" x14ac:dyDescent="0.3">
      <c r="A808" s="22"/>
      <c r="B808" s="23"/>
      <c r="C808" s="24"/>
      <c r="D808" s="25"/>
      <c r="E808" s="26"/>
      <c r="F808" s="26"/>
    </row>
    <row r="809" spans="1:6" x14ac:dyDescent="0.3">
      <c r="A809" s="22"/>
      <c r="B809" s="23"/>
      <c r="C809" s="24"/>
      <c r="D809" s="25"/>
      <c r="E809" s="26"/>
      <c r="F809" s="26"/>
    </row>
    <row r="810" spans="1:6" x14ac:dyDescent="0.3">
      <c r="A810" s="22"/>
      <c r="B810" s="23"/>
      <c r="C810" s="24"/>
      <c r="D810" s="25"/>
      <c r="E810" s="26"/>
      <c r="F810" s="26"/>
    </row>
    <row r="811" spans="1:6" x14ac:dyDescent="0.3">
      <c r="A811" s="22"/>
      <c r="B811" s="23"/>
      <c r="C811" s="24"/>
      <c r="D811" s="25"/>
      <c r="E811" s="26"/>
      <c r="F811" s="26"/>
    </row>
    <row r="812" spans="1:6" x14ac:dyDescent="0.3">
      <c r="A812" s="22"/>
      <c r="B812" s="23"/>
      <c r="C812" s="24"/>
      <c r="D812" s="25"/>
      <c r="E812" s="26"/>
      <c r="F812" s="26"/>
    </row>
    <row r="813" spans="1:6" x14ac:dyDescent="0.3">
      <c r="A813" s="22"/>
      <c r="B813" s="23"/>
      <c r="C813" s="24"/>
      <c r="D813" s="25"/>
      <c r="E813" s="26"/>
      <c r="F813" s="26"/>
    </row>
    <row r="814" spans="1:6" x14ac:dyDescent="0.3">
      <c r="A814" s="22"/>
      <c r="B814" s="23"/>
      <c r="C814" s="24"/>
      <c r="D814" s="25"/>
      <c r="E814" s="26"/>
      <c r="F814" s="26"/>
    </row>
    <row r="815" spans="1:6" x14ac:dyDescent="0.3">
      <c r="A815" s="22"/>
      <c r="B815" s="23"/>
      <c r="C815" s="24"/>
      <c r="D815" s="25"/>
      <c r="E815" s="26"/>
      <c r="F815" s="26"/>
    </row>
    <row r="816" spans="1:6" x14ac:dyDescent="0.3">
      <c r="A816" s="22"/>
      <c r="B816" s="23"/>
      <c r="C816" s="24"/>
      <c r="D816" s="25"/>
      <c r="E816" s="26"/>
      <c r="F816" s="26"/>
    </row>
    <row r="817" spans="1:6" x14ac:dyDescent="0.3">
      <c r="A817" s="22"/>
      <c r="B817" s="23"/>
      <c r="C817" s="24"/>
      <c r="D817" s="25"/>
      <c r="E817" s="26"/>
      <c r="F817" s="26"/>
    </row>
    <row r="818" spans="1:6" x14ac:dyDescent="0.3">
      <c r="A818" s="22"/>
      <c r="B818" s="23"/>
      <c r="C818" s="24"/>
      <c r="D818" s="25"/>
      <c r="E818" s="26"/>
      <c r="F818" s="26"/>
    </row>
    <row r="819" spans="1:6" x14ac:dyDescent="0.3">
      <c r="A819" s="22"/>
      <c r="B819" s="23"/>
      <c r="C819" s="24"/>
      <c r="D819" s="25"/>
      <c r="E819" s="26"/>
      <c r="F819" s="26"/>
    </row>
    <row r="820" spans="1:6" x14ac:dyDescent="0.3">
      <c r="A820" s="22"/>
      <c r="B820" s="23"/>
      <c r="C820" s="24"/>
      <c r="D820" s="25"/>
      <c r="E820" s="26"/>
      <c r="F820" s="26"/>
    </row>
    <row r="821" spans="1:6" x14ac:dyDescent="0.3">
      <c r="A821" s="22"/>
      <c r="B821" s="23"/>
      <c r="C821" s="24"/>
      <c r="D821" s="25"/>
      <c r="E821" s="26"/>
      <c r="F821" s="26"/>
    </row>
    <row r="822" spans="1:6" x14ac:dyDescent="0.3">
      <c r="A822" s="22"/>
      <c r="B822" s="23"/>
      <c r="C822" s="24"/>
      <c r="D822" s="25"/>
      <c r="E822" s="26"/>
      <c r="F822" s="26"/>
    </row>
    <row r="823" spans="1:6" x14ac:dyDescent="0.3">
      <c r="A823" s="22"/>
      <c r="B823" s="23"/>
      <c r="C823" s="24"/>
      <c r="D823" s="25"/>
      <c r="E823" s="26"/>
      <c r="F823" s="26"/>
    </row>
    <row r="824" spans="1:6" x14ac:dyDescent="0.3">
      <c r="A824" s="22"/>
      <c r="B824" s="23"/>
      <c r="C824" s="24"/>
      <c r="D824" s="25"/>
      <c r="E824" s="26"/>
      <c r="F824" s="26"/>
    </row>
    <row r="825" spans="1:6" x14ac:dyDescent="0.3">
      <c r="A825" s="22"/>
      <c r="B825" s="23"/>
      <c r="C825" s="24"/>
      <c r="D825" s="25"/>
      <c r="E825" s="26"/>
      <c r="F825" s="26"/>
    </row>
    <row r="826" spans="1:6" x14ac:dyDescent="0.3">
      <c r="A826" s="22"/>
      <c r="B826" s="23"/>
      <c r="C826" s="24"/>
      <c r="D826" s="25"/>
      <c r="E826" s="26"/>
      <c r="F826" s="26"/>
    </row>
    <row r="827" spans="1:6" x14ac:dyDescent="0.3">
      <c r="A827" s="22"/>
      <c r="B827" s="23"/>
      <c r="C827" s="24"/>
      <c r="D827" s="25"/>
      <c r="E827" s="26"/>
      <c r="F827" s="26"/>
    </row>
    <row r="828" spans="1:6" x14ac:dyDescent="0.3">
      <c r="A828" s="22"/>
      <c r="B828" s="23"/>
      <c r="C828" s="24"/>
      <c r="D828" s="25"/>
      <c r="E828" s="26"/>
      <c r="F828" s="26"/>
    </row>
    <row r="829" spans="1:6" x14ac:dyDescent="0.3">
      <c r="A829" s="22"/>
      <c r="B829" s="23"/>
      <c r="C829" s="24"/>
      <c r="D829" s="25"/>
      <c r="E829" s="26"/>
      <c r="F829" s="26"/>
    </row>
    <row r="830" spans="1:6" x14ac:dyDescent="0.3">
      <c r="A830" s="22"/>
      <c r="B830" s="23"/>
      <c r="C830" s="24"/>
      <c r="D830" s="25"/>
      <c r="E830" s="26"/>
      <c r="F830" s="26"/>
    </row>
    <row r="831" spans="1:6" x14ac:dyDescent="0.3">
      <c r="A831" s="22"/>
      <c r="B831" s="23"/>
      <c r="C831" s="24"/>
      <c r="D831" s="25"/>
      <c r="E831" s="26"/>
      <c r="F831" s="26"/>
    </row>
    <row r="832" spans="1:6" x14ac:dyDescent="0.3">
      <c r="A832" s="22"/>
      <c r="B832" s="23"/>
      <c r="C832" s="24"/>
      <c r="D832" s="25"/>
      <c r="E832" s="26"/>
      <c r="F832" s="26"/>
    </row>
    <row r="833" spans="1:6" x14ac:dyDescent="0.3">
      <c r="A833" s="22"/>
      <c r="B833" s="23"/>
      <c r="C833" s="24"/>
      <c r="D833" s="25"/>
      <c r="E833" s="26"/>
      <c r="F833" s="26"/>
    </row>
    <row r="834" spans="1:6" x14ac:dyDescent="0.3">
      <c r="A834" s="22"/>
      <c r="B834" s="23"/>
      <c r="C834" s="24"/>
      <c r="D834" s="25"/>
      <c r="E834" s="26"/>
      <c r="F834" s="26"/>
    </row>
    <row r="835" spans="1:6" x14ac:dyDescent="0.3">
      <c r="A835" s="22"/>
      <c r="B835" s="23"/>
      <c r="C835" s="24"/>
      <c r="D835" s="25"/>
      <c r="E835" s="26"/>
      <c r="F835" s="26"/>
    </row>
    <row r="836" spans="1:6" x14ac:dyDescent="0.3">
      <c r="A836" s="22"/>
      <c r="B836" s="23"/>
      <c r="C836" s="24"/>
      <c r="D836" s="25"/>
      <c r="E836" s="26"/>
      <c r="F836" s="26"/>
    </row>
    <row r="837" spans="1:6" x14ac:dyDescent="0.3">
      <c r="A837" s="22"/>
      <c r="B837" s="23"/>
      <c r="C837" s="24"/>
      <c r="D837" s="25"/>
      <c r="E837" s="26"/>
      <c r="F837" s="26"/>
    </row>
    <row r="838" spans="1:6" x14ac:dyDescent="0.3">
      <c r="A838" s="22"/>
      <c r="B838" s="23"/>
      <c r="C838" s="24"/>
      <c r="D838" s="25"/>
      <c r="E838" s="26"/>
      <c r="F838" s="26"/>
    </row>
    <row r="839" spans="1:6" x14ac:dyDescent="0.3">
      <c r="A839" s="22"/>
      <c r="B839" s="23"/>
      <c r="C839" s="24"/>
      <c r="D839" s="25"/>
      <c r="E839" s="26"/>
      <c r="F839" s="26"/>
    </row>
    <row r="840" spans="1:6" x14ac:dyDescent="0.3">
      <c r="A840" s="22"/>
      <c r="B840" s="23"/>
      <c r="C840" s="24"/>
      <c r="D840" s="25"/>
      <c r="E840" s="26"/>
      <c r="F840" s="26"/>
    </row>
    <row r="841" spans="1:6" x14ac:dyDescent="0.3">
      <c r="A841" s="22"/>
      <c r="B841" s="23"/>
      <c r="C841" s="24"/>
      <c r="D841" s="25"/>
      <c r="E841" s="26"/>
      <c r="F841" s="26"/>
    </row>
    <row r="842" spans="1:6" x14ac:dyDescent="0.3">
      <c r="A842" s="22"/>
      <c r="B842" s="23"/>
      <c r="C842" s="24"/>
      <c r="D842" s="25"/>
      <c r="E842" s="26"/>
      <c r="F842" s="26"/>
    </row>
    <row r="843" spans="1:6" x14ac:dyDescent="0.3">
      <c r="A843" s="22"/>
      <c r="B843" s="23"/>
      <c r="C843" s="24"/>
      <c r="D843" s="25"/>
      <c r="E843" s="26"/>
      <c r="F843" s="26"/>
    </row>
    <row r="844" spans="1:6" x14ac:dyDescent="0.3">
      <c r="A844" s="22"/>
      <c r="B844" s="23"/>
      <c r="C844" s="24"/>
      <c r="D844" s="25"/>
      <c r="E844" s="26"/>
      <c r="F844" s="26"/>
    </row>
    <row r="845" spans="1:6" x14ac:dyDescent="0.3">
      <c r="A845" s="22"/>
      <c r="B845" s="23"/>
      <c r="C845" s="24"/>
      <c r="D845" s="25"/>
      <c r="E845" s="26"/>
      <c r="F845" s="26"/>
    </row>
    <row r="846" spans="1:6" x14ac:dyDescent="0.3">
      <c r="A846" s="22"/>
      <c r="B846" s="23"/>
      <c r="C846" s="24"/>
      <c r="D846" s="25"/>
      <c r="E846" s="26"/>
      <c r="F846" s="26"/>
    </row>
    <row r="847" spans="1:6" x14ac:dyDescent="0.3">
      <c r="A847" s="22"/>
      <c r="B847" s="23"/>
      <c r="C847" s="24"/>
      <c r="D847" s="25"/>
      <c r="E847" s="26"/>
      <c r="F847" s="26"/>
    </row>
    <row r="848" spans="1:6" x14ac:dyDescent="0.3">
      <c r="A848" s="22"/>
      <c r="B848" s="23"/>
      <c r="C848" s="24"/>
      <c r="D848" s="25"/>
      <c r="E848" s="26"/>
      <c r="F848" s="26"/>
    </row>
    <row r="849" spans="1:6" x14ac:dyDescent="0.3">
      <c r="A849" s="22"/>
      <c r="B849" s="23"/>
      <c r="C849" s="24"/>
      <c r="D849" s="25"/>
      <c r="E849" s="26"/>
      <c r="F849" s="26"/>
    </row>
    <row r="850" spans="1:6" x14ac:dyDescent="0.3">
      <c r="A850" s="22"/>
      <c r="B850" s="23"/>
      <c r="C850" s="24"/>
      <c r="D850" s="25"/>
      <c r="E850" s="26"/>
      <c r="F850" s="26"/>
    </row>
    <row r="851" spans="1:6" x14ac:dyDescent="0.3">
      <c r="A851" s="22"/>
      <c r="B851" s="23"/>
      <c r="C851" s="24"/>
      <c r="D851" s="25"/>
      <c r="E851" s="26"/>
      <c r="F851" s="26"/>
    </row>
    <row r="852" spans="1:6" x14ac:dyDescent="0.3">
      <c r="A852" s="22"/>
      <c r="B852" s="23"/>
      <c r="C852" s="24"/>
      <c r="D852" s="25"/>
      <c r="E852" s="26"/>
      <c r="F852" s="26"/>
    </row>
    <row r="853" spans="1:6" x14ac:dyDescent="0.3">
      <c r="A853" s="22"/>
      <c r="B853" s="23"/>
      <c r="C853" s="24"/>
      <c r="D853" s="25"/>
      <c r="E853" s="26"/>
      <c r="F853" s="26"/>
    </row>
    <row r="854" spans="1:6" x14ac:dyDescent="0.3">
      <c r="A854" s="22"/>
      <c r="B854" s="23"/>
      <c r="C854" s="24"/>
      <c r="D854" s="25"/>
      <c r="E854" s="26"/>
      <c r="F854" s="26"/>
    </row>
    <row r="855" spans="1:6" x14ac:dyDescent="0.3">
      <c r="A855" s="22"/>
      <c r="B855" s="23"/>
      <c r="C855" s="24"/>
      <c r="D855" s="25"/>
      <c r="E855" s="26"/>
      <c r="F855" s="26"/>
    </row>
    <row r="856" spans="1:6" x14ac:dyDescent="0.3">
      <c r="A856" s="22"/>
      <c r="B856" s="23"/>
      <c r="C856" s="24"/>
      <c r="D856" s="25"/>
      <c r="E856" s="26"/>
      <c r="F856" s="26"/>
    </row>
    <row r="857" spans="1:6" x14ac:dyDescent="0.3">
      <c r="A857" s="22"/>
      <c r="B857" s="23"/>
      <c r="C857" s="24"/>
      <c r="D857" s="25"/>
      <c r="E857" s="26"/>
      <c r="F857" s="26"/>
    </row>
    <row r="858" spans="1:6" x14ac:dyDescent="0.3">
      <c r="A858" s="22"/>
      <c r="B858" s="23"/>
      <c r="C858" s="24"/>
      <c r="D858" s="25"/>
      <c r="E858" s="26"/>
      <c r="F858" s="26"/>
    </row>
    <row r="859" spans="1:6" x14ac:dyDescent="0.3">
      <c r="A859" s="22"/>
      <c r="B859" s="23"/>
      <c r="C859" s="24"/>
      <c r="D859" s="25"/>
      <c r="E859" s="26"/>
      <c r="F859" s="26"/>
    </row>
    <row r="860" spans="1:6" x14ac:dyDescent="0.3">
      <c r="A860" s="22"/>
      <c r="B860" s="23"/>
      <c r="C860" s="24"/>
      <c r="D860" s="25"/>
      <c r="E860" s="26"/>
      <c r="F860" s="26"/>
    </row>
    <row r="861" spans="1:6" x14ac:dyDescent="0.3">
      <c r="A861" s="22"/>
      <c r="B861" s="23"/>
      <c r="C861" s="24"/>
      <c r="D861" s="25"/>
      <c r="E861" s="26"/>
      <c r="F861" s="26"/>
    </row>
    <row r="862" spans="1:6" x14ac:dyDescent="0.3">
      <c r="A862" s="22"/>
      <c r="B862" s="23"/>
      <c r="C862" s="24"/>
      <c r="D862" s="25"/>
      <c r="E862" s="26"/>
      <c r="F862" s="26"/>
    </row>
    <row r="863" spans="1:6" x14ac:dyDescent="0.3">
      <c r="A863" s="22"/>
      <c r="B863" s="23"/>
      <c r="C863" s="24"/>
      <c r="D863" s="25"/>
      <c r="E863" s="26"/>
      <c r="F863" s="26"/>
    </row>
    <row r="864" spans="1:6" x14ac:dyDescent="0.3">
      <c r="A864" s="22"/>
      <c r="B864" s="23"/>
      <c r="C864" s="24"/>
      <c r="D864" s="25"/>
      <c r="E864" s="26"/>
      <c r="F864" s="26"/>
    </row>
    <row r="865" spans="1:6" x14ac:dyDescent="0.3">
      <c r="A865" s="22"/>
      <c r="B865" s="23"/>
      <c r="C865" s="24"/>
      <c r="D865" s="25"/>
      <c r="E865" s="26"/>
      <c r="F865" s="26"/>
    </row>
    <row r="866" spans="1:6" x14ac:dyDescent="0.3">
      <c r="A866" s="22"/>
      <c r="B866" s="23"/>
      <c r="C866" s="24"/>
      <c r="D866" s="25"/>
      <c r="E866" s="26"/>
      <c r="F866" s="26"/>
    </row>
    <row r="867" spans="1:6" x14ac:dyDescent="0.3">
      <c r="A867" s="22"/>
      <c r="B867" s="23"/>
      <c r="C867" s="24"/>
      <c r="D867" s="25"/>
      <c r="E867" s="26"/>
      <c r="F867" s="26"/>
    </row>
    <row r="868" spans="1:6" x14ac:dyDescent="0.3">
      <c r="A868" s="22"/>
      <c r="B868" s="23"/>
      <c r="C868" s="24"/>
      <c r="D868" s="25"/>
      <c r="E868" s="26"/>
      <c r="F868" s="26"/>
    </row>
    <row r="869" spans="1:6" x14ac:dyDescent="0.3">
      <c r="A869" s="22"/>
      <c r="B869" s="23"/>
      <c r="C869" s="24"/>
      <c r="D869" s="25"/>
      <c r="E869" s="26"/>
      <c r="F869" s="26"/>
    </row>
    <row r="870" spans="1:6" x14ac:dyDescent="0.3">
      <c r="A870" s="22"/>
      <c r="B870" s="23"/>
      <c r="C870" s="24"/>
      <c r="D870" s="25"/>
      <c r="E870" s="26"/>
      <c r="F870" s="26"/>
    </row>
    <row r="871" spans="1:6" x14ac:dyDescent="0.3">
      <c r="A871" s="22"/>
      <c r="B871" s="23"/>
      <c r="C871" s="24"/>
      <c r="D871" s="25"/>
      <c r="E871" s="26"/>
      <c r="F871" s="26"/>
    </row>
    <row r="872" spans="1:6" x14ac:dyDescent="0.3">
      <c r="A872" s="22"/>
      <c r="B872" s="23"/>
      <c r="C872" s="24"/>
      <c r="D872" s="25"/>
      <c r="E872" s="26"/>
      <c r="F872" s="26"/>
    </row>
    <row r="873" spans="1:6" x14ac:dyDescent="0.3">
      <c r="A873" s="22"/>
      <c r="B873" s="23"/>
      <c r="C873" s="24"/>
      <c r="D873" s="25"/>
      <c r="E873" s="26"/>
      <c r="F873" s="26"/>
    </row>
    <row r="874" spans="1:6" x14ac:dyDescent="0.3">
      <c r="A874" s="22"/>
      <c r="B874" s="23"/>
      <c r="C874" s="24"/>
      <c r="D874" s="25"/>
      <c r="E874" s="26"/>
      <c r="F874" s="26"/>
    </row>
    <row r="875" spans="1:6" x14ac:dyDescent="0.3">
      <c r="A875" s="22"/>
      <c r="B875" s="23"/>
      <c r="C875" s="24"/>
      <c r="D875" s="25"/>
      <c r="E875" s="26"/>
      <c r="F875" s="26"/>
    </row>
    <row r="876" spans="1:6" x14ac:dyDescent="0.3">
      <c r="A876" s="22"/>
      <c r="B876" s="23"/>
      <c r="C876" s="24"/>
      <c r="D876" s="25"/>
      <c r="E876" s="26"/>
      <c r="F876" s="26"/>
    </row>
    <row r="877" spans="1:6" x14ac:dyDescent="0.3">
      <c r="A877" s="22"/>
      <c r="B877" s="23"/>
      <c r="C877" s="24"/>
      <c r="D877" s="25"/>
      <c r="E877" s="26"/>
      <c r="F877" s="26"/>
    </row>
    <row r="878" spans="1:6" x14ac:dyDescent="0.3">
      <c r="A878" s="22"/>
      <c r="B878" s="23"/>
      <c r="C878" s="24"/>
      <c r="D878" s="25"/>
      <c r="E878" s="26"/>
      <c r="F878" s="26"/>
    </row>
    <row r="879" spans="1:6" x14ac:dyDescent="0.3">
      <c r="A879" s="22"/>
      <c r="B879" s="23"/>
      <c r="C879" s="24"/>
      <c r="D879" s="25"/>
      <c r="E879" s="26"/>
      <c r="F879" s="26"/>
    </row>
    <row r="880" spans="1:6" x14ac:dyDescent="0.3">
      <c r="A880" s="22"/>
      <c r="B880" s="23"/>
      <c r="C880" s="24"/>
      <c r="D880" s="25"/>
      <c r="E880" s="26"/>
      <c r="F880" s="26"/>
    </row>
    <row r="881" spans="1:6" x14ac:dyDescent="0.3">
      <c r="A881" s="22"/>
      <c r="B881" s="23"/>
      <c r="C881" s="24"/>
      <c r="D881" s="25"/>
      <c r="E881" s="26"/>
      <c r="F881" s="26"/>
    </row>
    <row r="882" spans="1:6" x14ac:dyDescent="0.3">
      <c r="A882" s="22"/>
      <c r="B882" s="23"/>
      <c r="C882" s="24"/>
      <c r="D882" s="25"/>
      <c r="E882" s="26"/>
      <c r="F882" s="26"/>
    </row>
    <row r="883" spans="1:6" x14ac:dyDescent="0.3">
      <c r="A883" s="22"/>
      <c r="B883" s="23"/>
      <c r="C883" s="24"/>
      <c r="D883" s="25"/>
      <c r="E883" s="26"/>
      <c r="F883" s="26"/>
    </row>
    <row r="884" spans="1:6" x14ac:dyDescent="0.3">
      <c r="A884" s="22"/>
      <c r="B884" s="23"/>
      <c r="C884" s="24"/>
      <c r="D884" s="25"/>
      <c r="E884" s="26"/>
      <c r="F884" s="26"/>
    </row>
    <row r="885" spans="1:6" x14ac:dyDescent="0.3">
      <c r="A885" s="22"/>
      <c r="B885" s="23"/>
      <c r="C885" s="24"/>
      <c r="D885" s="25"/>
      <c r="E885" s="26"/>
      <c r="F885" s="26"/>
    </row>
    <row r="886" spans="1:6" x14ac:dyDescent="0.3">
      <c r="A886" s="22"/>
      <c r="B886" s="23"/>
      <c r="C886" s="24"/>
      <c r="D886" s="25"/>
      <c r="E886" s="26"/>
      <c r="F886" s="26"/>
    </row>
    <row r="887" spans="1:6" x14ac:dyDescent="0.3">
      <c r="A887" s="22"/>
      <c r="B887" s="23"/>
      <c r="C887" s="24"/>
      <c r="D887" s="25"/>
      <c r="E887" s="26"/>
      <c r="F887" s="26"/>
    </row>
    <row r="888" spans="1:6" x14ac:dyDescent="0.3">
      <c r="A888" s="22"/>
      <c r="B888" s="23"/>
      <c r="C888" s="24"/>
      <c r="D888" s="25"/>
      <c r="E888" s="26"/>
      <c r="F888" s="26"/>
    </row>
    <row r="889" spans="1:6" x14ac:dyDescent="0.3">
      <c r="A889" s="22"/>
      <c r="B889" s="23"/>
      <c r="C889" s="24"/>
      <c r="D889" s="25"/>
      <c r="E889" s="26"/>
      <c r="F889" s="26"/>
    </row>
    <row r="890" spans="1:6" x14ac:dyDescent="0.3">
      <c r="A890" s="22"/>
      <c r="B890" s="23"/>
      <c r="C890" s="24"/>
      <c r="D890" s="25"/>
      <c r="E890" s="26"/>
      <c r="F890" s="26"/>
    </row>
    <row r="891" spans="1:6" x14ac:dyDescent="0.3">
      <c r="A891" s="22"/>
      <c r="B891" s="23"/>
      <c r="C891" s="24"/>
      <c r="D891" s="25"/>
      <c r="E891" s="26"/>
      <c r="F891" s="26"/>
    </row>
    <row r="892" spans="1:6" x14ac:dyDescent="0.3">
      <c r="A892" s="22"/>
      <c r="B892" s="23"/>
      <c r="C892" s="24"/>
      <c r="D892" s="25"/>
      <c r="E892" s="26"/>
      <c r="F892" s="26"/>
    </row>
    <row r="893" spans="1:6" x14ac:dyDescent="0.3">
      <c r="A893" s="22"/>
      <c r="B893" s="23"/>
      <c r="C893" s="24"/>
      <c r="D893" s="25"/>
      <c r="E893" s="26"/>
      <c r="F893" s="26"/>
    </row>
    <row r="894" spans="1:6" x14ac:dyDescent="0.3">
      <c r="A894" s="22"/>
      <c r="B894" s="23"/>
      <c r="C894" s="24"/>
      <c r="D894" s="25"/>
      <c r="E894" s="26"/>
      <c r="F894" s="26"/>
    </row>
    <row r="895" spans="1:6" x14ac:dyDescent="0.3">
      <c r="A895" s="22"/>
      <c r="B895" s="23"/>
      <c r="C895" s="24"/>
      <c r="D895" s="25"/>
      <c r="E895" s="26"/>
      <c r="F895" s="26"/>
    </row>
    <row r="896" spans="1:6" x14ac:dyDescent="0.3">
      <c r="A896" s="22"/>
      <c r="B896" s="23"/>
      <c r="C896" s="24"/>
      <c r="D896" s="25"/>
      <c r="E896" s="26"/>
      <c r="F896" s="26"/>
    </row>
    <row r="897" spans="1:6" x14ac:dyDescent="0.3">
      <c r="A897" s="22"/>
      <c r="B897" s="23"/>
      <c r="C897" s="24"/>
      <c r="D897" s="25"/>
      <c r="E897" s="26"/>
      <c r="F897" s="26"/>
    </row>
    <row r="898" spans="1:6" x14ac:dyDescent="0.3">
      <c r="A898" s="22"/>
      <c r="B898" s="23"/>
      <c r="C898" s="24"/>
      <c r="D898" s="25"/>
      <c r="E898" s="26"/>
      <c r="F898" s="26"/>
    </row>
    <row r="899" spans="1:6" x14ac:dyDescent="0.3">
      <c r="A899" s="22"/>
      <c r="B899" s="23"/>
      <c r="C899" s="24"/>
      <c r="D899" s="25"/>
      <c r="E899" s="26"/>
      <c r="F899" s="26"/>
    </row>
    <row r="900" spans="1:6" x14ac:dyDescent="0.3">
      <c r="A900" s="22"/>
      <c r="B900" s="23"/>
      <c r="C900" s="24"/>
      <c r="D900" s="25"/>
      <c r="E900" s="26"/>
      <c r="F900" s="26"/>
    </row>
    <row r="901" spans="1:6" x14ac:dyDescent="0.3">
      <c r="A901" s="22"/>
      <c r="B901" s="23"/>
      <c r="C901" s="24"/>
      <c r="D901" s="25"/>
      <c r="E901" s="26"/>
      <c r="F901" s="26"/>
    </row>
    <row r="902" spans="1:6" x14ac:dyDescent="0.3">
      <c r="A902" s="22"/>
      <c r="B902" s="23"/>
      <c r="C902" s="24"/>
      <c r="D902" s="25"/>
      <c r="E902" s="26"/>
      <c r="F902" s="26"/>
    </row>
    <row r="903" spans="1:6" x14ac:dyDescent="0.3">
      <c r="A903" s="22"/>
      <c r="B903" s="23"/>
      <c r="C903" s="24"/>
      <c r="D903" s="25"/>
      <c r="E903" s="26"/>
      <c r="F903" s="26"/>
    </row>
    <row r="904" spans="1:6" x14ac:dyDescent="0.3">
      <c r="A904" s="22"/>
      <c r="B904" s="23"/>
      <c r="C904" s="24"/>
      <c r="D904" s="25"/>
      <c r="E904" s="26"/>
      <c r="F904" s="26"/>
    </row>
    <row r="905" spans="1:6" x14ac:dyDescent="0.3">
      <c r="A905" s="22"/>
      <c r="B905" s="23"/>
      <c r="C905" s="24"/>
      <c r="D905" s="25"/>
      <c r="E905" s="26"/>
      <c r="F905" s="26"/>
    </row>
    <row r="906" spans="1:6" x14ac:dyDescent="0.3">
      <c r="A906" s="22"/>
      <c r="B906" s="23"/>
      <c r="C906" s="24"/>
      <c r="D906" s="25"/>
      <c r="E906" s="26"/>
      <c r="F906" s="26"/>
    </row>
    <row r="907" spans="1:6" x14ac:dyDescent="0.3">
      <c r="A907" s="22"/>
      <c r="B907" s="23"/>
      <c r="C907" s="24"/>
      <c r="D907" s="25"/>
      <c r="E907" s="26"/>
      <c r="F907" s="26"/>
    </row>
    <row r="908" spans="1:6" x14ac:dyDescent="0.3">
      <c r="A908" s="22"/>
      <c r="B908" s="23"/>
      <c r="C908" s="24"/>
      <c r="D908" s="25"/>
      <c r="E908" s="26"/>
      <c r="F908" s="26"/>
    </row>
    <row r="909" spans="1:6" x14ac:dyDescent="0.3">
      <c r="A909" s="22"/>
      <c r="B909" s="23"/>
      <c r="C909" s="24"/>
      <c r="D909" s="25"/>
      <c r="E909" s="26"/>
      <c r="F909" s="26"/>
    </row>
    <row r="910" spans="1:6" x14ac:dyDescent="0.3">
      <c r="A910" s="22"/>
      <c r="B910" s="23"/>
      <c r="C910" s="24"/>
      <c r="D910" s="25"/>
      <c r="E910" s="26"/>
      <c r="F910" s="26"/>
    </row>
    <row r="911" spans="1:6" x14ac:dyDescent="0.3">
      <c r="A911" s="22"/>
      <c r="B911" s="23"/>
      <c r="C911" s="24"/>
      <c r="D911" s="25"/>
      <c r="E911" s="26"/>
      <c r="F911" s="26"/>
    </row>
    <row r="912" spans="1:6" x14ac:dyDescent="0.3">
      <c r="A912" s="22"/>
      <c r="B912" s="23"/>
      <c r="C912" s="24"/>
      <c r="D912" s="25"/>
      <c r="E912" s="26"/>
      <c r="F912" s="26"/>
    </row>
    <row r="913" spans="1:6" x14ac:dyDescent="0.3">
      <c r="A913" s="22"/>
      <c r="B913" s="23"/>
      <c r="C913" s="24"/>
      <c r="D913" s="25"/>
      <c r="E913" s="26"/>
      <c r="F913" s="26"/>
    </row>
    <row r="914" spans="1:6" x14ac:dyDescent="0.3">
      <c r="A914" s="22"/>
      <c r="B914" s="23"/>
      <c r="C914" s="24"/>
      <c r="D914" s="25"/>
      <c r="E914" s="26"/>
      <c r="F914" s="26"/>
    </row>
    <row r="915" spans="1:6" x14ac:dyDescent="0.3">
      <c r="A915" s="22"/>
      <c r="B915" s="23"/>
      <c r="C915" s="24"/>
      <c r="D915" s="25"/>
      <c r="E915" s="26"/>
      <c r="F915" s="26"/>
    </row>
    <row r="916" spans="1:6" x14ac:dyDescent="0.3">
      <c r="A916" s="22"/>
      <c r="B916" s="23"/>
      <c r="C916" s="24"/>
      <c r="D916" s="25"/>
      <c r="E916" s="26"/>
      <c r="F916" s="26"/>
    </row>
    <row r="917" spans="1:6" x14ac:dyDescent="0.3">
      <c r="A917" s="22"/>
      <c r="B917" s="23"/>
      <c r="C917" s="24"/>
      <c r="D917" s="25"/>
      <c r="E917" s="26"/>
      <c r="F917" s="26"/>
    </row>
    <row r="918" spans="1:6" x14ac:dyDescent="0.3">
      <c r="A918" s="22"/>
      <c r="B918" s="23"/>
      <c r="C918" s="24"/>
      <c r="D918" s="25"/>
      <c r="E918" s="26"/>
      <c r="F918" s="26"/>
    </row>
    <row r="919" spans="1:6" x14ac:dyDescent="0.3">
      <c r="A919" s="22"/>
      <c r="B919" s="23"/>
      <c r="C919" s="24"/>
      <c r="D919" s="25"/>
      <c r="E919" s="26"/>
      <c r="F919" s="26"/>
    </row>
    <row r="920" spans="1:6" x14ac:dyDescent="0.3">
      <c r="A920" s="22"/>
      <c r="B920" s="23"/>
      <c r="C920" s="24"/>
      <c r="D920" s="25"/>
      <c r="E920" s="26"/>
      <c r="F920" s="26"/>
    </row>
    <row r="921" spans="1:6" x14ac:dyDescent="0.3">
      <c r="A921" s="22"/>
      <c r="B921" s="23"/>
      <c r="C921" s="24"/>
      <c r="D921" s="25"/>
      <c r="E921" s="26"/>
      <c r="F921" s="26"/>
    </row>
    <row r="922" spans="1:6" x14ac:dyDescent="0.3">
      <c r="A922" s="22"/>
      <c r="B922" s="23"/>
      <c r="C922" s="24"/>
      <c r="D922" s="25"/>
      <c r="E922" s="26"/>
      <c r="F922" s="26"/>
    </row>
    <row r="923" spans="1:6" x14ac:dyDescent="0.3">
      <c r="A923" s="22"/>
      <c r="B923" s="23"/>
      <c r="C923" s="24"/>
      <c r="D923" s="25"/>
      <c r="E923" s="26"/>
      <c r="F923" s="26"/>
    </row>
    <row r="924" spans="1:6" x14ac:dyDescent="0.3">
      <c r="A924" s="22"/>
      <c r="B924" s="23"/>
      <c r="C924" s="24"/>
      <c r="D924" s="25"/>
      <c r="E924" s="26"/>
      <c r="F924" s="26"/>
    </row>
    <row r="925" spans="1:6" x14ac:dyDescent="0.3">
      <c r="A925" s="22"/>
      <c r="B925" s="23"/>
      <c r="C925" s="24"/>
      <c r="D925" s="25"/>
      <c r="E925" s="26"/>
      <c r="F925" s="26"/>
    </row>
    <row r="926" spans="1:6" x14ac:dyDescent="0.3">
      <c r="A926" s="22"/>
      <c r="B926" s="23"/>
      <c r="C926" s="24"/>
      <c r="D926" s="25"/>
      <c r="E926" s="26"/>
      <c r="F926" s="26"/>
    </row>
    <row r="927" spans="1:6" x14ac:dyDescent="0.3">
      <c r="A927" s="22"/>
      <c r="B927" s="23"/>
      <c r="C927" s="24"/>
      <c r="D927" s="25"/>
      <c r="E927" s="26"/>
      <c r="F927" s="26"/>
    </row>
    <row r="928" spans="1:6" x14ac:dyDescent="0.3">
      <c r="A928" s="22"/>
      <c r="B928" s="23"/>
      <c r="C928" s="24"/>
      <c r="D928" s="25"/>
      <c r="E928" s="26"/>
      <c r="F928" s="26"/>
    </row>
    <row r="929" spans="1:6" x14ac:dyDescent="0.3">
      <c r="A929" s="22"/>
      <c r="B929" s="23"/>
      <c r="C929" s="24"/>
      <c r="D929" s="25"/>
      <c r="E929" s="26"/>
      <c r="F929" s="26"/>
    </row>
    <row r="930" spans="1:6" x14ac:dyDescent="0.3">
      <c r="A930" s="22"/>
      <c r="B930" s="23"/>
      <c r="C930" s="24"/>
      <c r="D930" s="25"/>
      <c r="E930" s="26"/>
      <c r="F930" s="26"/>
    </row>
    <row r="931" spans="1:6" x14ac:dyDescent="0.3">
      <c r="A931" s="22"/>
      <c r="B931" s="23"/>
      <c r="C931" s="24"/>
      <c r="D931" s="25"/>
      <c r="E931" s="26"/>
      <c r="F931" s="26"/>
    </row>
    <row r="932" spans="1:6" x14ac:dyDescent="0.3">
      <c r="A932" s="22"/>
      <c r="B932" s="23"/>
      <c r="C932" s="24"/>
      <c r="D932" s="25"/>
      <c r="E932" s="26"/>
      <c r="F932" s="26"/>
    </row>
    <row r="933" spans="1:6" x14ac:dyDescent="0.3">
      <c r="A933" s="22"/>
      <c r="B933" s="23"/>
      <c r="C933" s="24"/>
      <c r="D933" s="25"/>
      <c r="E933" s="26"/>
      <c r="F933" s="26"/>
    </row>
    <row r="934" spans="1:6" x14ac:dyDescent="0.3">
      <c r="A934" s="22"/>
      <c r="B934" s="23"/>
      <c r="C934" s="24"/>
      <c r="D934" s="25"/>
      <c r="E934" s="26"/>
      <c r="F934" s="26"/>
    </row>
    <row r="935" spans="1:6" x14ac:dyDescent="0.3">
      <c r="A935" s="22"/>
      <c r="B935" s="23"/>
      <c r="C935" s="24"/>
      <c r="D935" s="25"/>
      <c r="E935" s="26"/>
      <c r="F935" s="26"/>
    </row>
    <row r="936" spans="1:6" x14ac:dyDescent="0.3">
      <c r="A936" s="22"/>
      <c r="B936" s="23"/>
      <c r="C936" s="24"/>
      <c r="D936" s="25"/>
      <c r="E936" s="26"/>
      <c r="F936" s="26"/>
    </row>
    <row r="937" spans="1:6" x14ac:dyDescent="0.3">
      <c r="A937" s="22"/>
      <c r="B937" s="23"/>
      <c r="C937" s="24"/>
      <c r="D937" s="25"/>
      <c r="E937" s="26"/>
      <c r="F937" s="26"/>
    </row>
    <row r="938" spans="1:6" x14ac:dyDescent="0.3">
      <c r="A938" s="22"/>
      <c r="B938" s="23"/>
      <c r="C938" s="24"/>
      <c r="D938" s="25"/>
      <c r="E938" s="26"/>
      <c r="F938" s="26"/>
    </row>
    <row r="939" spans="1:6" x14ac:dyDescent="0.3">
      <c r="A939" s="22"/>
      <c r="B939" s="23"/>
      <c r="C939" s="24"/>
      <c r="D939" s="25"/>
      <c r="E939" s="26"/>
      <c r="F939" s="26"/>
    </row>
    <row r="940" spans="1:6" x14ac:dyDescent="0.3">
      <c r="A940" s="22"/>
      <c r="B940" s="23"/>
      <c r="C940" s="24"/>
      <c r="D940" s="25"/>
      <c r="E940" s="26"/>
      <c r="F940" s="26"/>
    </row>
    <row r="941" spans="1:6" x14ac:dyDescent="0.3">
      <c r="A941" s="22"/>
      <c r="B941" s="23"/>
      <c r="C941" s="24"/>
      <c r="D941" s="25"/>
      <c r="E941" s="26"/>
      <c r="F941" s="26"/>
    </row>
    <row r="942" spans="1:6" x14ac:dyDescent="0.3">
      <c r="A942" s="22"/>
      <c r="B942" s="23"/>
      <c r="C942" s="24"/>
      <c r="D942" s="25"/>
      <c r="E942" s="26"/>
      <c r="F942" s="26"/>
    </row>
    <row r="943" spans="1:6" x14ac:dyDescent="0.3">
      <c r="A943" s="22"/>
      <c r="B943" s="23"/>
      <c r="C943" s="24"/>
      <c r="D943" s="25"/>
      <c r="E943" s="26"/>
      <c r="F943" s="26"/>
    </row>
    <row r="944" spans="1:6" x14ac:dyDescent="0.3">
      <c r="A944" s="22"/>
      <c r="B944" s="23"/>
      <c r="C944" s="24"/>
      <c r="D944" s="25"/>
      <c r="E944" s="26"/>
      <c r="F944" s="26"/>
    </row>
    <row r="945" spans="1:6" x14ac:dyDescent="0.3">
      <c r="A945" s="22"/>
      <c r="B945" s="23"/>
      <c r="C945" s="24"/>
      <c r="D945" s="25"/>
      <c r="E945" s="26"/>
      <c r="F945" s="26"/>
    </row>
    <row r="946" spans="1:6" x14ac:dyDescent="0.3">
      <c r="A946" s="22"/>
      <c r="B946" s="23"/>
      <c r="C946" s="24"/>
      <c r="D946" s="25"/>
      <c r="E946" s="26"/>
      <c r="F946" s="26"/>
    </row>
    <row r="947" spans="1:6" x14ac:dyDescent="0.3">
      <c r="A947" s="22"/>
      <c r="B947" s="23"/>
      <c r="C947" s="24"/>
      <c r="D947" s="25"/>
      <c r="E947" s="26"/>
      <c r="F947" s="26"/>
    </row>
    <row r="948" spans="1:6" x14ac:dyDescent="0.3">
      <c r="A948" s="22"/>
      <c r="B948" s="23"/>
      <c r="C948" s="24"/>
      <c r="D948" s="25"/>
      <c r="E948" s="26"/>
      <c r="F948" s="26"/>
    </row>
    <row r="949" spans="1:6" x14ac:dyDescent="0.3">
      <c r="A949" s="22"/>
      <c r="B949" s="23"/>
      <c r="C949" s="24"/>
      <c r="D949" s="25"/>
      <c r="E949" s="26"/>
      <c r="F949" s="26"/>
    </row>
    <row r="950" spans="1:6" x14ac:dyDescent="0.3">
      <c r="A950" s="22"/>
      <c r="B950" s="23"/>
      <c r="C950" s="24"/>
      <c r="D950" s="25"/>
      <c r="E950" s="26"/>
      <c r="F950" s="26"/>
    </row>
    <row r="951" spans="1:6" x14ac:dyDescent="0.3">
      <c r="A951" s="22"/>
      <c r="B951" s="23"/>
      <c r="C951" s="24"/>
      <c r="D951" s="25"/>
      <c r="E951" s="26"/>
      <c r="F951" s="26"/>
    </row>
    <row r="952" spans="1:6" x14ac:dyDescent="0.3">
      <c r="A952" s="22"/>
      <c r="B952" s="23"/>
      <c r="C952" s="24"/>
      <c r="D952" s="25"/>
      <c r="E952" s="26"/>
      <c r="F952" s="26"/>
    </row>
    <row r="953" spans="1:6" x14ac:dyDescent="0.3">
      <c r="A953" s="22"/>
      <c r="B953" s="23"/>
      <c r="C953" s="24"/>
      <c r="D953" s="25"/>
      <c r="E953" s="26"/>
      <c r="F953" s="26"/>
    </row>
    <row r="954" spans="1:6" x14ac:dyDescent="0.3">
      <c r="A954" s="22"/>
      <c r="B954" s="23"/>
      <c r="C954" s="24"/>
      <c r="D954" s="25"/>
      <c r="E954" s="26"/>
      <c r="F954" s="26"/>
    </row>
    <row r="955" spans="1:6" x14ac:dyDescent="0.3">
      <c r="A955" s="22"/>
      <c r="B955" s="23"/>
      <c r="C955" s="24"/>
      <c r="D955" s="25"/>
      <c r="E955" s="26"/>
      <c r="F955" s="26"/>
    </row>
    <row r="956" spans="1:6" x14ac:dyDescent="0.3">
      <c r="A956" s="22"/>
      <c r="B956" s="23"/>
      <c r="C956" s="24"/>
      <c r="D956" s="25"/>
      <c r="E956" s="26"/>
      <c r="F956" s="26"/>
    </row>
    <row r="957" spans="1:6" x14ac:dyDescent="0.3">
      <c r="A957" s="22"/>
      <c r="B957" s="23"/>
      <c r="C957" s="24"/>
      <c r="D957" s="25"/>
      <c r="E957" s="26"/>
      <c r="F957" s="26"/>
    </row>
    <row r="958" spans="1:6" x14ac:dyDescent="0.3">
      <c r="A958" s="22"/>
      <c r="B958" s="23"/>
      <c r="C958" s="24"/>
      <c r="D958" s="25"/>
      <c r="E958" s="26"/>
      <c r="F958" s="26"/>
    </row>
    <row r="959" spans="1:6" x14ac:dyDescent="0.3">
      <c r="A959" s="22"/>
      <c r="B959" s="23"/>
      <c r="C959" s="24"/>
      <c r="D959" s="25"/>
      <c r="E959" s="26"/>
      <c r="F959" s="26"/>
    </row>
    <row r="960" spans="1:6" x14ac:dyDescent="0.3">
      <c r="A960" s="22"/>
      <c r="B960" s="23"/>
      <c r="C960" s="24"/>
      <c r="D960" s="25"/>
      <c r="E960" s="26"/>
      <c r="F960" s="26"/>
    </row>
    <row r="961" spans="1:6" x14ac:dyDescent="0.3">
      <c r="A961" s="22"/>
      <c r="B961" s="23"/>
      <c r="C961" s="24"/>
      <c r="D961" s="25"/>
      <c r="E961" s="26"/>
      <c r="F961" s="26"/>
    </row>
    <row r="962" spans="1:6" x14ac:dyDescent="0.3">
      <c r="A962" s="22"/>
      <c r="B962" s="23"/>
      <c r="C962" s="24"/>
      <c r="D962" s="25"/>
      <c r="E962" s="26"/>
      <c r="F962" s="26"/>
    </row>
    <row r="963" spans="1:6" x14ac:dyDescent="0.3">
      <c r="A963" s="22"/>
      <c r="B963" s="23"/>
      <c r="C963" s="24"/>
      <c r="D963" s="25"/>
      <c r="E963" s="26"/>
      <c r="F963" s="26"/>
    </row>
    <row r="964" spans="1:6" x14ac:dyDescent="0.3">
      <c r="A964" s="22"/>
      <c r="B964" s="23"/>
      <c r="C964" s="24"/>
      <c r="D964" s="25"/>
      <c r="E964" s="26"/>
      <c r="F964" s="26"/>
    </row>
    <row r="965" spans="1:6" x14ac:dyDescent="0.3">
      <c r="A965" s="22"/>
      <c r="B965" s="23"/>
      <c r="C965" s="24"/>
      <c r="D965" s="25"/>
      <c r="E965" s="26"/>
      <c r="F965" s="26"/>
    </row>
    <row r="966" spans="1:6" x14ac:dyDescent="0.3">
      <c r="A966" s="22"/>
      <c r="B966" s="23"/>
      <c r="C966" s="24"/>
      <c r="D966" s="25"/>
      <c r="E966" s="26"/>
      <c r="F966" s="26"/>
    </row>
    <row r="967" spans="1:6" x14ac:dyDescent="0.3">
      <c r="A967" s="22"/>
      <c r="B967" s="23"/>
      <c r="C967" s="24"/>
      <c r="D967" s="25"/>
      <c r="E967" s="26"/>
      <c r="F967" s="26"/>
    </row>
    <row r="968" spans="1:6" x14ac:dyDescent="0.3">
      <c r="A968" s="22"/>
      <c r="B968" s="23"/>
      <c r="C968" s="24"/>
      <c r="D968" s="25"/>
      <c r="E968" s="26"/>
      <c r="F968" s="26"/>
    </row>
    <row r="969" spans="1:6" x14ac:dyDescent="0.3">
      <c r="A969" s="22"/>
      <c r="B969" s="23"/>
      <c r="C969" s="24"/>
      <c r="D969" s="25"/>
      <c r="E969" s="26"/>
      <c r="F969" s="26"/>
    </row>
    <row r="970" spans="1:6" x14ac:dyDescent="0.3">
      <c r="A970" s="22"/>
      <c r="B970" s="23"/>
      <c r="C970" s="24"/>
      <c r="D970" s="25"/>
      <c r="E970" s="26"/>
      <c r="F970" s="26"/>
    </row>
    <row r="971" spans="1:6" x14ac:dyDescent="0.3">
      <c r="A971" s="22"/>
      <c r="B971" s="23"/>
      <c r="C971" s="24"/>
      <c r="D971" s="25"/>
      <c r="E971" s="26"/>
      <c r="F971" s="26"/>
    </row>
    <row r="972" spans="1:6" x14ac:dyDescent="0.3">
      <c r="A972" s="22"/>
      <c r="B972" s="23"/>
      <c r="C972" s="24"/>
      <c r="D972" s="25"/>
      <c r="E972" s="26"/>
      <c r="F972" s="26"/>
    </row>
    <row r="973" spans="1:6" x14ac:dyDescent="0.3">
      <c r="A973" s="22"/>
      <c r="B973" s="23"/>
      <c r="C973" s="24"/>
      <c r="D973" s="25"/>
      <c r="E973" s="26"/>
      <c r="F973" s="26"/>
    </row>
    <row r="974" spans="1:6" x14ac:dyDescent="0.3">
      <c r="A974" s="22"/>
      <c r="B974" s="23"/>
      <c r="C974" s="24"/>
      <c r="D974" s="25"/>
      <c r="E974" s="26"/>
      <c r="F974" s="26"/>
    </row>
    <row r="975" spans="1:6" x14ac:dyDescent="0.3">
      <c r="A975" s="22"/>
      <c r="B975" s="23"/>
      <c r="C975" s="24"/>
      <c r="D975" s="25"/>
      <c r="E975" s="26"/>
      <c r="F975" s="26"/>
    </row>
    <row r="976" spans="1:6" x14ac:dyDescent="0.3">
      <c r="A976" s="22"/>
      <c r="B976" s="23"/>
      <c r="C976" s="24"/>
      <c r="D976" s="25"/>
      <c r="E976" s="26"/>
      <c r="F976" s="26"/>
    </row>
    <row r="977" spans="1:6" x14ac:dyDescent="0.3">
      <c r="A977" s="22"/>
      <c r="B977" s="23"/>
      <c r="C977" s="24"/>
      <c r="D977" s="25"/>
      <c r="E977" s="26"/>
      <c r="F977" s="26"/>
    </row>
    <row r="978" spans="1:6" x14ac:dyDescent="0.3">
      <c r="A978" s="22"/>
      <c r="B978" s="23"/>
      <c r="C978" s="24"/>
      <c r="D978" s="25"/>
      <c r="E978" s="26"/>
      <c r="F978" s="26"/>
    </row>
    <row r="979" spans="1:6" x14ac:dyDescent="0.3">
      <c r="A979" s="22"/>
      <c r="B979" s="23"/>
      <c r="C979" s="24"/>
      <c r="D979" s="25"/>
      <c r="E979" s="26"/>
      <c r="F979" s="26"/>
    </row>
    <row r="980" spans="1:6" x14ac:dyDescent="0.3">
      <c r="A980" s="22"/>
      <c r="B980" s="23"/>
      <c r="C980" s="24"/>
      <c r="D980" s="25"/>
      <c r="E980" s="26"/>
      <c r="F980" s="26"/>
    </row>
    <row r="981" spans="1:6" x14ac:dyDescent="0.3">
      <c r="A981" s="22"/>
      <c r="B981" s="23"/>
      <c r="C981" s="24"/>
      <c r="D981" s="25"/>
      <c r="E981" s="26"/>
      <c r="F981" s="26"/>
    </row>
    <row r="982" spans="1:6" x14ac:dyDescent="0.3">
      <c r="A982" s="22"/>
      <c r="B982" s="23"/>
      <c r="C982" s="24"/>
      <c r="D982" s="25"/>
      <c r="E982" s="26"/>
      <c r="F982" s="26"/>
    </row>
    <row r="983" spans="1:6" x14ac:dyDescent="0.3">
      <c r="A983" s="22"/>
      <c r="B983" s="23"/>
      <c r="C983" s="24"/>
      <c r="D983" s="25"/>
      <c r="E983" s="26"/>
      <c r="F983" s="26"/>
    </row>
    <row r="984" spans="1:6" x14ac:dyDescent="0.3">
      <c r="A984" s="22"/>
      <c r="B984" s="23"/>
      <c r="C984" s="24"/>
      <c r="D984" s="25"/>
      <c r="E984" s="26"/>
      <c r="F984" s="26"/>
    </row>
    <row r="985" spans="1:6" x14ac:dyDescent="0.3">
      <c r="A985" s="22"/>
      <c r="B985" s="23"/>
      <c r="C985" s="24"/>
      <c r="D985" s="25"/>
      <c r="E985" s="26"/>
      <c r="F985" s="26"/>
    </row>
    <row r="986" spans="1:6" x14ac:dyDescent="0.3">
      <c r="A986" s="22"/>
      <c r="B986" s="23"/>
      <c r="C986" s="24"/>
      <c r="D986" s="25"/>
      <c r="E986" s="26"/>
      <c r="F986" s="26"/>
    </row>
    <row r="987" spans="1:6" x14ac:dyDescent="0.3">
      <c r="A987" s="22"/>
      <c r="B987" s="23"/>
      <c r="C987" s="24"/>
      <c r="D987" s="25"/>
      <c r="E987" s="26"/>
      <c r="F987" s="26"/>
    </row>
    <row r="988" spans="1:6" x14ac:dyDescent="0.3">
      <c r="A988" s="22"/>
      <c r="B988" s="23"/>
      <c r="C988" s="24"/>
      <c r="D988" s="25"/>
      <c r="E988" s="26"/>
      <c r="F988" s="26"/>
    </row>
    <row r="989" spans="1:6" x14ac:dyDescent="0.3">
      <c r="A989" s="22"/>
      <c r="B989" s="23"/>
      <c r="C989" s="24"/>
      <c r="D989" s="25"/>
      <c r="E989" s="26"/>
      <c r="F989" s="26"/>
    </row>
    <row r="990" spans="1:6" x14ac:dyDescent="0.3">
      <c r="A990" s="22"/>
      <c r="B990" s="23"/>
      <c r="C990" s="24"/>
      <c r="D990" s="25"/>
      <c r="E990" s="26"/>
      <c r="F990" s="26"/>
    </row>
    <row r="991" spans="1:6" x14ac:dyDescent="0.3">
      <c r="A991" s="22"/>
      <c r="B991" s="23"/>
      <c r="C991" s="24"/>
      <c r="D991" s="25"/>
      <c r="E991" s="26"/>
      <c r="F991" s="26"/>
    </row>
    <row r="992" spans="1:6" x14ac:dyDescent="0.3">
      <c r="A992" s="22"/>
      <c r="B992" s="23"/>
      <c r="C992" s="24"/>
      <c r="D992" s="25"/>
      <c r="E992" s="26"/>
      <c r="F992" s="26"/>
    </row>
    <row r="993" spans="1:6" x14ac:dyDescent="0.3">
      <c r="A993" s="22"/>
      <c r="B993" s="23"/>
      <c r="C993" s="24"/>
      <c r="D993" s="25"/>
      <c r="E993" s="26"/>
      <c r="F993" s="26"/>
    </row>
    <row r="994" spans="1:6" x14ac:dyDescent="0.3">
      <c r="A994" s="22"/>
      <c r="B994" s="23"/>
      <c r="C994" s="24"/>
      <c r="D994" s="25"/>
      <c r="E994" s="26"/>
      <c r="F994" s="26"/>
    </row>
    <row r="995" spans="1:6" x14ac:dyDescent="0.3">
      <c r="A995" s="22"/>
      <c r="B995" s="23"/>
      <c r="C995" s="24"/>
      <c r="D995" s="25"/>
      <c r="E995" s="26"/>
      <c r="F995" s="26"/>
    </row>
    <row r="996" spans="1:6" x14ac:dyDescent="0.3">
      <c r="A996" s="22"/>
      <c r="B996" s="23"/>
      <c r="C996" s="24"/>
      <c r="D996" s="25"/>
      <c r="E996" s="26"/>
      <c r="F996" s="26"/>
    </row>
    <row r="997" spans="1:6" x14ac:dyDescent="0.3">
      <c r="A997" s="22"/>
      <c r="B997" s="23"/>
      <c r="C997" s="24"/>
      <c r="D997" s="25"/>
      <c r="E997" s="26"/>
      <c r="F997" s="26"/>
    </row>
    <row r="998" spans="1:6" x14ac:dyDescent="0.3">
      <c r="A998" s="22"/>
      <c r="B998" s="23"/>
      <c r="C998" s="24"/>
      <c r="D998" s="25"/>
      <c r="E998" s="26"/>
      <c r="F998" s="26"/>
    </row>
    <row r="999" spans="1:6" x14ac:dyDescent="0.3">
      <c r="A999" s="22"/>
      <c r="B999" s="23"/>
      <c r="C999" s="24"/>
      <c r="D999" s="25"/>
      <c r="E999" s="26"/>
      <c r="F999" s="26"/>
    </row>
    <row r="1000" spans="1:6" x14ac:dyDescent="0.3">
      <c r="A1000" s="22"/>
      <c r="B1000" s="23"/>
      <c r="C1000" s="24"/>
      <c r="D1000" s="25"/>
      <c r="E1000" s="26"/>
      <c r="F1000" s="26"/>
    </row>
    <row r="1001" spans="1:6" x14ac:dyDescent="0.3">
      <c r="A1001" s="22"/>
      <c r="B1001" s="23"/>
      <c r="C1001" s="24"/>
      <c r="D1001" s="25"/>
      <c r="E1001" s="26"/>
      <c r="F1001" s="26"/>
    </row>
    <row r="1002" spans="1:6" x14ac:dyDescent="0.3">
      <c r="A1002" s="22"/>
      <c r="B1002" s="23"/>
      <c r="C1002" s="24"/>
      <c r="D1002" s="25"/>
      <c r="E1002" s="26"/>
      <c r="F1002" s="26"/>
    </row>
    <row r="1003" spans="1:6" x14ac:dyDescent="0.3">
      <c r="A1003" s="22"/>
      <c r="B1003" s="23"/>
      <c r="C1003" s="24"/>
      <c r="D1003" s="25"/>
      <c r="E1003" s="26"/>
      <c r="F1003" s="26"/>
    </row>
    <row r="1004" spans="1:6" x14ac:dyDescent="0.3">
      <c r="A1004" s="22"/>
      <c r="B1004" s="23"/>
      <c r="C1004" s="24"/>
      <c r="D1004" s="25"/>
      <c r="E1004" s="26"/>
      <c r="F1004" s="26"/>
    </row>
    <row r="1005" spans="1:6" x14ac:dyDescent="0.3">
      <c r="A1005" s="22"/>
      <c r="B1005" s="23"/>
      <c r="C1005" s="24"/>
      <c r="D1005" s="25"/>
      <c r="E1005" s="26"/>
      <c r="F1005" s="26"/>
    </row>
    <row r="1006" spans="1:6" x14ac:dyDescent="0.3">
      <c r="A1006" s="22"/>
      <c r="B1006" s="23"/>
      <c r="C1006" s="24"/>
      <c r="D1006" s="25"/>
      <c r="E1006" s="26"/>
      <c r="F1006" s="26"/>
    </row>
    <row r="1007" spans="1:6" x14ac:dyDescent="0.3">
      <c r="A1007" s="22"/>
      <c r="B1007" s="23"/>
      <c r="C1007" s="24"/>
      <c r="D1007" s="25"/>
      <c r="E1007" s="26"/>
      <c r="F1007" s="26"/>
    </row>
    <row r="1008" spans="1:6" x14ac:dyDescent="0.3">
      <c r="A1008" s="22"/>
      <c r="B1008" s="23"/>
      <c r="C1008" s="24"/>
      <c r="D1008" s="25"/>
      <c r="E1008" s="26"/>
      <c r="F1008" s="26"/>
    </row>
    <row r="1009" spans="1:6" x14ac:dyDescent="0.3">
      <c r="A1009" s="22"/>
      <c r="B1009" s="23"/>
      <c r="C1009" s="24"/>
      <c r="D1009" s="25"/>
      <c r="E1009" s="26"/>
      <c r="F1009" s="26"/>
    </row>
    <row r="1010" spans="1:6" x14ac:dyDescent="0.3">
      <c r="A1010" s="22"/>
      <c r="B1010" s="23"/>
      <c r="C1010" s="24"/>
      <c r="D1010" s="25"/>
      <c r="E1010" s="26"/>
      <c r="F1010" s="26"/>
    </row>
    <row r="1011" spans="1:6" x14ac:dyDescent="0.3">
      <c r="A1011" s="22"/>
      <c r="B1011" s="23"/>
      <c r="C1011" s="24"/>
      <c r="D1011" s="25"/>
      <c r="E1011" s="26"/>
      <c r="F1011" s="26"/>
    </row>
    <row r="1012" spans="1:6" x14ac:dyDescent="0.3">
      <c r="A1012" s="22"/>
      <c r="B1012" s="23"/>
      <c r="C1012" s="24"/>
      <c r="D1012" s="25"/>
      <c r="E1012" s="26"/>
      <c r="F1012" s="26"/>
    </row>
    <row r="1013" spans="1:6" x14ac:dyDescent="0.3">
      <c r="A1013" s="22"/>
      <c r="B1013" s="23"/>
      <c r="C1013" s="24"/>
      <c r="D1013" s="25"/>
      <c r="E1013" s="26"/>
      <c r="F1013" s="26"/>
    </row>
    <row r="1014" spans="1:6" x14ac:dyDescent="0.3">
      <c r="A1014" s="22"/>
      <c r="B1014" s="23"/>
      <c r="C1014" s="24"/>
      <c r="D1014" s="25"/>
      <c r="E1014" s="26"/>
      <c r="F1014" s="26"/>
    </row>
    <row r="1015" spans="1:6" x14ac:dyDescent="0.3">
      <c r="A1015" s="22"/>
      <c r="B1015" s="23"/>
      <c r="C1015" s="24"/>
      <c r="D1015" s="25"/>
      <c r="E1015" s="26"/>
      <c r="F1015" s="26"/>
    </row>
    <row r="1016" spans="1:6" x14ac:dyDescent="0.3">
      <c r="A1016" s="22"/>
      <c r="B1016" s="23"/>
      <c r="C1016" s="24"/>
      <c r="D1016" s="25"/>
      <c r="E1016" s="26"/>
      <c r="F1016" s="26"/>
    </row>
    <row r="1017" spans="1:6" x14ac:dyDescent="0.3">
      <c r="A1017" s="22"/>
      <c r="B1017" s="23"/>
      <c r="C1017" s="24"/>
      <c r="D1017" s="25"/>
      <c r="E1017" s="26"/>
      <c r="F1017" s="26"/>
    </row>
    <row r="1018" spans="1:6" x14ac:dyDescent="0.3">
      <c r="A1018" s="22"/>
      <c r="B1018" s="23"/>
      <c r="C1018" s="24"/>
      <c r="D1018" s="25"/>
      <c r="E1018" s="26"/>
      <c r="F1018" s="26"/>
    </row>
    <row r="1019" spans="1:6" x14ac:dyDescent="0.3">
      <c r="A1019" s="22"/>
      <c r="B1019" s="23"/>
      <c r="C1019" s="24"/>
      <c r="D1019" s="25"/>
      <c r="E1019" s="26"/>
      <c r="F1019" s="26"/>
    </row>
    <row r="1020" spans="1:6" x14ac:dyDescent="0.3">
      <c r="A1020" s="22"/>
      <c r="B1020" s="23"/>
      <c r="C1020" s="24"/>
      <c r="D1020" s="25"/>
      <c r="E1020" s="26"/>
      <c r="F1020" s="26"/>
    </row>
    <row r="1021" spans="1:6" x14ac:dyDescent="0.3">
      <c r="A1021" s="22"/>
      <c r="B1021" s="23"/>
      <c r="C1021" s="24"/>
      <c r="D1021" s="25"/>
      <c r="E1021" s="26"/>
      <c r="F1021" s="26"/>
    </row>
    <row r="1022" spans="1:6" x14ac:dyDescent="0.3">
      <c r="A1022" s="22"/>
      <c r="B1022" s="23"/>
      <c r="C1022" s="24"/>
      <c r="D1022" s="25"/>
      <c r="E1022" s="26"/>
      <c r="F1022" s="26"/>
    </row>
    <row r="1023" spans="1:6" x14ac:dyDescent="0.3">
      <c r="A1023" s="22"/>
      <c r="B1023" s="23"/>
      <c r="C1023" s="24"/>
      <c r="D1023" s="25"/>
      <c r="E1023" s="26"/>
      <c r="F1023" s="26"/>
    </row>
    <row r="1024" spans="1:6" x14ac:dyDescent="0.3">
      <c r="A1024" s="22"/>
      <c r="B1024" s="23"/>
      <c r="C1024" s="24"/>
      <c r="D1024" s="25"/>
      <c r="E1024" s="26"/>
      <c r="F1024" s="26"/>
    </row>
    <row r="1025" spans="1:6" x14ac:dyDescent="0.3">
      <c r="A1025" s="22"/>
      <c r="B1025" s="23"/>
      <c r="C1025" s="24"/>
      <c r="D1025" s="25"/>
      <c r="E1025" s="26"/>
      <c r="F1025" s="26"/>
    </row>
    <row r="1026" spans="1:6" x14ac:dyDescent="0.3">
      <c r="A1026" s="22"/>
      <c r="B1026" s="23"/>
      <c r="C1026" s="24"/>
      <c r="D1026" s="25"/>
      <c r="E1026" s="26"/>
      <c r="F1026" s="26"/>
    </row>
    <row r="1027" spans="1:6" x14ac:dyDescent="0.3">
      <c r="A1027" s="22"/>
      <c r="B1027" s="23"/>
      <c r="C1027" s="24"/>
      <c r="D1027" s="25"/>
      <c r="E1027" s="26"/>
      <c r="F1027" s="26"/>
    </row>
    <row r="1028" spans="1:6" x14ac:dyDescent="0.3">
      <c r="A1028" s="22"/>
      <c r="B1028" s="23"/>
      <c r="C1028" s="24"/>
      <c r="D1028" s="25"/>
      <c r="E1028" s="26"/>
      <c r="F1028" s="26"/>
    </row>
    <row r="1029" spans="1:6" x14ac:dyDescent="0.3">
      <c r="A1029" s="22"/>
      <c r="B1029" s="23"/>
      <c r="C1029" s="24"/>
      <c r="D1029" s="25"/>
      <c r="E1029" s="26"/>
      <c r="F1029" s="26"/>
    </row>
    <row r="1030" spans="1:6" x14ac:dyDescent="0.3">
      <c r="A1030" s="22"/>
      <c r="B1030" s="23"/>
      <c r="C1030" s="24"/>
      <c r="D1030" s="25"/>
      <c r="E1030" s="26"/>
      <c r="F1030" s="26"/>
    </row>
    <row r="1031" spans="1:6" x14ac:dyDescent="0.3">
      <c r="A1031" s="22"/>
      <c r="B1031" s="23"/>
      <c r="C1031" s="24"/>
      <c r="D1031" s="25"/>
      <c r="E1031" s="26"/>
      <c r="F1031" s="26"/>
    </row>
    <row r="1032" spans="1:6" x14ac:dyDescent="0.3">
      <c r="A1032" s="22"/>
      <c r="B1032" s="23"/>
      <c r="C1032" s="24"/>
      <c r="D1032" s="25"/>
      <c r="E1032" s="26"/>
      <c r="F1032" s="26"/>
    </row>
    <row r="1033" spans="1:6" x14ac:dyDescent="0.3">
      <c r="A1033" s="22"/>
      <c r="B1033" s="23"/>
      <c r="C1033" s="24"/>
      <c r="D1033" s="25"/>
      <c r="E1033" s="26"/>
      <c r="F1033" s="26"/>
    </row>
    <row r="1034" spans="1:6" x14ac:dyDescent="0.3">
      <c r="A1034" s="22"/>
      <c r="B1034" s="23"/>
      <c r="C1034" s="24"/>
      <c r="D1034" s="25"/>
      <c r="E1034" s="26"/>
      <c r="F1034" s="26"/>
    </row>
    <row r="1035" spans="1:6" x14ac:dyDescent="0.3">
      <c r="A1035" s="22"/>
      <c r="B1035" s="23"/>
      <c r="C1035" s="24"/>
      <c r="D1035" s="25"/>
      <c r="E1035" s="26"/>
      <c r="F1035" s="26"/>
    </row>
    <row r="1036" spans="1:6" x14ac:dyDescent="0.3">
      <c r="A1036" s="22"/>
      <c r="B1036" s="23"/>
      <c r="C1036" s="24"/>
      <c r="D1036" s="25"/>
      <c r="E1036" s="26"/>
      <c r="F1036" s="26"/>
    </row>
    <row r="1037" spans="1:6" x14ac:dyDescent="0.3">
      <c r="A1037" s="22"/>
      <c r="B1037" s="23"/>
      <c r="C1037" s="24"/>
      <c r="D1037" s="25"/>
      <c r="E1037" s="26"/>
      <c r="F1037" s="26"/>
    </row>
    <row r="1038" spans="1:6" x14ac:dyDescent="0.3">
      <c r="A1038" s="22"/>
      <c r="B1038" s="23"/>
      <c r="C1038" s="24"/>
      <c r="D1038" s="25"/>
      <c r="E1038" s="26"/>
      <c r="F1038" s="26"/>
    </row>
    <row r="1039" spans="1:6" x14ac:dyDescent="0.3">
      <c r="A1039" s="22"/>
      <c r="B1039" s="23"/>
      <c r="C1039" s="24"/>
      <c r="D1039" s="25"/>
      <c r="E1039" s="26"/>
      <c r="F1039" s="26"/>
    </row>
    <row r="1040" spans="1:6" x14ac:dyDescent="0.3">
      <c r="A1040" s="22"/>
      <c r="B1040" s="23"/>
      <c r="C1040" s="24"/>
      <c r="D1040" s="25"/>
      <c r="E1040" s="26"/>
      <c r="F1040" s="26"/>
    </row>
    <row r="1041" spans="1:6" x14ac:dyDescent="0.3">
      <c r="A1041" s="22"/>
      <c r="B1041" s="23"/>
      <c r="C1041" s="24"/>
      <c r="D1041" s="25"/>
      <c r="E1041" s="26"/>
      <c r="F1041" s="26"/>
    </row>
    <row r="1042" spans="1:6" x14ac:dyDescent="0.3">
      <c r="A1042" s="22"/>
      <c r="B1042" s="23"/>
      <c r="C1042" s="24"/>
      <c r="D1042" s="25"/>
      <c r="E1042" s="26"/>
      <c r="F1042" s="26"/>
    </row>
    <row r="1043" spans="1:6" x14ac:dyDescent="0.3">
      <c r="A1043" s="22"/>
      <c r="B1043" s="23"/>
      <c r="C1043" s="24"/>
      <c r="D1043" s="25"/>
      <c r="E1043" s="26"/>
      <c r="F1043" s="26"/>
    </row>
    <row r="1044" spans="1:6" x14ac:dyDescent="0.3">
      <c r="A1044" s="22"/>
      <c r="B1044" s="23"/>
      <c r="C1044" s="24"/>
      <c r="D1044" s="25"/>
      <c r="E1044" s="26"/>
      <c r="F1044" s="26"/>
    </row>
    <row r="1045" spans="1:6" x14ac:dyDescent="0.3">
      <c r="A1045" s="22"/>
      <c r="B1045" s="23"/>
      <c r="C1045" s="24"/>
      <c r="D1045" s="25"/>
      <c r="E1045" s="26"/>
      <c r="F1045" s="26"/>
    </row>
    <row r="1046" spans="1:6" x14ac:dyDescent="0.3">
      <c r="A1046" s="22"/>
      <c r="B1046" s="23"/>
      <c r="C1046" s="24"/>
      <c r="D1046" s="25"/>
      <c r="E1046" s="26"/>
      <c r="F1046" s="26"/>
    </row>
    <row r="1047" spans="1:6" x14ac:dyDescent="0.3">
      <c r="A1047" s="22"/>
      <c r="B1047" s="23"/>
      <c r="C1047" s="24"/>
      <c r="D1047" s="25"/>
      <c r="E1047" s="26"/>
      <c r="F1047" s="26"/>
    </row>
    <row r="1048" spans="1:6" x14ac:dyDescent="0.3">
      <c r="A1048" s="22"/>
      <c r="B1048" s="23"/>
      <c r="C1048" s="24"/>
      <c r="D1048" s="25"/>
      <c r="E1048" s="26"/>
      <c r="F1048" s="26"/>
    </row>
    <row r="1049" spans="1:6" x14ac:dyDescent="0.3">
      <c r="A1049" s="22"/>
      <c r="B1049" s="23"/>
      <c r="C1049" s="24"/>
      <c r="D1049" s="25"/>
      <c r="E1049" s="26"/>
      <c r="F1049" s="26"/>
    </row>
    <row r="1050" spans="1:6" x14ac:dyDescent="0.3">
      <c r="A1050" s="22"/>
      <c r="B1050" s="23"/>
      <c r="C1050" s="24"/>
      <c r="D1050" s="25"/>
      <c r="E1050" s="26"/>
      <c r="F1050" s="26"/>
    </row>
    <row r="1051" spans="1:6" x14ac:dyDescent="0.3">
      <c r="A1051" s="22"/>
      <c r="B1051" s="23"/>
      <c r="C1051" s="24"/>
      <c r="D1051" s="25"/>
      <c r="E1051" s="26"/>
      <c r="F1051" s="26"/>
    </row>
    <row r="1052" spans="1:6" x14ac:dyDescent="0.3">
      <c r="A1052" s="22"/>
      <c r="B1052" s="23"/>
      <c r="C1052" s="24"/>
      <c r="D1052" s="25"/>
      <c r="E1052" s="26"/>
      <c r="F1052" s="26"/>
    </row>
    <row r="1053" spans="1:6" x14ac:dyDescent="0.3">
      <c r="A1053" s="22"/>
      <c r="B1053" s="23"/>
      <c r="C1053" s="24"/>
      <c r="D1053" s="25"/>
      <c r="E1053" s="26"/>
      <c r="F1053" s="26"/>
    </row>
    <row r="1054" spans="1:6" x14ac:dyDescent="0.3">
      <c r="A1054" s="22"/>
      <c r="B1054" s="23"/>
      <c r="C1054" s="24"/>
      <c r="D1054" s="25"/>
      <c r="E1054" s="26"/>
      <c r="F1054" s="26"/>
    </row>
    <row r="1055" spans="1:6" x14ac:dyDescent="0.3">
      <c r="A1055" s="22"/>
      <c r="B1055" s="23"/>
      <c r="C1055" s="24"/>
      <c r="D1055" s="25"/>
      <c r="E1055" s="26"/>
      <c r="F1055" s="26"/>
    </row>
    <row r="1056" spans="1:6" x14ac:dyDescent="0.3">
      <c r="A1056" s="22"/>
      <c r="B1056" s="23"/>
      <c r="C1056" s="24"/>
      <c r="D1056" s="25"/>
      <c r="E1056" s="26"/>
      <c r="F1056" s="26"/>
    </row>
    <row r="1057" spans="1:6" x14ac:dyDescent="0.3">
      <c r="A1057" s="22"/>
      <c r="B1057" s="23"/>
      <c r="C1057" s="24"/>
      <c r="D1057" s="25"/>
      <c r="E1057" s="26"/>
      <c r="F1057" s="26"/>
    </row>
    <row r="1058" spans="1:6" x14ac:dyDescent="0.3">
      <c r="A1058" s="22"/>
      <c r="B1058" s="23"/>
      <c r="C1058" s="24"/>
      <c r="D1058" s="25"/>
      <c r="E1058" s="26"/>
      <c r="F1058" s="26"/>
    </row>
    <row r="1059" spans="1:6" x14ac:dyDescent="0.3">
      <c r="A1059" s="22"/>
      <c r="B1059" s="23"/>
      <c r="C1059" s="24"/>
      <c r="D1059" s="25"/>
      <c r="E1059" s="26"/>
      <c r="F1059" s="26"/>
    </row>
    <row r="1060" spans="1:6" x14ac:dyDescent="0.3">
      <c r="A1060" s="22"/>
      <c r="B1060" s="23"/>
      <c r="C1060" s="24"/>
      <c r="D1060" s="25"/>
      <c r="E1060" s="26"/>
      <c r="F1060" s="26"/>
    </row>
    <row r="1061" spans="1:6" x14ac:dyDescent="0.3">
      <c r="A1061" s="22"/>
      <c r="B1061" s="23"/>
      <c r="C1061" s="24"/>
      <c r="D1061" s="25"/>
      <c r="E1061" s="26"/>
      <c r="F1061" s="26"/>
    </row>
    <row r="1062" spans="1:6" x14ac:dyDescent="0.3">
      <c r="A1062" s="22"/>
      <c r="B1062" s="23"/>
      <c r="C1062" s="24"/>
      <c r="D1062" s="25"/>
      <c r="E1062" s="26"/>
      <c r="F1062" s="26"/>
    </row>
    <row r="1063" spans="1:6" x14ac:dyDescent="0.3">
      <c r="A1063" s="22"/>
      <c r="B1063" s="23"/>
      <c r="C1063" s="24"/>
      <c r="D1063" s="25"/>
      <c r="E1063" s="26"/>
      <c r="F1063" s="26"/>
    </row>
    <row r="1064" spans="1:6" x14ac:dyDescent="0.3">
      <c r="A1064" s="22"/>
      <c r="B1064" s="23"/>
      <c r="C1064" s="24"/>
      <c r="D1064" s="25"/>
      <c r="E1064" s="26"/>
      <c r="F1064" s="26"/>
    </row>
    <row r="1065" spans="1:6" x14ac:dyDescent="0.3">
      <c r="A1065" s="22"/>
      <c r="B1065" s="23"/>
      <c r="C1065" s="24"/>
      <c r="D1065" s="25"/>
      <c r="E1065" s="26"/>
      <c r="F1065" s="26"/>
    </row>
    <row r="1066" spans="1:6" x14ac:dyDescent="0.3">
      <c r="A1066" s="22"/>
      <c r="B1066" s="23"/>
      <c r="C1066" s="24"/>
      <c r="D1066" s="25"/>
      <c r="E1066" s="26"/>
      <c r="F1066" s="26"/>
    </row>
    <row r="1067" spans="1:6" x14ac:dyDescent="0.3">
      <c r="A1067" s="22"/>
      <c r="B1067" s="23"/>
      <c r="C1067" s="24"/>
      <c r="D1067" s="25"/>
      <c r="E1067" s="26"/>
      <c r="F1067" s="26"/>
    </row>
    <row r="1068" spans="1:6" x14ac:dyDescent="0.3">
      <c r="A1068" s="22"/>
      <c r="B1068" s="23"/>
      <c r="C1068" s="24"/>
      <c r="D1068" s="25"/>
      <c r="E1068" s="26"/>
      <c r="F1068" s="26"/>
    </row>
    <row r="1069" spans="1:6" x14ac:dyDescent="0.3">
      <c r="A1069" s="22"/>
      <c r="B1069" s="23"/>
      <c r="C1069" s="24"/>
      <c r="D1069" s="25"/>
      <c r="E1069" s="26"/>
      <c r="F1069" s="26"/>
    </row>
    <row r="1070" spans="1:6" x14ac:dyDescent="0.3">
      <c r="A1070" s="22"/>
      <c r="B1070" s="23"/>
      <c r="C1070" s="24"/>
      <c r="D1070" s="25"/>
      <c r="E1070" s="26"/>
      <c r="F1070" s="26"/>
    </row>
    <row r="1071" spans="1:6" x14ac:dyDescent="0.3">
      <c r="A1071" s="22"/>
      <c r="B1071" s="23"/>
      <c r="C1071" s="24"/>
      <c r="D1071" s="25"/>
      <c r="E1071" s="26"/>
      <c r="F1071" s="26"/>
    </row>
    <row r="1072" spans="1:6" x14ac:dyDescent="0.3">
      <c r="A1072" s="22"/>
      <c r="B1072" s="23"/>
      <c r="C1072" s="24"/>
      <c r="D1072" s="25"/>
      <c r="E1072" s="26"/>
      <c r="F1072" s="26"/>
    </row>
    <row r="1073" spans="1:6" x14ac:dyDescent="0.3">
      <c r="A1073" s="22"/>
      <c r="B1073" s="23"/>
      <c r="C1073" s="24"/>
      <c r="D1073" s="25"/>
      <c r="E1073" s="26"/>
      <c r="F1073" s="26"/>
    </row>
    <row r="1074" spans="1:6" x14ac:dyDescent="0.3">
      <c r="A1074" s="22"/>
      <c r="B1074" s="23"/>
      <c r="C1074" s="24"/>
      <c r="D1074" s="25"/>
      <c r="E1074" s="26"/>
      <c r="F1074" s="26"/>
    </row>
    <row r="1075" spans="1:6" x14ac:dyDescent="0.3">
      <c r="A1075" s="22"/>
      <c r="B1075" s="23"/>
      <c r="C1075" s="24"/>
      <c r="D1075" s="25"/>
      <c r="E1075" s="26"/>
      <c r="F1075" s="26"/>
    </row>
    <row r="1076" spans="1:6" x14ac:dyDescent="0.3">
      <c r="A1076" s="22"/>
      <c r="B1076" s="23"/>
      <c r="C1076" s="24"/>
      <c r="D1076" s="25"/>
      <c r="E1076" s="26"/>
      <c r="F1076" s="26"/>
    </row>
    <row r="1077" spans="1:6" x14ac:dyDescent="0.3">
      <c r="A1077" s="22"/>
      <c r="B1077" s="23"/>
      <c r="C1077" s="24"/>
      <c r="D1077" s="25"/>
      <c r="E1077" s="26"/>
      <c r="F1077" s="26"/>
    </row>
    <row r="1078" spans="1:6" x14ac:dyDescent="0.3">
      <c r="A1078" s="22"/>
      <c r="B1078" s="23"/>
      <c r="C1078" s="24"/>
      <c r="D1078" s="25"/>
      <c r="E1078" s="26"/>
      <c r="F1078" s="26"/>
    </row>
    <row r="1079" spans="1:6" x14ac:dyDescent="0.3">
      <c r="A1079" s="22"/>
      <c r="B1079" s="23"/>
      <c r="C1079" s="24"/>
      <c r="D1079" s="25"/>
      <c r="E1079" s="26"/>
      <c r="F1079" s="26"/>
    </row>
    <row r="1080" spans="1:6" x14ac:dyDescent="0.3">
      <c r="A1080" s="22"/>
      <c r="B1080" s="23"/>
      <c r="C1080" s="24"/>
      <c r="D1080" s="25"/>
      <c r="E1080" s="26"/>
      <c r="F1080" s="26"/>
    </row>
    <row r="1081" spans="1:6" x14ac:dyDescent="0.3">
      <c r="A1081" s="22"/>
      <c r="B1081" s="23"/>
      <c r="C1081" s="24"/>
      <c r="D1081" s="25"/>
      <c r="E1081" s="26"/>
      <c r="F1081" s="26"/>
    </row>
    <row r="1082" spans="1:6" x14ac:dyDescent="0.3">
      <c r="A1082" s="22"/>
      <c r="B1082" s="23"/>
      <c r="C1082" s="24"/>
      <c r="D1082" s="25"/>
      <c r="E1082" s="26"/>
      <c r="F1082" s="26"/>
    </row>
    <row r="1083" spans="1:6" x14ac:dyDescent="0.3">
      <c r="A1083" s="22"/>
      <c r="B1083" s="23"/>
      <c r="C1083" s="24"/>
      <c r="D1083" s="25"/>
      <c r="E1083" s="26"/>
      <c r="F1083" s="26"/>
    </row>
    <row r="1084" spans="1:6" x14ac:dyDescent="0.3">
      <c r="A1084" s="22"/>
      <c r="B1084" s="23"/>
      <c r="C1084" s="24"/>
      <c r="D1084" s="25"/>
      <c r="E1084" s="26"/>
      <c r="F1084" s="26"/>
    </row>
    <row r="1085" spans="1:6" x14ac:dyDescent="0.3">
      <c r="A1085" s="22"/>
      <c r="B1085" s="23"/>
      <c r="C1085" s="24"/>
      <c r="D1085" s="25"/>
      <c r="E1085" s="26"/>
      <c r="F1085" s="26"/>
    </row>
    <row r="1086" spans="1:6" x14ac:dyDescent="0.3">
      <c r="A1086" s="22"/>
      <c r="B1086" s="23"/>
      <c r="C1086" s="24"/>
      <c r="D1086" s="25"/>
      <c r="E1086" s="26"/>
      <c r="F1086" s="26"/>
    </row>
    <row r="1087" spans="1:6" x14ac:dyDescent="0.3">
      <c r="A1087" s="22"/>
      <c r="B1087" s="23"/>
      <c r="C1087" s="24"/>
      <c r="D1087" s="25"/>
      <c r="E1087" s="26"/>
      <c r="F1087" s="26"/>
    </row>
    <row r="1088" spans="1:6" x14ac:dyDescent="0.3">
      <c r="A1088" s="22"/>
      <c r="B1088" s="23"/>
      <c r="C1088" s="24"/>
      <c r="D1088" s="25"/>
      <c r="E1088" s="26"/>
      <c r="F1088" s="26"/>
    </row>
    <row r="1089" spans="1:6" x14ac:dyDescent="0.3">
      <c r="A1089" s="22"/>
      <c r="B1089" s="23"/>
      <c r="C1089" s="24"/>
      <c r="D1089" s="25"/>
      <c r="E1089" s="26"/>
      <c r="F1089" s="26"/>
    </row>
    <row r="1090" spans="1:6" x14ac:dyDescent="0.3">
      <c r="A1090" s="22"/>
      <c r="B1090" s="23"/>
      <c r="C1090" s="24"/>
      <c r="D1090" s="25"/>
      <c r="E1090" s="26"/>
      <c r="F1090" s="26"/>
    </row>
    <row r="1091" spans="1:6" x14ac:dyDescent="0.3">
      <c r="A1091" s="22"/>
      <c r="B1091" s="23"/>
      <c r="C1091" s="24"/>
      <c r="D1091" s="25"/>
      <c r="E1091" s="26"/>
      <c r="F1091" s="26"/>
    </row>
    <row r="1092" spans="1:6" x14ac:dyDescent="0.3">
      <c r="A1092" s="22"/>
      <c r="B1092" s="23"/>
      <c r="C1092" s="24"/>
      <c r="D1092" s="25"/>
      <c r="E1092" s="26"/>
      <c r="F1092" s="26"/>
    </row>
    <row r="1093" spans="1:6" x14ac:dyDescent="0.3">
      <c r="A1093" s="22"/>
      <c r="B1093" s="23"/>
      <c r="C1093" s="24"/>
      <c r="D1093" s="25"/>
      <c r="E1093" s="26"/>
      <c r="F1093" s="26"/>
    </row>
    <row r="1094" spans="1:6" x14ac:dyDescent="0.3">
      <c r="A1094" s="22"/>
      <c r="B1094" s="23"/>
      <c r="C1094" s="24"/>
      <c r="D1094" s="25"/>
      <c r="E1094" s="26"/>
      <c r="F1094" s="26"/>
    </row>
    <row r="1095" spans="1:6" x14ac:dyDescent="0.3">
      <c r="A1095" s="22"/>
      <c r="B1095" s="23"/>
      <c r="C1095" s="24"/>
      <c r="D1095" s="25"/>
      <c r="E1095" s="26"/>
      <c r="F1095" s="26"/>
    </row>
    <row r="1096" spans="1:6" x14ac:dyDescent="0.3">
      <c r="A1096" s="22"/>
      <c r="B1096" s="23"/>
      <c r="C1096" s="24"/>
      <c r="D1096" s="25"/>
      <c r="E1096" s="26"/>
      <c r="F1096" s="26"/>
    </row>
    <row r="1097" spans="1:6" x14ac:dyDescent="0.3">
      <c r="A1097" s="22"/>
      <c r="B1097" s="23"/>
      <c r="C1097" s="24"/>
      <c r="D1097" s="25"/>
      <c r="E1097" s="26"/>
      <c r="F1097" s="26"/>
    </row>
    <row r="1098" spans="1:6" x14ac:dyDescent="0.3">
      <c r="A1098" s="22"/>
      <c r="B1098" s="23"/>
      <c r="C1098" s="24"/>
      <c r="D1098" s="25"/>
      <c r="E1098" s="26"/>
      <c r="F1098" s="26"/>
    </row>
    <row r="1099" spans="1:6" x14ac:dyDescent="0.3">
      <c r="A1099" s="22"/>
      <c r="B1099" s="23"/>
      <c r="C1099" s="24"/>
      <c r="D1099" s="25"/>
      <c r="E1099" s="26"/>
      <c r="F1099" s="26"/>
    </row>
    <row r="1100" spans="1:6" x14ac:dyDescent="0.3">
      <c r="A1100" s="22"/>
      <c r="B1100" s="23"/>
      <c r="C1100" s="24"/>
      <c r="D1100" s="25"/>
      <c r="E1100" s="26"/>
      <c r="F1100" s="26"/>
    </row>
    <row r="1101" spans="1:6" x14ac:dyDescent="0.3">
      <c r="A1101" s="22"/>
      <c r="B1101" s="23"/>
      <c r="C1101" s="24"/>
      <c r="D1101" s="25"/>
      <c r="E1101" s="26"/>
      <c r="F1101" s="26"/>
    </row>
    <row r="1102" spans="1:6" x14ac:dyDescent="0.3">
      <c r="A1102" s="22"/>
      <c r="B1102" s="23"/>
      <c r="C1102" s="24"/>
      <c r="D1102" s="25"/>
      <c r="E1102" s="26"/>
      <c r="F1102" s="26"/>
    </row>
    <row r="1103" spans="1:6" x14ac:dyDescent="0.3">
      <c r="A1103" s="22"/>
      <c r="B1103" s="23"/>
      <c r="C1103" s="24"/>
      <c r="D1103" s="25"/>
      <c r="E1103" s="26"/>
      <c r="F1103" s="26"/>
    </row>
    <row r="1104" spans="1:6" x14ac:dyDescent="0.3">
      <c r="A1104" s="22"/>
      <c r="B1104" s="23"/>
      <c r="C1104" s="24"/>
      <c r="D1104" s="25"/>
      <c r="E1104" s="26"/>
      <c r="F1104" s="26"/>
    </row>
    <row r="1105" spans="1:6" x14ac:dyDescent="0.3">
      <c r="A1105" s="22"/>
      <c r="B1105" s="23"/>
      <c r="C1105" s="24"/>
      <c r="D1105" s="25"/>
      <c r="E1105" s="26"/>
      <c r="F1105" s="26"/>
    </row>
    <row r="1106" spans="1:6" x14ac:dyDescent="0.3">
      <c r="A1106" s="22"/>
      <c r="B1106" s="23"/>
      <c r="C1106" s="24"/>
      <c r="D1106" s="25"/>
      <c r="E1106" s="26"/>
      <c r="F1106" s="26"/>
    </row>
    <row r="1107" spans="1:6" x14ac:dyDescent="0.3">
      <c r="A1107" s="22"/>
      <c r="B1107" s="23"/>
      <c r="C1107" s="24"/>
      <c r="D1107" s="25"/>
      <c r="E1107" s="26"/>
      <c r="F1107" s="26"/>
    </row>
    <row r="1108" spans="1:6" x14ac:dyDescent="0.3">
      <c r="A1108" s="22"/>
      <c r="B1108" s="23"/>
      <c r="C1108" s="24"/>
      <c r="D1108" s="25"/>
      <c r="E1108" s="26"/>
      <c r="F1108" s="26"/>
    </row>
    <row r="1109" spans="1:6" x14ac:dyDescent="0.3">
      <c r="A1109" s="22"/>
      <c r="B1109" s="23"/>
      <c r="C1109" s="24"/>
      <c r="D1109" s="25"/>
      <c r="E1109" s="26"/>
      <c r="F1109" s="26"/>
    </row>
    <row r="1110" spans="1:6" x14ac:dyDescent="0.3">
      <c r="A1110" s="22"/>
      <c r="B1110" s="23"/>
      <c r="C1110" s="24"/>
      <c r="D1110" s="25"/>
      <c r="E1110" s="26"/>
      <c r="F1110" s="26"/>
    </row>
    <row r="1111" spans="1:6" x14ac:dyDescent="0.3">
      <c r="A1111" s="22"/>
      <c r="B1111" s="23"/>
      <c r="C1111" s="24"/>
      <c r="D1111" s="25"/>
      <c r="E1111" s="26"/>
      <c r="F1111" s="26"/>
    </row>
    <row r="1112" spans="1:6" x14ac:dyDescent="0.3">
      <c r="A1112" s="22"/>
      <c r="B1112" s="23"/>
      <c r="C1112" s="24"/>
      <c r="D1112" s="25"/>
      <c r="E1112" s="26"/>
      <c r="F1112" s="26"/>
    </row>
    <row r="1113" spans="1:6" x14ac:dyDescent="0.3">
      <c r="A1113" s="22"/>
      <c r="B1113" s="23"/>
      <c r="C1113" s="24"/>
      <c r="D1113" s="25"/>
      <c r="E1113" s="26"/>
      <c r="F1113" s="26"/>
    </row>
    <row r="1114" spans="1:6" x14ac:dyDescent="0.3">
      <c r="A1114" s="22"/>
      <c r="B1114" s="23"/>
      <c r="C1114" s="24"/>
      <c r="D1114" s="25"/>
      <c r="E1114" s="26"/>
      <c r="F1114" s="26"/>
    </row>
    <row r="1115" spans="1:6" x14ac:dyDescent="0.3">
      <c r="A1115" s="22"/>
      <c r="B1115" s="23"/>
      <c r="C1115" s="24"/>
      <c r="D1115" s="25"/>
      <c r="E1115" s="26"/>
      <c r="F1115" s="26"/>
    </row>
    <row r="1116" spans="1:6" x14ac:dyDescent="0.3">
      <c r="A1116" s="22"/>
      <c r="B1116" s="23"/>
      <c r="C1116" s="24"/>
      <c r="D1116" s="25"/>
      <c r="E1116" s="26"/>
      <c r="F1116" s="26"/>
    </row>
    <row r="1117" spans="1:6" x14ac:dyDescent="0.3">
      <c r="A1117" s="22"/>
      <c r="B1117" s="23"/>
      <c r="C1117" s="24"/>
      <c r="D1117" s="25"/>
      <c r="E1117" s="26"/>
      <c r="F1117" s="26"/>
    </row>
    <row r="1118" spans="1:6" x14ac:dyDescent="0.3">
      <c r="A1118" s="22"/>
      <c r="B1118" s="23"/>
      <c r="C1118" s="24"/>
      <c r="D1118" s="25"/>
      <c r="E1118" s="26"/>
      <c r="F1118" s="26"/>
    </row>
    <row r="1119" spans="1:6" x14ac:dyDescent="0.3">
      <c r="A1119" s="22"/>
      <c r="B1119" s="23"/>
      <c r="C1119" s="24"/>
      <c r="D1119" s="25"/>
      <c r="E1119" s="26"/>
      <c r="F1119" s="26"/>
    </row>
    <row r="1120" spans="1:6" x14ac:dyDescent="0.3">
      <c r="A1120" s="22"/>
      <c r="B1120" s="23"/>
      <c r="C1120" s="24"/>
      <c r="D1120" s="25"/>
      <c r="E1120" s="26"/>
      <c r="F1120" s="26"/>
    </row>
    <row r="1121" spans="1:6" x14ac:dyDescent="0.3">
      <c r="A1121" s="22"/>
      <c r="B1121" s="23"/>
      <c r="C1121" s="24"/>
      <c r="D1121" s="25"/>
      <c r="E1121" s="26"/>
      <c r="F1121" s="26"/>
    </row>
    <row r="1122" spans="1:6" x14ac:dyDescent="0.3">
      <c r="A1122" s="22"/>
      <c r="B1122" s="23"/>
      <c r="C1122" s="24"/>
      <c r="D1122" s="25"/>
      <c r="E1122" s="26"/>
      <c r="F1122" s="26"/>
    </row>
    <row r="1123" spans="1:6" x14ac:dyDescent="0.3">
      <c r="A1123" s="22"/>
      <c r="B1123" s="23"/>
      <c r="C1123" s="24"/>
      <c r="D1123" s="25"/>
      <c r="E1123" s="26"/>
      <c r="F1123" s="26"/>
    </row>
    <row r="1124" spans="1:6" x14ac:dyDescent="0.3">
      <c r="A1124" s="22"/>
      <c r="B1124" s="23"/>
      <c r="C1124" s="24"/>
      <c r="D1124" s="25"/>
      <c r="E1124" s="26"/>
      <c r="F1124" s="26"/>
    </row>
    <row r="1125" spans="1:6" x14ac:dyDescent="0.3">
      <c r="A1125" s="22"/>
      <c r="B1125" s="23"/>
      <c r="C1125" s="24"/>
      <c r="D1125" s="25"/>
      <c r="E1125" s="26"/>
      <c r="F1125" s="26"/>
    </row>
    <row r="1126" spans="1:6" x14ac:dyDescent="0.3">
      <c r="A1126" s="22"/>
      <c r="B1126" s="23"/>
      <c r="C1126" s="24"/>
      <c r="D1126" s="25"/>
      <c r="E1126" s="26"/>
      <c r="F1126" s="26"/>
    </row>
    <row r="1127" spans="1:6" x14ac:dyDescent="0.3">
      <c r="A1127" s="22"/>
      <c r="B1127" s="23"/>
      <c r="C1127" s="24"/>
      <c r="D1127" s="25"/>
      <c r="E1127" s="26"/>
      <c r="F1127" s="26"/>
    </row>
    <row r="1128" spans="1:6" x14ac:dyDescent="0.3">
      <c r="A1128" s="22"/>
      <c r="B1128" s="23"/>
      <c r="C1128" s="24"/>
      <c r="D1128" s="25"/>
      <c r="E1128" s="26"/>
      <c r="F1128" s="26"/>
    </row>
    <row r="1129" spans="1:6" x14ac:dyDescent="0.3">
      <c r="A1129" s="22"/>
      <c r="B1129" s="23"/>
      <c r="C1129" s="24"/>
      <c r="D1129" s="25"/>
      <c r="E1129" s="26"/>
      <c r="F1129" s="26"/>
    </row>
    <row r="1130" spans="1:6" x14ac:dyDescent="0.3">
      <c r="A1130" s="22"/>
      <c r="B1130" s="23"/>
      <c r="C1130" s="24"/>
      <c r="D1130" s="25"/>
      <c r="E1130" s="26"/>
      <c r="F1130" s="26"/>
    </row>
    <row r="1131" spans="1:6" x14ac:dyDescent="0.3">
      <c r="A1131" s="22"/>
      <c r="B1131" s="23"/>
      <c r="C1131" s="24"/>
      <c r="D1131" s="25"/>
      <c r="E1131" s="26"/>
      <c r="F1131" s="26"/>
    </row>
    <row r="1132" spans="1:6" x14ac:dyDescent="0.3">
      <c r="A1132" s="22"/>
      <c r="B1132" s="23"/>
      <c r="C1132" s="24"/>
      <c r="D1132" s="25"/>
      <c r="E1132" s="26"/>
      <c r="F1132" s="26"/>
    </row>
    <row r="1133" spans="1:6" x14ac:dyDescent="0.3">
      <c r="A1133" s="22"/>
      <c r="B1133" s="23"/>
      <c r="C1133" s="24"/>
      <c r="D1133" s="25"/>
      <c r="E1133" s="26"/>
      <c r="F1133" s="26"/>
    </row>
    <row r="1134" spans="1:6" x14ac:dyDescent="0.3">
      <c r="A1134" s="22"/>
      <c r="B1134" s="23"/>
      <c r="C1134" s="24"/>
      <c r="D1134" s="25"/>
      <c r="E1134" s="26"/>
      <c r="F1134" s="26"/>
    </row>
    <row r="1135" spans="1:6" x14ac:dyDescent="0.3">
      <c r="A1135" s="22"/>
      <c r="B1135" s="23"/>
      <c r="C1135" s="24"/>
      <c r="D1135" s="25"/>
      <c r="E1135" s="26"/>
      <c r="F1135" s="26"/>
    </row>
    <row r="1136" spans="1:6" x14ac:dyDescent="0.3">
      <c r="A1136" s="22"/>
      <c r="B1136" s="23"/>
      <c r="C1136" s="24"/>
      <c r="D1136" s="25"/>
      <c r="E1136" s="26"/>
      <c r="F1136" s="26"/>
    </row>
    <row r="1137" spans="1:6" x14ac:dyDescent="0.3">
      <c r="A1137" s="22"/>
      <c r="B1137" s="23"/>
      <c r="C1137" s="24"/>
      <c r="D1137" s="25"/>
      <c r="E1137" s="26"/>
      <c r="F1137" s="26"/>
    </row>
    <row r="1138" spans="1:6" x14ac:dyDescent="0.3">
      <c r="A1138" s="22"/>
      <c r="B1138" s="23"/>
      <c r="C1138" s="24"/>
      <c r="D1138" s="25"/>
      <c r="E1138" s="26"/>
      <c r="F1138" s="26"/>
    </row>
    <row r="1139" spans="1:6" x14ac:dyDescent="0.3">
      <c r="A1139" s="22"/>
      <c r="B1139" s="23"/>
      <c r="C1139" s="24"/>
      <c r="D1139" s="25"/>
      <c r="E1139" s="26"/>
      <c r="F1139" s="26"/>
    </row>
    <row r="1140" spans="1:6" x14ac:dyDescent="0.3">
      <c r="A1140" s="22"/>
      <c r="B1140" s="23"/>
      <c r="C1140" s="24"/>
      <c r="D1140" s="25"/>
      <c r="E1140" s="26"/>
      <c r="F1140" s="26"/>
    </row>
    <row r="1141" spans="1:6" x14ac:dyDescent="0.3">
      <c r="A1141" s="22"/>
      <c r="B1141" s="23"/>
      <c r="C1141" s="24"/>
      <c r="D1141" s="25"/>
      <c r="E1141" s="26"/>
      <c r="F1141" s="26"/>
    </row>
    <row r="1142" spans="1:6" x14ac:dyDescent="0.3">
      <c r="A1142" s="22"/>
      <c r="B1142" s="23"/>
      <c r="C1142" s="24"/>
      <c r="D1142" s="25"/>
      <c r="E1142" s="26"/>
      <c r="F1142" s="26"/>
    </row>
    <row r="1143" spans="1:6" x14ac:dyDescent="0.3">
      <c r="A1143" s="22"/>
      <c r="B1143" s="23"/>
      <c r="C1143" s="24"/>
      <c r="D1143" s="25"/>
      <c r="E1143" s="26"/>
      <c r="F1143" s="26"/>
    </row>
    <row r="1144" spans="1:6" x14ac:dyDescent="0.3">
      <c r="A1144" s="22"/>
      <c r="B1144" s="23"/>
      <c r="C1144" s="24"/>
      <c r="D1144" s="25"/>
      <c r="E1144" s="26"/>
      <c r="F1144" s="26"/>
    </row>
    <row r="1145" spans="1:6" x14ac:dyDescent="0.3">
      <c r="A1145" s="22"/>
      <c r="B1145" s="23"/>
      <c r="C1145" s="24"/>
      <c r="D1145" s="25"/>
      <c r="E1145" s="26"/>
      <c r="F1145" s="26"/>
    </row>
    <row r="1146" spans="1:6" x14ac:dyDescent="0.3">
      <c r="A1146" s="22"/>
      <c r="B1146" s="23"/>
      <c r="C1146" s="24"/>
      <c r="D1146" s="25"/>
      <c r="E1146" s="26"/>
      <c r="F1146" s="26"/>
    </row>
    <row r="1147" spans="1:6" x14ac:dyDescent="0.3">
      <c r="A1147" s="22"/>
      <c r="B1147" s="23"/>
      <c r="C1147" s="24"/>
      <c r="D1147" s="25"/>
      <c r="E1147" s="26"/>
      <c r="F1147" s="26"/>
    </row>
    <row r="1148" spans="1:6" x14ac:dyDescent="0.3">
      <c r="A1148" s="22"/>
      <c r="B1148" s="23"/>
      <c r="C1148" s="24"/>
      <c r="D1148" s="25"/>
      <c r="E1148" s="26"/>
      <c r="F1148" s="26"/>
    </row>
    <row r="1149" spans="1:6" x14ac:dyDescent="0.3">
      <c r="A1149" s="22"/>
      <c r="B1149" s="23"/>
      <c r="C1149" s="24"/>
      <c r="D1149" s="25"/>
      <c r="E1149" s="26"/>
      <c r="F1149" s="26"/>
    </row>
    <row r="1150" spans="1:6" x14ac:dyDescent="0.3">
      <c r="A1150" s="22"/>
      <c r="B1150" s="23"/>
      <c r="C1150" s="24"/>
      <c r="D1150" s="25"/>
      <c r="E1150" s="26"/>
      <c r="F1150" s="26"/>
    </row>
    <row r="1151" spans="1:6" x14ac:dyDescent="0.3">
      <c r="A1151" s="22"/>
      <c r="B1151" s="23"/>
      <c r="C1151" s="24"/>
      <c r="D1151" s="25"/>
      <c r="E1151" s="26"/>
      <c r="F1151" s="26"/>
    </row>
    <row r="1152" spans="1:6" x14ac:dyDescent="0.3">
      <c r="A1152" s="22"/>
      <c r="B1152" s="23"/>
      <c r="C1152" s="24"/>
      <c r="D1152" s="25"/>
      <c r="E1152" s="26"/>
      <c r="F1152" s="26"/>
    </row>
    <row r="1153" spans="1:6" x14ac:dyDescent="0.3">
      <c r="A1153" s="22"/>
      <c r="B1153" s="23"/>
      <c r="C1153" s="24"/>
      <c r="D1153" s="25"/>
      <c r="E1153" s="26"/>
      <c r="F1153" s="26"/>
    </row>
    <row r="1154" spans="1:6" x14ac:dyDescent="0.3">
      <c r="A1154" s="22"/>
      <c r="B1154" s="23"/>
      <c r="C1154" s="24"/>
      <c r="D1154" s="25"/>
      <c r="E1154" s="26"/>
      <c r="F1154" s="26"/>
    </row>
    <row r="1155" spans="1:6" x14ac:dyDescent="0.3">
      <c r="A1155" s="22"/>
      <c r="B1155" s="23"/>
      <c r="C1155" s="24"/>
      <c r="D1155" s="25"/>
      <c r="E1155" s="26"/>
      <c r="F1155" s="26"/>
    </row>
    <row r="1156" spans="1:6" x14ac:dyDescent="0.3">
      <c r="A1156" s="22"/>
      <c r="B1156" s="23"/>
      <c r="C1156" s="24"/>
      <c r="D1156" s="25"/>
      <c r="E1156" s="26"/>
      <c r="F1156" s="26"/>
    </row>
    <row r="1157" spans="1:6" x14ac:dyDescent="0.3">
      <c r="A1157" s="22"/>
      <c r="B1157" s="23"/>
      <c r="C1157" s="24"/>
      <c r="D1157" s="25"/>
      <c r="E1157" s="26"/>
      <c r="F1157" s="26"/>
    </row>
    <row r="1158" spans="1:6" x14ac:dyDescent="0.3">
      <c r="A1158" s="22"/>
      <c r="B1158" s="23"/>
      <c r="C1158" s="24"/>
      <c r="D1158" s="25"/>
      <c r="E1158" s="26"/>
      <c r="F1158" s="26"/>
    </row>
    <row r="1159" spans="1:6" x14ac:dyDescent="0.3">
      <c r="A1159" s="22"/>
      <c r="B1159" s="23"/>
      <c r="C1159" s="24"/>
      <c r="D1159" s="25"/>
      <c r="E1159" s="26"/>
      <c r="F1159" s="26"/>
    </row>
    <row r="1160" spans="1:6" x14ac:dyDescent="0.3">
      <c r="A1160" s="22"/>
      <c r="B1160" s="23"/>
      <c r="C1160" s="24"/>
      <c r="D1160" s="25"/>
      <c r="E1160" s="26"/>
      <c r="F1160" s="26"/>
    </row>
    <row r="1161" spans="1:6" x14ac:dyDescent="0.3">
      <c r="A1161" s="22"/>
      <c r="B1161" s="23"/>
      <c r="C1161" s="24"/>
      <c r="D1161" s="25"/>
      <c r="E1161" s="26"/>
      <c r="F1161" s="26"/>
    </row>
    <row r="1162" spans="1:6" x14ac:dyDescent="0.3">
      <c r="A1162" s="22"/>
      <c r="B1162" s="23"/>
      <c r="C1162" s="24"/>
      <c r="D1162" s="25"/>
      <c r="E1162" s="26"/>
      <c r="F1162" s="26"/>
    </row>
    <row r="1163" spans="1:6" x14ac:dyDescent="0.3">
      <c r="A1163" s="22"/>
      <c r="B1163" s="23"/>
      <c r="C1163" s="24"/>
      <c r="D1163" s="25"/>
      <c r="E1163" s="26"/>
      <c r="F1163" s="26"/>
    </row>
    <row r="1164" spans="1:6" x14ac:dyDescent="0.3">
      <c r="A1164" s="22"/>
      <c r="B1164" s="23"/>
      <c r="C1164" s="24"/>
      <c r="D1164" s="25"/>
      <c r="E1164" s="26"/>
      <c r="F1164" s="26"/>
    </row>
    <row r="1165" spans="1:6" x14ac:dyDescent="0.3">
      <c r="A1165" s="22"/>
      <c r="B1165" s="23"/>
      <c r="C1165" s="24"/>
      <c r="D1165" s="25"/>
      <c r="E1165" s="26"/>
      <c r="F1165" s="26"/>
    </row>
    <row r="1166" spans="1:6" x14ac:dyDescent="0.3">
      <c r="A1166" s="22"/>
      <c r="B1166" s="23"/>
      <c r="C1166" s="24"/>
      <c r="D1166" s="25"/>
      <c r="E1166" s="26"/>
      <c r="F1166" s="26"/>
    </row>
    <row r="1167" spans="1:6" x14ac:dyDescent="0.3">
      <c r="A1167" s="22"/>
      <c r="B1167" s="23"/>
      <c r="C1167" s="24"/>
      <c r="D1167" s="25"/>
      <c r="E1167" s="26"/>
      <c r="F1167" s="26"/>
    </row>
    <row r="1168" spans="1:6" x14ac:dyDescent="0.3">
      <c r="A1168" s="22"/>
      <c r="B1168" s="23"/>
      <c r="C1168" s="24"/>
      <c r="D1168" s="25"/>
      <c r="E1168" s="26"/>
      <c r="F1168" s="26"/>
    </row>
    <row r="1169" spans="1:6" x14ac:dyDescent="0.3">
      <c r="A1169" s="22"/>
      <c r="B1169" s="23"/>
      <c r="C1169" s="24"/>
      <c r="D1169" s="25"/>
      <c r="E1169" s="26"/>
      <c r="F1169" s="26"/>
    </row>
    <row r="1170" spans="1:6" x14ac:dyDescent="0.3">
      <c r="A1170" s="22"/>
      <c r="B1170" s="23"/>
      <c r="C1170" s="24"/>
      <c r="D1170" s="25"/>
      <c r="E1170" s="26"/>
      <c r="F1170" s="26"/>
    </row>
    <row r="1171" spans="1:6" x14ac:dyDescent="0.3">
      <c r="A1171" s="22"/>
      <c r="B1171" s="23"/>
      <c r="C1171" s="24"/>
      <c r="D1171" s="25"/>
      <c r="E1171" s="26"/>
      <c r="F1171" s="26"/>
    </row>
    <row r="1172" spans="1:6" x14ac:dyDescent="0.3">
      <c r="A1172" s="22"/>
      <c r="B1172" s="23"/>
      <c r="C1172" s="24"/>
      <c r="D1172" s="25"/>
      <c r="E1172" s="26"/>
      <c r="F1172" s="26"/>
    </row>
    <row r="1173" spans="1:6" x14ac:dyDescent="0.3">
      <c r="A1173" s="22"/>
      <c r="B1173" s="23"/>
      <c r="C1173" s="24"/>
      <c r="D1173" s="25"/>
      <c r="E1173" s="26"/>
      <c r="F1173" s="26"/>
    </row>
    <row r="1174" spans="1:6" x14ac:dyDescent="0.3">
      <c r="A1174" s="22"/>
      <c r="B1174" s="23"/>
      <c r="C1174" s="24"/>
      <c r="D1174" s="25"/>
      <c r="E1174" s="26"/>
      <c r="F1174" s="26"/>
    </row>
    <row r="1175" spans="1:6" x14ac:dyDescent="0.3">
      <c r="A1175" s="22"/>
      <c r="B1175" s="23"/>
      <c r="C1175" s="24"/>
      <c r="D1175" s="25"/>
      <c r="E1175" s="26"/>
      <c r="F1175" s="26"/>
    </row>
    <row r="1176" spans="1:6" x14ac:dyDescent="0.3">
      <c r="A1176" s="22"/>
      <c r="B1176" s="23"/>
      <c r="C1176" s="24"/>
      <c r="D1176" s="25"/>
      <c r="E1176" s="26"/>
      <c r="F1176" s="26"/>
    </row>
    <row r="1177" spans="1:6" x14ac:dyDescent="0.3">
      <c r="A1177" s="22"/>
      <c r="B1177" s="23"/>
      <c r="C1177" s="24"/>
      <c r="D1177" s="25"/>
      <c r="E1177" s="26"/>
      <c r="F1177" s="26"/>
    </row>
    <row r="1178" spans="1:6" x14ac:dyDescent="0.3">
      <c r="A1178" s="22"/>
      <c r="B1178" s="23"/>
      <c r="C1178" s="24"/>
      <c r="D1178" s="25"/>
      <c r="E1178" s="26"/>
      <c r="F1178" s="26"/>
    </row>
    <row r="1179" spans="1:6" x14ac:dyDescent="0.3">
      <c r="A1179" s="22"/>
      <c r="B1179" s="23"/>
      <c r="C1179" s="24"/>
      <c r="D1179" s="25"/>
      <c r="E1179" s="26"/>
      <c r="F1179" s="26"/>
    </row>
    <row r="1180" spans="1:6" x14ac:dyDescent="0.3">
      <c r="A1180" s="22"/>
      <c r="B1180" s="23"/>
      <c r="C1180" s="24"/>
      <c r="D1180" s="25"/>
      <c r="E1180" s="26"/>
      <c r="F1180" s="26"/>
    </row>
    <row r="1181" spans="1:6" x14ac:dyDescent="0.3">
      <c r="A1181" s="22"/>
      <c r="B1181" s="23"/>
      <c r="C1181" s="24"/>
      <c r="D1181" s="25"/>
      <c r="E1181" s="26"/>
      <c r="F1181" s="26"/>
    </row>
    <row r="1182" spans="1:6" x14ac:dyDescent="0.3">
      <c r="A1182" s="22"/>
      <c r="B1182" s="23"/>
      <c r="C1182" s="24"/>
      <c r="D1182" s="25"/>
      <c r="E1182" s="26"/>
      <c r="F1182" s="26"/>
    </row>
    <row r="1183" spans="1:6" x14ac:dyDescent="0.3">
      <c r="A1183" s="22"/>
      <c r="B1183" s="23"/>
      <c r="C1183" s="24"/>
      <c r="D1183" s="25"/>
      <c r="E1183" s="26"/>
      <c r="F1183" s="26"/>
    </row>
    <row r="1184" spans="1:6" x14ac:dyDescent="0.3">
      <c r="A1184" s="22"/>
      <c r="B1184" s="23"/>
      <c r="C1184" s="24"/>
      <c r="D1184" s="25"/>
      <c r="E1184" s="26"/>
      <c r="F1184" s="26"/>
    </row>
    <row r="1185" spans="1:6" x14ac:dyDescent="0.3">
      <c r="A1185" s="22"/>
      <c r="B1185" s="23"/>
      <c r="C1185" s="24"/>
      <c r="D1185" s="25"/>
      <c r="E1185" s="26"/>
      <c r="F1185" s="26"/>
    </row>
    <row r="1186" spans="1:6" x14ac:dyDescent="0.3">
      <c r="A1186" s="22"/>
      <c r="B1186" s="23"/>
      <c r="C1186" s="24"/>
      <c r="D1186" s="25"/>
      <c r="E1186" s="26"/>
      <c r="F1186" s="26"/>
    </row>
    <row r="1187" spans="1:6" x14ac:dyDescent="0.3">
      <c r="A1187" s="22"/>
      <c r="B1187" s="23"/>
      <c r="C1187" s="24"/>
      <c r="D1187" s="25"/>
      <c r="E1187" s="26"/>
      <c r="F1187" s="26"/>
    </row>
    <row r="1188" spans="1:6" x14ac:dyDescent="0.3">
      <c r="A1188" s="22"/>
      <c r="B1188" s="23"/>
      <c r="C1188" s="24"/>
      <c r="D1188" s="25"/>
      <c r="E1188" s="26"/>
      <c r="F1188" s="26"/>
    </row>
    <row r="1189" spans="1:6" x14ac:dyDescent="0.3">
      <c r="A1189" s="22"/>
      <c r="B1189" s="23"/>
      <c r="C1189" s="24"/>
      <c r="D1189" s="25"/>
      <c r="E1189" s="26"/>
      <c r="F1189" s="26"/>
    </row>
    <row r="1190" spans="1:6" x14ac:dyDescent="0.3">
      <c r="A1190" s="22"/>
      <c r="B1190" s="23"/>
      <c r="C1190" s="24"/>
      <c r="D1190" s="25"/>
      <c r="E1190" s="26"/>
      <c r="F1190" s="26"/>
    </row>
    <row r="1191" spans="1:6" x14ac:dyDescent="0.3">
      <c r="A1191" s="22"/>
      <c r="B1191" s="23"/>
      <c r="C1191" s="24"/>
      <c r="D1191" s="25"/>
      <c r="E1191" s="26"/>
      <c r="F1191" s="26"/>
    </row>
    <row r="1192" spans="1:6" x14ac:dyDescent="0.3">
      <c r="A1192" s="22"/>
      <c r="B1192" s="23"/>
      <c r="C1192" s="24"/>
      <c r="D1192" s="25"/>
      <c r="E1192" s="26"/>
      <c r="F1192" s="26"/>
    </row>
    <row r="1193" spans="1:6" x14ac:dyDescent="0.3">
      <c r="A1193" s="22"/>
      <c r="B1193" s="23"/>
      <c r="C1193" s="24"/>
      <c r="D1193" s="25"/>
      <c r="E1193" s="26"/>
      <c r="F1193" s="26"/>
    </row>
    <row r="1194" spans="1:6" x14ac:dyDescent="0.3">
      <c r="A1194" s="22"/>
      <c r="B1194" s="23"/>
      <c r="C1194" s="24"/>
      <c r="D1194" s="25"/>
      <c r="E1194" s="26"/>
      <c r="F1194" s="26"/>
    </row>
    <row r="1195" spans="1:6" x14ac:dyDescent="0.3">
      <c r="A1195" s="22"/>
      <c r="B1195" s="23"/>
      <c r="C1195" s="24"/>
      <c r="D1195" s="25"/>
      <c r="E1195" s="26"/>
      <c r="F1195" s="26"/>
    </row>
    <row r="1196" spans="1:6" x14ac:dyDescent="0.3">
      <c r="A1196" s="22"/>
      <c r="B1196" s="23"/>
      <c r="C1196" s="24"/>
      <c r="D1196" s="25"/>
      <c r="E1196" s="26"/>
      <c r="F1196" s="26"/>
    </row>
    <row r="1197" spans="1:6" x14ac:dyDescent="0.3">
      <c r="A1197" s="22"/>
      <c r="B1197" s="23"/>
      <c r="C1197" s="24"/>
      <c r="D1197" s="25"/>
      <c r="E1197" s="26"/>
      <c r="F1197" s="26"/>
    </row>
    <row r="1198" spans="1:6" x14ac:dyDescent="0.3">
      <c r="A1198" s="22"/>
      <c r="B1198" s="23"/>
      <c r="C1198" s="24"/>
      <c r="D1198" s="25"/>
      <c r="E1198" s="26"/>
      <c r="F1198" s="26"/>
    </row>
    <row r="1199" spans="1:6" x14ac:dyDescent="0.3">
      <c r="A1199" s="22"/>
      <c r="B1199" s="23"/>
      <c r="C1199" s="24"/>
      <c r="D1199" s="25"/>
      <c r="E1199" s="26"/>
      <c r="F1199" s="26"/>
    </row>
    <row r="1200" spans="1:6" x14ac:dyDescent="0.3">
      <c r="A1200" s="22"/>
      <c r="B1200" s="23"/>
      <c r="C1200" s="24"/>
      <c r="D1200" s="25"/>
      <c r="E1200" s="26"/>
      <c r="F1200" s="26"/>
    </row>
    <row r="1201" spans="1:6" x14ac:dyDescent="0.3">
      <c r="A1201" s="22"/>
      <c r="B1201" s="23"/>
      <c r="C1201" s="24"/>
      <c r="D1201" s="25"/>
      <c r="E1201" s="26"/>
      <c r="F1201" s="26"/>
    </row>
    <row r="1202" spans="1:6" x14ac:dyDescent="0.3">
      <c r="A1202" s="22"/>
      <c r="B1202" s="23"/>
      <c r="C1202" s="24"/>
      <c r="D1202" s="25"/>
      <c r="E1202" s="26"/>
      <c r="F1202" s="26"/>
    </row>
    <row r="1203" spans="1:6" x14ac:dyDescent="0.3">
      <c r="A1203" s="22"/>
      <c r="B1203" s="23"/>
      <c r="C1203" s="24"/>
      <c r="D1203" s="25"/>
      <c r="E1203" s="26"/>
      <c r="F1203" s="26"/>
    </row>
    <row r="1204" spans="1:6" x14ac:dyDescent="0.3">
      <c r="A1204" s="22"/>
      <c r="B1204" s="23"/>
      <c r="C1204" s="24"/>
      <c r="D1204" s="25"/>
      <c r="E1204" s="26"/>
      <c r="F1204" s="26"/>
    </row>
    <row r="1205" spans="1:6" x14ac:dyDescent="0.3">
      <c r="A1205" s="22"/>
      <c r="B1205" s="23"/>
      <c r="C1205" s="24"/>
      <c r="D1205" s="25"/>
      <c r="E1205" s="26"/>
      <c r="F1205" s="26"/>
    </row>
    <row r="1206" spans="1:6" x14ac:dyDescent="0.3">
      <c r="A1206" s="22"/>
      <c r="B1206" s="23"/>
      <c r="C1206" s="24"/>
      <c r="D1206" s="25"/>
      <c r="E1206" s="26"/>
      <c r="F1206" s="26"/>
    </row>
    <row r="1207" spans="1:6" x14ac:dyDescent="0.3">
      <c r="A1207" s="22"/>
      <c r="B1207" s="23"/>
      <c r="C1207" s="24"/>
      <c r="D1207" s="25"/>
      <c r="E1207" s="26"/>
      <c r="F1207" s="26"/>
    </row>
    <row r="1208" spans="1:6" x14ac:dyDescent="0.3">
      <c r="A1208" s="22"/>
      <c r="B1208" s="23"/>
      <c r="C1208" s="24"/>
      <c r="D1208" s="25"/>
      <c r="E1208" s="26"/>
      <c r="F1208" s="26"/>
    </row>
    <row r="1209" spans="1:6" x14ac:dyDescent="0.3">
      <c r="A1209" s="22"/>
      <c r="B1209" s="23"/>
      <c r="C1209" s="24"/>
      <c r="D1209" s="25"/>
      <c r="E1209" s="26"/>
      <c r="F1209" s="26"/>
    </row>
    <row r="1210" spans="1:6" x14ac:dyDescent="0.3">
      <c r="A1210" s="22"/>
      <c r="B1210" s="23"/>
      <c r="C1210" s="24"/>
      <c r="D1210" s="25"/>
      <c r="E1210" s="26"/>
      <c r="F1210" s="26"/>
    </row>
    <row r="1211" spans="1:6" x14ac:dyDescent="0.3">
      <c r="A1211" s="22"/>
      <c r="B1211" s="23"/>
      <c r="C1211" s="24"/>
      <c r="D1211" s="25"/>
      <c r="E1211" s="26"/>
      <c r="F1211" s="26"/>
    </row>
    <row r="1212" spans="1:6" x14ac:dyDescent="0.3">
      <c r="A1212" s="22"/>
      <c r="B1212" s="23"/>
      <c r="C1212" s="24"/>
      <c r="D1212" s="25"/>
      <c r="E1212" s="26"/>
      <c r="F1212" s="26"/>
    </row>
    <row r="1213" spans="1:6" x14ac:dyDescent="0.3">
      <c r="A1213" s="22"/>
      <c r="B1213" s="23"/>
      <c r="C1213" s="24"/>
      <c r="D1213" s="25"/>
      <c r="E1213" s="26"/>
      <c r="F1213" s="26"/>
    </row>
    <row r="1214" spans="1:6" x14ac:dyDescent="0.3">
      <c r="A1214" s="22"/>
      <c r="B1214" s="23"/>
      <c r="C1214" s="24"/>
      <c r="D1214" s="25"/>
      <c r="E1214" s="26"/>
      <c r="F1214" s="26"/>
    </row>
    <row r="1215" spans="1:6" x14ac:dyDescent="0.3">
      <c r="A1215" s="22"/>
      <c r="B1215" s="23"/>
      <c r="C1215" s="24"/>
      <c r="D1215" s="25"/>
      <c r="E1215" s="26"/>
      <c r="F1215" s="26"/>
    </row>
    <row r="1216" spans="1:6" x14ac:dyDescent="0.3">
      <c r="A1216" s="22"/>
      <c r="B1216" s="23"/>
      <c r="C1216" s="24"/>
      <c r="D1216" s="25"/>
      <c r="E1216" s="26"/>
      <c r="F1216" s="26"/>
    </row>
    <row r="1217" spans="1:6" x14ac:dyDescent="0.3">
      <c r="A1217" s="22"/>
      <c r="B1217" s="23"/>
      <c r="C1217" s="24"/>
      <c r="D1217" s="25"/>
      <c r="E1217" s="26"/>
      <c r="F1217" s="26"/>
    </row>
    <row r="1218" spans="1:6" x14ac:dyDescent="0.3">
      <c r="A1218" s="22"/>
      <c r="B1218" s="23"/>
      <c r="C1218" s="24"/>
      <c r="D1218" s="25"/>
      <c r="E1218" s="26"/>
      <c r="F1218" s="26"/>
    </row>
    <row r="1219" spans="1:6" x14ac:dyDescent="0.3">
      <c r="A1219" s="22"/>
      <c r="B1219" s="23"/>
      <c r="C1219" s="24"/>
      <c r="D1219" s="25"/>
      <c r="E1219" s="26"/>
      <c r="F1219" s="26"/>
    </row>
    <row r="1220" spans="1:6" x14ac:dyDescent="0.3">
      <c r="A1220" s="22"/>
      <c r="B1220" s="23"/>
      <c r="C1220" s="24"/>
      <c r="D1220" s="25"/>
      <c r="E1220" s="26"/>
      <c r="F1220" s="26"/>
    </row>
    <row r="1221" spans="1:6" x14ac:dyDescent="0.3">
      <c r="A1221" s="22"/>
      <c r="B1221" s="23"/>
      <c r="C1221" s="24"/>
      <c r="D1221" s="25"/>
      <c r="E1221" s="26"/>
      <c r="F1221" s="26"/>
    </row>
    <row r="1222" spans="1:6" x14ac:dyDescent="0.3">
      <c r="A1222" s="22"/>
      <c r="B1222" s="23"/>
      <c r="C1222" s="24"/>
      <c r="D1222" s="25"/>
      <c r="E1222" s="26"/>
      <c r="F1222" s="26"/>
    </row>
    <row r="1223" spans="1:6" x14ac:dyDescent="0.3">
      <c r="A1223" s="22"/>
      <c r="B1223" s="23"/>
      <c r="C1223" s="24"/>
      <c r="D1223" s="25"/>
      <c r="E1223" s="26"/>
      <c r="F1223" s="26"/>
    </row>
    <row r="1224" spans="1:6" x14ac:dyDescent="0.3">
      <c r="A1224" s="22"/>
      <c r="B1224" s="23"/>
      <c r="C1224" s="24"/>
      <c r="D1224" s="25"/>
      <c r="E1224" s="26"/>
      <c r="F1224" s="26"/>
    </row>
    <row r="1225" spans="1:6" x14ac:dyDescent="0.3">
      <c r="A1225" s="22"/>
      <c r="B1225" s="23"/>
      <c r="C1225" s="24"/>
      <c r="D1225" s="25"/>
      <c r="E1225" s="26"/>
      <c r="F1225" s="26"/>
    </row>
    <row r="1226" spans="1:6" x14ac:dyDescent="0.3">
      <c r="A1226" s="22"/>
      <c r="B1226" s="23"/>
      <c r="C1226" s="24"/>
      <c r="D1226" s="25"/>
      <c r="E1226" s="26"/>
      <c r="F1226" s="26"/>
    </row>
    <row r="1227" spans="1:6" x14ac:dyDescent="0.3">
      <c r="A1227" s="22"/>
      <c r="B1227" s="23"/>
      <c r="C1227" s="24"/>
      <c r="D1227" s="25"/>
      <c r="E1227" s="26"/>
      <c r="F1227" s="26"/>
    </row>
    <row r="1228" spans="1:6" x14ac:dyDescent="0.3">
      <c r="A1228" s="22"/>
      <c r="B1228" s="23"/>
      <c r="C1228" s="24"/>
      <c r="D1228" s="25"/>
      <c r="E1228" s="26"/>
      <c r="F1228" s="26"/>
    </row>
    <row r="1229" spans="1:6" x14ac:dyDescent="0.3">
      <c r="A1229" s="22"/>
      <c r="B1229" s="23"/>
      <c r="C1229" s="24"/>
      <c r="D1229" s="25"/>
      <c r="E1229" s="26"/>
      <c r="F1229" s="26"/>
    </row>
    <row r="1230" spans="1:6" x14ac:dyDescent="0.3">
      <c r="A1230" s="22"/>
      <c r="B1230" s="23"/>
      <c r="C1230" s="24"/>
      <c r="D1230" s="25"/>
      <c r="E1230" s="26"/>
      <c r="F1230" s="26"/>
    </row>
    <row r="1231" spans="1:6" x14ac:dyDescent="0.3">
      <c r="A1231" s="22"/>
      <c r="B1231" s="23"/>
      <c r="C1231" s="24"/>
      <c r="D1231" s="25"/>
      <c r="E1231" s="26"/>
      <c r="F1231" s="26"/>
    </row>
    <row r="1232" spans="1:6" x14ac:dyDescent="0.3">
      <c r="A1232" s="22"/>
      <c r="B1232" s="23"/>
      <c r="C1232" s="24"/>
      <c r="D1232" s="25"/>
      <c r="E1232" s="26"/>
      <c r="F1232" s="26"/>
    </row>
    <row r="1233" spans="1:6" x14ac:dyDescent="0.3">
      <c r="A1233" s="22"/>
      <c r="B1233" s="23"/>
      <c r="C1233" s="24"/>
      <c r="D1233" s="25"/>
      <c r="E1233" s="26"/>
      <c r="F1233" s="26"/>
    </row>
    <row r="1234" spans="1:6" x14ac:dyDescent="0.3">
      <c r="A1234" s="22"/>
      <c r="B1234" s="23"/>
      <c r="C1234" s="24"/>
      <c r="D1234" s="25"/>
      <c r="E1234" s="26"/>
      <c r="F1234" s="26"/>
    </row>
    <row r="1235" spans="1:6" x14ac:dyDescent="0.3">
      <c r="A1235" s="22"/>
      <c r="B1235" s="23"/>
      <c r="C1235" s="24"/>
      <c r="D1235" s="25"/>
      <c r="E1235" s="26"/>
      <c r="F1235" s="26"/>
    </row>
    <row r="1236" spans="1:6" x14ac:dyDescent="0.3">
      <c r="A1236" s="22"/>
      <c r="B1236" s="23"/>
      <c r="C1236" s="24"/>
      <c r="D1236" s="25"/>
      <c r="E1236" s="26"/>
      <c r="F1236" s="26"/>
    </row>
    <row r="1237" spans="1:6" x14ac:dyDescent="0.3">
      <c r="A1237" s="22"/>
      <c r="B1237" s="23"/>
      <c r="C1237" s="24"/>
      <c r="D1237" s="25"/>
      <c r="E1237" s="26"/>
      <c r="F1237" s="26"/>
    </row>
    <row r="1238" spans="1:6" x14ac:dyDescent="0.3">
      <c r="A1238" s="22"/>
      <c r="B1238" s="23"/>
      <c r="C1238" s="24"/>
      <c r="D1238" s="25"/>
      <c r="E1238" s="26"/>
      <c r="F1238" s="26"/>
    </row>
    <row r="1239" spans="1:6" x14ac:dyDescent="0.3">
      <c r="A1239" s="22"/>
      <c r="B1239" s="23"/>
      <c r="C1239" s="24"/>
      <c r="D1239" s="25"/>
      <c r="E1239" s="26"/>
      <c r="F1239" s="26"/>
    </row>
    <row r="1240" spans="1:6" x14ac:dyDescent="0.3">
      <c r="A1240" s="22"/>
      <c r="B1240" s="23"/>
      <c r="C1240" s="24"/>
      <c r="D1240" s="25"/>
      <c r="E1240" s="26"/>
      <c r="F1240" s="26"/>
    </row>
    <row r="1241" spans="1:6" x14ac:dyDescent="0.3">
      <c r="A1241" s="22"/>
      <c r="B1241" s="23"/>
      <c r="C1241" s="24"/>
      <c r="D1241" s="25"/>
      <c r="E1241" s="26"/>
      <c r="F1241" s="26"/>
    </row>
    <row r="1242" spans="1:6" x14ac:dyDescent="0.3">
      <c r="A1242" s="22"/>
      <c r="B1242" s="23"/>
      <c r="C1242" s="24"/>
      <c r="D1242" s="25"/>
      <c r="E1242" s="26"/>
      <c r="F1242" s="26"/>
    </row>
    <row r="1243" spans="1:6" x14ac:dyDescent="0.3">
      <c r="A1243" s="22"/>
      <c r="B1243" s="23"/>
      <c r="C1243" s="24"/>
      <c r="D1243" s="25"/>
      <c r="E1243" s="26"/>
      <c r="F1243" s="26"/>
    </row>
    <row r="1244" spans="1:6" x14ac:dyDescent="0.3">
      <c r="A1244" s="22"/>
      <c r="B1244" s="23"/>
      <c r="C1244" s="24"/>
      <c r="D1244" s="25"/>
      <c r="E1244" s="26"/>
      <c r="F1244" s="26"/>
    </row>
    <row r="1245" spans="1:6" x14ac:dyDescent="0.3">
      <c r="A1245" s="22"/>
      <c r="B1245" s="23"/>
      <c r="C1245" s="24"/>
      <c r="D1245" s="25"/>
      <c r="E1245" s="26"/>
      <c r="F1245" s="26"/>
    </row>
    <row r="1246" spans="1:6" x14ac:dyDescent="0.3">
      <c r="A1246" s="22"/>
      <c r="B1246" s="23"/>
      <c r="C1246" s="24"/>
      <c r="D1246" s="25"/>
      <c r="E1246" s="26"/>
      <c r="F1246" s="26"/>
    </row>
    <row r="1247" spans="1:6" x14ac:dyDescent="0.3">
      <c r="A1247" s="22"/>
      <c r="B1247" s="23"/>
      <c r="C1247" s="24"/>
      <c r="D1247" s="25"/>
      <c r="E1247" s="26"/>
      <c r="F1247" s="26"/>
    </row>
    <row r="1248" spans="1:6" x14ac:dyDescent="0.3">
      <c r="A1248" s="22"/>
      <c r="B1248" s="23"/>
      <c r="C1248" s="24"/>
      <c r="D1248" s="25"/>
      <c r="E1248" s="26"/>
      <c r="F1248" s="26"/>
    </row>
    <row r="1249" spans="1:6" x14ac:dyDescent="0.3">
      <c r="A1249" s="22"/>
      <c r="B1249" s="23"/>
      <c r="C1249" s="24"/>
      <c r="D1249" s="25"/>
      <c r="E1249" s="26"/>
      <c r="F1249" s="26"/>
    </row>
    <row r="1250" spans="1:6" x14ac:dyDescent="0.3">
      <c r="A1250" s="22"/>
      <c r="B1250" s="23"/>
      <c r="C1250" s="24"/>
      <c r="D1250" s="25"/>
      <c r="E1250" s="26"/>
      <c r="F1250" s="26"/>
    </row>
    <row r="1251" spans="1:6" x14ac:dyDescent="0.3">
      <c r="A1251" s="22"/>
      <c r="B1251" s="23"/>
      <c r="C1251" s="24"/>
      <c r="D1251" s="25"/>
      <c r="E1251" s="26"/>
      <c r="F1251" s="26"/>
    </row>
    <row r="1252" spans="1:6" x14ac:dyDescent="0.3">
      <c r="A1252" s="22"/>
      <c r="B1252" s="23"/>
      <c r="C1252" s="24"/>
      <c r="D1252" s="25"/>
      <c r="E1252" s="26"/>
      <c r="F1252" s="26"/>
    </row>
    <row r="1253" spans="1:6" x14ac:dyDescent="0.3">
      <c r="A1253" s="22"/>
      <c r="B1253" s="23"/>
      <c r="C1253" s="24"/>
      <c r="D1253" s="25"/>
      <c r="E1253" s="26"/>
      <c r="F1253" s="26"/>
    </row>
    <row r="1254" spans="1:6" x14ac:dyDescent="0.3">
      <c r="A1254" s="22"/>
      <c r="B1254" s="23"/>
      <c r="C1254" s="24"/>
      <c r="D1254" s="25"/>
      <c r="E1254" s="26"/>
      <c r="F1254" s="26"/>
    </row>
    <row r="1255" spans="1:6" x14ac:dyDescent="0.3">
      <c r="A1255" s="22"/>
      <c r="B1255" s="23"/>
      <c r="C1255" s="24"/>
      <c r="D1255" s="25"/>
      <c r="E1255" s="26"/>
      <c r="F1255" s="26"/>
    </row>
    <row r="1256" spans="1:6" x14ac:dyDescent="0.3">
      <c r="A1256" s="22"/>
      <c r="B1256" s="23"/>
      <c r="C1256" s="24"/>
      <c r="D1256" s="25"/>
      <c r="E1256" s="26"/>
      <c r="F1256" s="26"/>
    </row>
    <row r="1257" spans="1:6" x14ac:dyDescent="0.3">
      <c r="A1257" s="22"/>
      <c r="B1257" s="23"/>
      <c r="C1257" s="24"/>
      <c r="D1257" s="25"/>
      <c r="E1257" s="26"/>
      <c r="F1257" s="26"/>
    </row>
    <row r="1258" spans="1:6" x14ac:dyDescent="0.3">
      <c r="A1258" s="22"/>
      <c r="B1258" s="23"/>
      <c r="C1258" s="24"/>
      <c r="D1258" s="25"/>
      <c r="E1258" s="26"/>
      <c r="F1258" s="26"/>
    </row>
    <row r="1259" spans="1:6" x14ac:dyDescent="0.3">
      <c r="A1259" s="22"/>
      <c r="B1259" s="23"/>
      <c r="C1259" s="24"/>
      <c r="D1259" s="25"/>
      <c r="E1259" s="26"/>
      <c r="F1259" s="26"/>
    </row>
    <row r="1260" spans="1:6" x14ac:dyDescent="0.3">
      <c r="A1260" s="22"/>
      <c r="B1260" s="23"/>
      <c r="C1260" s="24"/>
      <c r="D1260" s="25"/>
      <c r="E1260" s="26"/>
      <c r="F1260" s="26"/>
    </row>
    <row r="1261" spans="1:6" x14ac:dyDescent="0.3">
      <c r="A1261" s="22"/>
      <c r="B1261" s="23"/>
      <c r="C1261" s="24"/>
      <c r="D1261" s="25"/>
      <c r="E1261" s="26"/>
      <c r="F1261" s="26"/>
    </row>
    <row r="1262" spans="1:6" x14ac:dyDescent="0.3">
      <c r="A1262" s="22"/>
      <c r="B1262" s="23"/>
      <c r="C1262" s="24"/>
      <c r="D1262" s="25"/>
      <c r="E1262" s="26"/>
      <c r="F1262" s="26"/>
    </row>
    <row r="1263" spans="1:6" x14ac:dyDescent="0.3">
      <c r="A1263" s="22"/>
      <c r="B1263" s="23"/>
      <c r="C1263" s="24"/>
      <c r="D1263" s="25"/>
      <c r="E1263" s="26"/>
      <c r="F1263" s="26"/>
    </row>
    <row r="1264" spans="1:6" x14ac:dyDescent="0.3">
      <c r="A1264" s="22"/>
      <c r="B1264" s="23"/>
      <c r="C1264" s="24"/>
      <c r="D1264" s="25"/>
      <c r="E1264" s="26"/>
      <c r="F1264" s="26"/>
    </row>
    <row r="1265" spans="1:6" x14ac:dyDescent="0.3">
      <c r="A1265" s="22"/>
      <c r="B1265" s="23"/>
      <c r="C1265" s="24"/>
      <c r="D1265" s="25"/>
      <c r="E1265" s="26"/>
      <c r="F1265" s="26"/>
    </row>
    <row r="1266" spans="1:6" x14ac:dyDescent="0.3">
      <c r="A1266" s="22"/>
      <c r="B1266" s="23"/>
      <c r="C1266" s="24"/>
      <c r="D1266" s="25"/>
      <c r="E1266" s="26"/>
      <c r="F1266" s="26"/>
    </row>
    <row r="1267" spans="1:6" x14ac:dyDescent="0.3">
      <c r="A1267" s="22"/>
      <c r="B1267" s="23"/>
      <c r="C1267" s="24"/>
      <c r="D1267" s="25"/>
      <c r="E1267" s="26"/>
      <c r="F1267" s="26"/>
    </row>
    <row r="1268" spans="1:6" x14ac:dyDescent="0.3">
      <c r="A1268" s="22"/>
      <c r="B1268" s="23"/>
      <c r="C1268" s="24"/>
      <c r="D1268" s="25"/>
      <c r="E1268" s="26"/>
      <c r="F1268" s="26"/>
    </row>
    <row r="1269" spans="1:6" x14ac:dyDescent="0.3">
      <c r="A1269" s="22"/>
      <c r="B1269" s="23"/>
      <c r="C1269" s="24"/>
      <c r="D1269" s="25"/>
      <c r="E1269" s="26"/>
      <c r="F1269" s="26"/>
    </row>
    <row r="1270" spans="1:6" x14ac:dyDescent="0.3">
      <c r="A1270" s="22"/>
      <c r="B1270" s="23"/>
      <c r="C1270" s="24"/>
      <c r="D1270" s="25"/>
      <c r="E1270" s="26"/>
      <c r="F1270" s="26"/>
    </row>
    <row r="1271" spans="1:6" x14ac:dyDescent="0.3">
      <c r="A1271" s="22"/>
      <c r="B1271" s="23"/>
      <c r="C1271" s="24"/>
      <c r="D1271" s="25"/>
      <c r="E1271" s="26"/>
      <c r="F1271" s="26"/>
    </row>
    <row r="1272" spans="1:6" x14ac:dyDescent="0.3">
      <c r="A1272" s="22"/>
      <c r="B1272" s="23"/>
      <c r="C1272" s="24"/>
      <c r="D1272" s="25"/>
      <c r="E1272" s="26"/>
      <c r="F1272" s="26"/>
    </row>
    <row r="1273" spans="1:6" x14ac:dyDescent="0.3">
      <c r="A1273" s="22"/>
      <c r="B1273" s="23"/>
      <c r="C1273" s="24"/>
      <c r="D1273" s="25"/>
      <c r="E1273" s="26"/>
      <c r="F1273" s="26"/>
    </row>
    <row r="1274" spans="1:6" x14ac:dyDescent="0.3">
      <c r="A1274" s="22"/>
      <c r="B1274" s="23"/>
      <c r="C1274" s="24"/>
      <c r="D1274" s="25"/>
      <c r="E1274" s="26"/>
      <c r="F1274" s="26"/>
    </row>
    <row r="1275" spans="1:6" x14ac:dyDescent="0.3">
      <c r="A1275" s="22"/>
      <c r="B1275" s="23"/>
      <c r="C1275" s="24"/>
      <c r="D1275" s="25"/>
      <c r="E1275" s="26"/>
      <c r="F1275" s="26"/>
    </row>
    <row r="1276" spans="1:6" x14ac:dyDescent="0.3">
      <c r="A1276" s="22"/>
      <c r="B1276" s="23"/>
      <c r="C1276" s="24"/>
      <c r="D1276" s="25"/>
      <c r="E1276" s="26"/>
      <c r="F1276" s="26"/>
    </row>
    <row r="1277" spans="1:6" x14ac:dyDescent="0.3">
      <c r="A1277" s="22"/>
      <c r="B1277" s="23"/>
      <c r="C1277" s="24"/>
      <c r="D1277" s="25"/>
      <c r="E1277" s="26"/>
      <c r="F1277" s="26"/>
    </row>
    <row r="1278" spans="1:6" x14ac:dyDescent="0.3">
      <c r="A1278" s="22"/>
      <c r="B1278" s="23"/>
      <c r="C1278" s="24"/>
      <c r="D1278" s="25"/>
      <c r="E1278" s="26"/>
      <c r="F1278" s="26"/>
    </row>
    <row r="1279" spans="1:6" x14ac:dyDescent="0.3">
      <c r="A1279" s="22"/>
      <c r="B1279" s="23"/>
      <c r="C1279" s="24"/>
      <c r="D1279" s="25"/>
      <c r="E1279" s="26"/>
      <c r="F1279" s="26"/>
    </row>
    <row r="1280" spans="1:6" x14ac:dyDescent="0.3">
      <c r="A1280" s="22"/>
      <c r="B1280" s="23"/>
      <c r="C1280" s="24"/>
      <c r="D1280" s="25"/>
      <c r="E1280" s="26"/>
      <c r="F1280" s="26"/>
    </row>
    <row r="1281" spans="1:6" x14ac:dyDescent="0.3">
      <c r="A1281" s="22"/>
      <c r="B1281" s="23"/>
      <c r="C1281" s="24"/>
      <c r="D1281" s="25"/>
      <c r="E1281" s="26"/>
      <c r="F1281" s="26"/>
    </row>
    <row r="1282" spans="1:6" x14ac:dyDescent="0.3">
      <c r="A1282" s="22"/>
      <c r="B1282" s="23"/>
      <c r="C1282" s="24"/>
      <c r="D1282" s="25"/>
      <c r="E1282" s="26"/>
      <c r="F1282" s="26"/>
    </row>
    <row r="1283" spans="1:6" x14ac:dyDescent="0.3">
      <c r="A1283" s="22"/>
      <c r="B1283" s="23"/>
      <c r="C1283" s="24"/>
      <c r="D1283" s="25"/>
      <c r="E1283" s="26"/>
      <c r="F1283" s="26"/>
    </row>
    <row r="1284" spans="1:6" x14ac:dyDescent="0.3">
      <c r="A1284" s="22"/>
      <c r="B1284" s="23"/>
      <c r="C1284" s="24"/>
      <c r="D1284" s="25"/>
      <c r="E1284" s="26"/>
      <c r="F1284" s="26"/>
    </row>
    <row r="1285" spans="1:6" x14ac:dyDescent="0.3">
      <c r="A1285" s="22"/>
      <c r="B1285" s="23"/>
      <c r="C1285" s="24"/>
      <c r="D1285" s="25"/>
      <c r="E1285" s="26"/>
      <c r="F1285" s="26"/>
    </row>
    <row r="1286" spans="1:6" x14ac:dyDescent="0.3">
      <c r="A1286" s="22"/>
      <c r="B1286" s="23"/>
      <c r="C1286" s="24"/>
      <c r="D1286" s="25"/>
      <c r="E1286" s="26"/>
      <c r="F1286" s="26"/>
    </row>
    <row r="1287" spans="1:6" x14ac:dyDescent="0.3">
      <c r="A1287" s="22"/>
      <c r="B1287" s="23"/>
      <c r="C1287" s="24"/>
      <c r="D1287" s="25"/>
      <c r="E1287" s="26"/>
      <c r="F1287" s="26"/>
    </row>
    <row r="1288" spans="1:6" x14ac:dyDescent="0.3">
      <c r="A1288" s="22"/>
      <c r="B1288" s="23"/>
      <c r="C1288" s="24"/>
      <c r="D1288" s="25"/>
      <c r="E1288" s="26"/>
      <c r="F1288" s="26"/>
    </row>
    <row r="1289" spans="1:6" x14ac:dyDescent="0.3">
      <c r="A1289" s="22"/>
      <c r="B1289" s="23"/>
      <c r="C1289" s="24"/>
      <c r="D1289" s="25"/>
      <c r="E1289" s="26"/>
      <c r="F1289" s="26"/>
    </row>
    <row r="1290" spans="1:6" x14ac:dyDescent="0.3">
      <c r="A1290" s="22"/>
      <c r="B1290" s="23"/>
      <c r="C1290" s="24"/>
      <c r="D1290" s="25"/>
      <c r="E1290" s="26"/>
      <c r="F1290" s="26"/>
    </row>
    <row r="1291" spans="1:6" x14ac:dyDescent="0.3">
      <c r="A1291" s="22"/>
      <c r="B1291" s="23"/>
      <c r="C1291" s="24"/>
      <c r="D1291" s="25"/>
      <c r="E1291" s="26"/>
      <c r="F1291" s="26"/>
    </row>
    <row r="1292" spans="1:6" x14ac:dyDescent="0.3">
      <c r="A1292" s="22"/>
      <c r="B1292" s="23"/>
      <c r="C1292" s="24"/>
      <c r="D1292" s="25"/>
      <c r="E1292" s="26"/>
      <c r="F1292" s="26"/>
    </row>
    <row r="1293" spans="1:6" x14ac:dyDescent="0.3">
      <c r="A1293" s="22"/>
      <c r="B1293" s="23"/>
      <c r="C1293" s="24"/>
      <c r="D1293" s="25"/>
      <c r="E1293" s="26"/>
      <c r="F1293" s="26"/>
    </row>
    <row r="1294" spans="1:6" x14ac:dyDescent="0.3">
      <c r="A1294" s="22"/>
      <c r="B1294" s="23"/>
      <c r="C1294" s="24"/>
      <c r="D1294" s="25"/>
      <c r="E1294" s="26"/>
      <c r="F1294" s="26"/>
    </row>
    <row r="1295" spans="1:6" x14ac:dyDescent="0.3">
      <c r="A1295" s="22"/>
      <c r="B1295" s="23"/>
      <c r="C1295" s="24"/>
      <c r="D1295" s="25"/>
      <c r="E1295" s="26"/>
      <c r="F1295" s="26"/>
    </row>
    <row r="1296" spans="1:6" x14ac:dyDescent="0.3">
      <c r="A1296" s="22"/>
      <c r="B1296" s="23"/>
      <c r="C1296" s="24"/>
      <c r="D1296" s="25"/>
      <c r="E1296" s="26"/>
      <c r="F1296" s="26"/>
    </row>
    <row r="1297" spans="1:6" x14ac:dyDescent="0.3">
      <c r="A1297" s="22"/>
      <c r="B1297" s="23"/>
      <c r="C1297" s="24"/>
      <c r="D1297" s="25"/>
      <c r="E1297" s="26"/>
      <c r="F1297" s="26"/>
    </row>
    <row r="1298" spans="1:6" x14ac:dyDescent="0.3">
      <c r="A1298" s="22"/>
      <c r="B1298" s="23"/>
      <c r="C1298" s="24"/>
      <c r="D1298" s="25"/>
      <c r="E1298" s="26"/>
      <c r="F1298" s="26"/>
    </row>
    <row r="1299" spans="1:6" x14ac:dyDescent="0.3">
      <c r="A1299" s="22"/>
      <c r="B1299" s="23"/>
      <c r="C1299" s="24"/>
      <c r="D1299" s="25"/>
      <c r="E1299" s="26"/>
      <c r="F1299" s="26"/>
    </row>
    <row r="1300" spans="1:6" x14ac:dyDescent="0.3">
      <c r="A1300" s="22"/>
      <c r="B1300" s="23"/>
      <c r="C1300" s="24"/>
      <c r="D1300" s="25"/>
      <c r="E1300" s="26"/>
      <c r="F1300" s="26"/>
    </row>
    <row r="1301" spans="1:6" x14ac:dyDescent="0.3">
      <c r="A1301" s="22"/>
      <c r="B1301" s="23"/>
      <c r="C1301" s="24"/>
      <c r="D1301" s="25"/>
      <c r="E1301" s="26"/>
      <c r="F1301" s="26"/>
    </row>
    <row r="1302" spans="1:6" x14ac:dyDescent="0.3">
      <c r="A1302" s="22"/>
      <c r="B1302" s="23"/>
      <c r="C1302" s="24"/>
      <c r="D1302" s="25"/>
      <c r="E1302" s="26"/>
      <c r="F1302" s="26"/>
    </row>
    <row r="1303" spans="1:6" x14ac:dyDescent="0.3">
      <c r="A1303" s="22"/>
      <c r="B1303" s="23"/>
      <c r="C1303" s="24"/>
      <c r="D1303" s="25"/>
      <c r="E1303" s="26"/>
      <c r="F1303" s="26"/>
    </row>
    <row r="1304" spans="1:6" x14ac:dyDescent="0.3">
      <c r="A1304" s="22"/>
      <c r="B1304" s="23"/>
      <c r="C1304" s="24"/>
      <c r="D1304" s="25"/>
      <c r="E1304" s="26"/>
      <c r="F1304" s="26"/>
    </row>
    <row r="1305" spans="1:6" x14ac:dyDescent="0.3">
      <c r="A1305" s="22"/>
      <c r="B1305" s="23"/>
      <c r="C1305" s="24"/>
      <c r="D1305" s="25"/>
      <c r="E1305" s="26"/>
      <c r="F1305" s="26"/>
    </row>
    <row r="1306" spans="1:6" x14ac:dyDescent="0.3">
      <c r="A1306" s="22"/>
      <c r="B1306" s="23"/>
      <c r="C1306" s="24"/>
      <c r="D1306" s="25"/>
      <c r="E1306" s="26"/>
      <c r="F1306" s="26"/>
    </row>
    <row r="1307" spans="1:6" x14ac:dyDescent="0.3">
      <c r="A1307" s="22"/>
      <c r="B1307" s="23"/>
      <c r="C1307" s="24"/>
      <c r="D1307" s="25"/>
      <c r="E1307" s="26"/>
      <c r="F1307" s="26"/>
    </row>
    <row r="1308" spans="1:6" x14ac:dyDescent="0.3">
      <c r="A1308" s="22"/>
      <c r="B1308" s="23"/>
      <c r="C1308" s="24"/>
      <c r="D1308" s="25"/>
      <c r="E1308" s="26"/>
      <c r="F1308" s="26"/>
    </row>
    <row r="1309" spans="1:6" x14ac:dyDescent="0.3">
      <c r="A1309" s="22"/>
      <c r="B1309" s="23"/>
      <c r="C1309" s="24"/>
      <c r="D1309" s="25"/>
      <c r="E1309" s="26"/>
      <c r="F1309" s="26"/>
    </row>
    <row r="1310" spans="1:6" x14ac:dyDescent="0.3">
      <c r="A1310" s="22"/>
      <c r="B1310" s="23"/>
      <c r="C1310" s="24"/>
      <c r="D1310" s="25"/>
      <c r="E1310" s="26"/>
      <c r="F1310" s="26"/>
    </row>
    <row r="1311" spans="1:6" x14ac:dyDescent="0.3">
      <c r="A1311" s="22"/>
      <c r="B1311" s="23"/>
      <c r="C1311" s="24"/>
      <c r="D1311" s="25"/>
      <c r="E1311" s="26"/>
      <c r="F1311" s="26"/>
    </row>
    <row r="1312" spans="1:6" x14ac:dyDescent="0.3">
      <c r="A1312" s="22"/>
      <c r="B1312" s="23"/>
      <c r="C1312" s="24"/>
      <c r="D1312" s="25"/>
      <c r="E1312" s="26"/>
      <c r="F1312" s="26"/>
    </row>
    <row r="1313" spans="1:6" x14ac:dyDescent="0.3">
      <c r="A1313" s="22"/>
      <c r="B1313" s="23"/>
      <c r="C1313" s="24"/>
      <c r="D1313" s="25"/>
      <c r="E1313" s="26"/>
      <c r="F1313" s="26"/>
    </row>
    <row r="1314" spans="1:6" x14ac:dyDescent="0.3">
      <c r="A1314" s="22"/>
      <c r="B1314" s="23"/>
      <c r="C1314" s="24"/>
      <c r="D1314" s="25"/>
      <c r="E1314" s="26"/>
      <c r="F1314" s="26"/>
    </row>
    <row r="1315" spans="1:6" x14ac:dyDescent="0.3">
      <c r="A1315" s="22"/>
      <c r="B1315" s="23"/>
      <c r="C1315" s="24"/>
      <c r="D1315" s="25"/>
      <c r="E1315" s="26"/>
      <c r="F1315" s="26"/>
    </row>
    <row r="1316" spans="1:6" x14ac:dyDescent="0.3">
      <c r="A1316" s="22"/>
      <c r="B1316" s="23"/>
      <c r="C1316" s="24"/>
      <c r="D1316" s="25"/>
      <c r="E1316" s="26"/>
      <c r="F1316" s="26"/>
    </row>
    <row r="1317" spans="1:6" x14ac:dyDescent="0.3">
      <c r="A1317" s="22"/>
      <c r="B1317" s="23"/>
      <c r="C1317" s="24"/>
      <c r="D1317" s="25"/>
      <c r="E1317" s="26"/>
      <c r="F1317" s="26"/>
    </row>
    <row r="1318" spans="1:6" x14ac:dyDescent="0.3">
      <c r="A1318" s="22"/>
      <c r="B1318" s="23"/>
      <c r="C1318" s="24"/>
      <c r="D1318" s="25"/>
      <c r="E1318" s="26"/>
      <c r="F1318" s="26"/>
    </row>
    <row r="1319" spans="1:6" x14ac:dyDescent="0.3">
      <c r="A1319" s="22"/>
      <c r="B1319" s="23"/>
      <c r="C1319" s="24"/>
      <c r="D1319" s="25"/>
      <c r="E1319" s="26"/>
      <c r="F1319" s="26"/>
    </row>
    <row r="1320" spans="1:6" x14ac:dyDescent="0.3">
      <c r="A1320" s="22"/>
      <c r="B1320" s="23"/>
      <c r="C1320" s="24"/>
      <c r="D1320" s="25"/>
      <c r="E1320" s="26"/>
      <c r="F1320" s="26"/>
    </row>
    <row r="1321" spans="1:6" x14ac:dyDescent="0.3">
      <c r="A1321" s="22"/>
      <c r="B1321" s="23"/>
      <c r="C1321" s="24"/>
      <c r="D1321" s="25"/>
      <c r="E1321" s="26"/>
      <c r="F1321" s="26"/>
    </row>
    <row r="1322" spans="1:6" x14ac:dyDescent="0.3">
      <c r="A1322" s="22"/>
      <c r="B1322" s="23"/>
      <c r="C1322" s="24"/>
      <c r="D1322" s="25"/>
      <c r="E1322" s="26"/>
      <c r="F1322" s="26"/>
    </row>
    <row r="1323" spans="1:6" x14ac:dyDescent="0.3">
      <c r="A1323" s="22"/>
      <c r="B1323" s="23"/>
      <c r="C1323" s="24"/>
      <c r="D1323" s="25"/>
      <c r="E1323" s="26"/>
      <c r="F1323" s="26"/>
    </row>
    <row r="1324" spans="1:6" x14ac:dyDescent="0.3">
      <c r="A1324" s="22"/>
      <c r="B1324" s="23"/>
      <c r="C1324" s="24"/>
      <c r="D1324" s="25"/>
      <c r="E1324" s="26"/>
      <c r="F1324" s="26"/>
    </row>
    <row r="1325" spans="1:6" x14ac:dyDescent="0.3">
      <c r="A1325" s="22"/>
      <c r="B1325" s="23"/>
      <c r="C1325" s="24"/>
      <c r="D1325" s="25"/>
      <c r="E1325" s="26"/>
      <c r="F1325" s="26"/>
    </row>
    <row r="1326" spans="1:6" x14ac:dyDescent="0.3">
      <c r="A1326" s="22"/>
      <c r="B1326" s="23"/>
      <c r="C1326" s="24"/>
      <c r="D1326" s="25"/>
      <c r="E1326" s="26"/>
      <c r="F1326" s="26"/>
    </row>
    <row r="1327" spans="1:6" x14ac:dyDescent="0.3">
      <c r="A1327" s="22"/>
      <c r="B1327" s="23"/>
      <c r="C1327" s="24"/>
      <c r="D1327" s="25"/>
      <c r="E1327" s="26"/>
      <c r="F1327" s="26"/>
    </row>
    <row r="1328" spans="1:6" x14ac:dyDescent="0.3">
      <c r="A1328" s="22"/>
      <c r="B1328" s="23"/>
      <c r="C1328" s="24"/>
      <c r="D1328" s="25"/>
      <c r="E1328" s="26"/>
      <c r="F1328" s="26"/>
    </row>
    <row r="1329" spans="1:6" x14ac:dyDescent="0.3">
      <c r="A1329" s="22"/>
      <c r="B1329" s="23"/>
      <c r="C1329" s="24"/>
      <c r="D1329" s="25"/>
      <c r="E1329" s="26"/>
      <c r="F1329" s="26"/>
    </row>
    <row r="1330" spans="1:6" x14ac:dyDescent="0.3">
      <c r="A1330" s="22"/>
      <c r="B1330" s="23"/>
      <c r="C1330" s="24"/>
      <c r="D1330" s="25"/>
      <c r="E1330" s="26"/>
      <c r="F1330" s="26"/>
    </row>
    <row r="1331" spans="1:6" x14ac:dyDescent="0.3">
      <c r="A1331" s="22"/>
      <c r="B1331" s="23"/>
      <c r="C1331" s="24"/>
      <c r="D1331" s="25"/>
      <c r="E1331" s="26"/>
      <c r="F1331" s="26"/>
    </row>
    <row r="1332" spans="1:6" x14ac:dyDescent="0.3">
      <c r="A1332" s="22"/>
      <c r="B1332" s="23"/>
      <c r="C1332" s="24"/>
      <c r="D1332" s="25"/>
      <c r="E1332" s="26"/>
      <c r="F1332" s="26"/>
    </row>
    <row r="1333" spans="1:6" x14ac:dyDescent="0.3">
      <c r="A1333" s="22"/>
      <c r="B1333" s="23"/>
      <c r="C1333" s="24"/>
      <c r="D1333" s="25"/>
      <c r="E1333" s="26"/>
      <c r="F1333" s="26"/>
    </row>
    <row r="1334" spans="1:6" x14ac:dyDescent="0.3">
      <c r="A1334" s="22"/>
      <c r="B1334" s="23"/>
      <c r="C1334" s="24"/>
      <c r="D1334" s="25"/>
      <c r="E1334" s="26"/>
      <c r="F1334" s="26"/>
    </row>
    <row r="1335" spans="1:6" x14ac:dyDescent="0.3">
      <c r="A1335" s="22"/>
      <c r="B1335" s="23"/>
      <c r="C1335" s="24"/>
      <c r="D1335" s="25"/>
      <c r="E1335" s="26"/>
      <c r="F1335" s="26"/>
    </row>
    <row r="1336" spans="1:6" x14ac:dyDescent="0.3">
      <c r="A1336" s="22"/>
      <c r="B1336" s="23"/>
      <c r="C1336" s="24"/>
      <c r="D1336" s="25"/>
      <c r="E1336" s="26"/>
      <c r="F1336" s="26"/>
    </row>
    <row r="1337" spans="1:6" x14ac:dyDescent="0.3">
      <c r="A1337" s="22"/>
      <c r="B1337" s="23"/>
      <c r="C1337" s="24"/>
      <c r="D1337" s="25"/>
      <c r="E1337" s="26"/>
      <c r="F1337" s="26"/>
    </row>
    <row r="1338" spans="1:6" x14ac:dyDescent="0.3">
      <c r="A1338" s="22"/>
      <c r="B1338" s="23"/>
      <c r="C1338" s="24"/>
      <c r="D1338" s="25"/>
      <c r="E1338" s="26"/>
      <c r="F1338" s="26"/>
    </row>
    <row r="1339" spans="1:6" x14ac:dyDescent="0.3">
      <c r="A1339" s="22"/>
      <c r="B1339" s="23"/>
      <c r="C1339" s="24"/>
      <c r="D1339" s="25"/>
      <c r="E1339" s="26"/>
      <c r="F1339" s="26"/>
    </row>
    <row r="1340" spans="1:6" x14ac:dyDescent="0.3">
      <c r="A1340" s="22"/>
      <c r="B1340" s="23"/>
      <c r="C1340" s="24"/>
      <c r="D1340" s="25"/>
      <c r="E1340" s="26"/>
      <c r="F1340" s="26"/>
    </row>
    <row r="1341" spans="1:6" x14ac:dyDescent="0.3">
      <c r="A1341" s="22"/>
      <c r="B1341" s="23"/>
      <c r="C1341" s="24"/>
      <c r="D1341" s="25"/>
      <c r="E1341" s="26"/>
      <c r="F1341" s="26"/>
    </row>
    <row r="1342" spans="1:6" x14ac:dyDescent="0.3">
      <c r="A1342" s="22"/>
      <c r="B1342" s="23"/>
      <c r="C1342" s="24"/>
      <c r="D1342" s="25"/>
      <c r="E1342" s="26"/>
      <c r="F1342" s="26"/>
    </row>
    <row r="1343" spans="1:6" x14ac:dyDescent="0.3">
      <c r="A1343" s="22"/>
      <c r="B1343" s="23"/>
      <c r="C1343" s="24"/>
      <c r="D1343" s="25"/>
      <c r="E1343" s="26"/>
      <c r="F1343" s="26"/>
    </row>
    <row r="1344" spans="1:6" x14ac:dyDescent="0.3">
      <c r="A1344" s="22"/>
      <c r="B1344" s="23"/>
      <c r="C1344" s="24"/>
      <c r="D1344" s="25"/>
      <c r="E1344" s="26"/>
      <c r="F1344" s="26"/>
    </row>
    <row r="1345" spans="1:6" x14ac:dyDescent="0.3">
      <c r="A1345" s="22"/>
      <c r="B1345" s="23"/>
      <c r="C1345" s="24"/>
      <c r="D1345" s="25"/>
      <c r="E1345" s="26"/>
      <c r="F1345" s="26"/>
    </row>
    <row r="1346" spans="1:6" x14ac:dyDescent="0.3">
      <c r="A1346" s="22"/>
      <c r="B1346" s="23"/>
      <c r="C1346" s="24"/>
      <c r="D1346" s="25"/>
      <c r="E1346" s="26"/>
      <c r="F1346" s="26"/>
    </row>
    <row r="1347" spans="1:6" x14ac:dyDescent="0.3">
      <c r="A1347" s="22"/>
      <c r="B1347" s="23"/>
      <c r="C1347" s="24"/>
      <c r="D1347" s="25"/>
      <c r="E1347" s="26"/>
      <c r="F1347" s="26"/>
    </row>
    <row r="1348" spans="1:6" x14ac:dyDescent="0.3">
      <c r="A1348" s="22"/>
      <c r="B1348" s="23"/>
      <c r="C1348" s="24"/>
      <c r="D1348" s="25"/>
      <c r="E1348" s="26"/>
      <c r="F1348" s="26"/>
    </row>
    <row r="1349" spans="1:6" x14ac:dyDescent="0.3">
      <c r="A1349" s="22"/>
      <c r="B1349" s="23"/>
      <c r="C1349" s="24"/>
      <c r="D1349" s="25"/>
      <c r="E1349" s="26"/>
      <c r="F1349" s="26"/>
    </row>
    <row r="1350" spans="1:6" x14ac:dyDescent="0.3">
      <c r="A1350" s="22"/>
      <c r="B1350" s="23"/>
      <c r="C1350" s="24"/>
      <c r="D1350" s="25"/>
      <c r="E1350" s="26"/>
      <c r="F1350" s="26"/>
    </row>
    <row r="1351" spans="1:6" x14ac:dyDescent="0.3">
      <c r="A1351" s="22"/>
      <c r="B1351" s="23"/>
      <c r="C1351" s="24"/>
      <c r="D1351" s="25"/>
      <c r="E1351" s="26"/>
      <c r="F1351" s="26"/>
    </row>
    <row r="1352" spans="1:6" x14ac:dyDescent="0.3">
      <c r="A1352" s="22"/>
      <c r="B1352" s="23"/>
      <c r="C1352" s="24"/>
      <c r="D1352" s="25"/>
      <c r="E1352" s="26"/>
      <c r="F1352" s="26"/>
    </row>
    <row r="1353" spans="1:6" x14ac:dyDescent="0.3">
      <c r="A1353" s="22"/>
      <c r="B1353" s="23"/>
      <c r="C1353" s="24"/>
      <c r="D1353" s="25"/>
      <c r="E1353" s="26"/>
      <c r="F1353" s="26"/>
    </row>
    <row r="1354" spans="1:6" x14ac:dyDescent="0.3">
      <c r="A1354" s="22"/>
      <c r="B1354" s="23"/>
      <c r="C1354" s="24"/>
      <c r="D1354" s="25"/>
      <c r="E1354" s="26"/>
      <c r="F1354" s="26"/>
    </row>
    <row r="1355" spans="1:6" x14ac:dyDescent="0.3">
      <c r="A1355" s="22"/>
      <c r="B1355" s="23"/>
      <c r="C1355" s="24"/>
      <c r="D1355" s="25"/>
      <c r="E1355" s="26"/>
      <c r="F1355" s="26"/>
    </row>
    <row r="1356" spans="1:6" x14ac:dyDescent="0.3">
      <c r="A1356" s="22"/>
      <c r="B1356" s="23"/>
      <c r="C1356" s="24"/>
      <c r="D1356" s="25"/>
      <c r="E1356" s="26"/>
      <c r="F1356" s="26"/>
    </row>
    <row r="1357" spans="1:6" x14ac:dyDescent="0.3">
      <c r="A1357" s="22"/>
      <c r="B1357" s="23"/>
      <c r="C1357" s="24"/>
      <c r="D1357" s="25"/>
      <c r="E1357" s="26"/>
      <c r="F1357" s="26"/>
    </row>
    <row r="1358" spans="1:6" x14ac:dyDescent="0.3">
      <c r="A1358" s="22"/>
      <c r="B1358" s="23"/>
      <c r="C1358" s="24"/>
      <c r="D1358" s="25"/>
      <c r="E1358" s="26"/>
      <c r="F1358" s="26"/>
    </row>
    <row r="1359" spans="1:6" x14ac:dyDescent="0.3">
      <c r="A1359" s="22"/>
      <c r="B1359" s="23"/>
      <c r="C1359" s="24"/>
      <c r="D1359" s="25"/>
      <c r="E1359" s="26"/>
      <c r="F1359" s="26"/>
    </row>
    <row r="1360" spans="1:6" x14ac:dyDescent="0.3">
      <c r="A1360" s="22"/>
      <c r="B1360" s="23"/>
      <c r="C1360" s="24"/>
      <c r="D1360" s="25"/>
      <c r="E1360" s="26"/>
      <c r="F1360" s="26"/>
    </row>
    <row r="1361" spans="1:6" x14ac:dyDescent="0.3">
      <c r="A1361" s="22"/>
      <c r="B1361" s="23"/>
      <c r="C1361" s="24"/>
      <c r="D1361" s="25"/>
      <c r="E1361" s="26"/>
      <c r="F1361" s="26"/>
    </row>
    <row r="1362" spans="1:6" x14ac:dyDescent="0.3">
      <c r="A1362" s="22"/>
      <c r="B1362" s="23"/>
      <c r="C1362" s="24"/>
      <c r="D1362" s="25"/>
      <c r="E1362" s="26"/>
      <c r="F1362" s="26"/>
    </row>
    <row r="1363" spans="1:6" x14ac:dyDescent="0.3">
      <c r="A1363" s="22"/>
      <c r="B1363" s="23"/>
      <c r="C1363" s="24"/>
      <c r="D1363" s="25"/>
      <c r="E1363" s="26"/>
      <c r="F1363" s="26"/>
    </row>
    <row r="1364" spans="1:6" x14ac:dyDescent="0.3">
      <c r="A1364" s="22"/>
      <c r="B1364" s="23"/>
      <c r="C1364" s="24"/>
      <c r="D1364" s="25"/>
      <c r="E1364" s="26"/>
      <c r="F1364" s="26"/>
    </row>
    <row r="1365" spans="1:6" x14ac:dyDescent="0.3">
      <c r="A1365" s="22"/>
      <c r="B1365" s="23"/>
      <c r="C1365" s="24"/>
      <c r="D1365" s="25"/>
      <c r="E1365" s="26"/>
      <c r="F1365" s="26"/>
    </row>
    <row r="1366" spans="1:6" x14ac:dyDescent="0.3">
      <c r="A1366" s="22"/>
      <c r="B1366" s="23"/>
      <c r="C1366" s="24"/>
      <c r="D1366" s="25"/>
      <c r="E1366" s="26"/>
      <c r="F1366" s="26"/>
    </row>
    <row r="1367" spans="1:6" x14ac:dyDescent="0.3">
      <c r="A1367" s="22"/>
      <c r="B1367" s="23"/>
      <c r="C1367" s="24"/>
      <c r="D1367" s="25"/>
      <c r="E1367" s="26"/>
      <c r="F1367" s="26"/>
    </row>
    <row r="1368" spans="1:6" x14ac:dyDescent="0.3">
      <c r="A1368" s="22"/>
      <c r="B1368" s="23"/>
      <c r="C1368" s="24"/>
      <c r="D1368" s="25"/>
      <c r="E1368" s="26"/>
      <c r="F1368" s="26"/>
    </row>
    <row r="1369" spans="1:6" x14ac:dyDescent="0.3">
      <c r="A1369" s="22"/>
      <c r="B1369" s="23"/>
      <c r="C1369" s="24"/>
      <c r="D1369" s="25"/>
      <c r="E1369" s="26"/>
      <c r="F1369" s="26"/>
    </row>
    <row r="1370" spans="1:6" x14ac:dyDescent="0.3">
      <c r="A1370" s="22"/>
      <c r="B1370" s="23"/>
      <c r="C1370" s="24"/>
      <c r="D1370" s="25"/>
      <c r="E1370" s="26"/>
      <c r="F1370" s="26"/>
    </row>
    <row r="1371" spans="1:6" x14ac:dyDescent="0.3">
      <c r="A1371" s="22"/>
      <c r="B1371" s="23"/>
      <c r="C1371" s="24"/>
      <c r="D1371" s="25"/>
      <c r="E1371" s="26"/>
      <c r="F1371" s="26"/>
    </row>
    <row r="1372" spans="1:6" x14ac:dyDescent="0.3">
      <c r="A1372" s="22"/>
      <c r="B1372" s="23"/>
      <c r="C1372" s="24"/>
      <c r="D1372" s="25"/>
      <c r="E1372" s="26"/>
      <c r="F1372" s="26"/>
    </row>
    <row r="1373" spans="1:6" x14ac:dyDescent="0.3">
      <c r="A1373" s="22"/>
      <c r="B1373" s="23"/>
      <c r="C1373" s="24"/>
      <c r="D1373" s="25"/>
      <c r="E1373" s="26"/>
      <c r="F1373" s="26"/>
    </row>
    <row r="1374" spans="1:6" x14ac:dyDescent="0.3">
      <c r="A1374" s="22"/>
      <c r="B1374" s="23"/>
      <c r="C1374" s="24"/>
      <c r="D1374" s="25"/>
      <c r="E1374" s="26"/>
      <c r="F1374" s="26"/>
    </row>
    <row r="1375" spans="1:6" x14ac:dyDescent="0.3">
      <c r="A1375" s="22"/>
      <c r="B1375" s="23"/>
      <c r="C1375" s="24"/>
      <c r="D1375" s="25"/>
      <c r="E1375" s="26"/>
      <c r="F1375" s="26"/>
    </row>
    <row r="1376" spans="1:6" x14ac:dyDescent="0.3">
      <c r="A1376" s="22"/>
      <c r="B1376" s="23"/>
      <c r="C1376" s="24"/>
      <c r="D1376" s="25"/>
      <c r="E1376" s="26"/>
      <c r="F1376" s="26"/>
    </row>
    <row r="1377" spans="1:6" x14ac:dyDescent="0.3">
      <c r="A1377" s="22"/>
      <c r="B1377" s="23"/>
      <c r="C1377" s="24"/>
      <c r="D1377" s="25"/>
      <c r="E1377" s="26"/>
      <c r="F1377" s="26"/>
    </row>
    <row r="1378" spans="1:6" x14ac:dyDescent="0.3">
      <c r="A1378" s="22"/>
      <c r="B1378" s="23"/>
      <c r="C1378" s="24"/>
      <c r="D1378" s="25"/>
      <c r="E1378" s="26"/>
      <c r="F1378" s="26"/>
    </row>
    <row r="1379" spans="1:6" x14ac:dyDescent="0.3">
      <c r="A1379" s="22"/>
      <c r="B1379" s="23"/>
      <c r="C1379" s="24"/>
      <c r="D1379" s="25"/>
      <c r="E1379" s="26"/>
      <c r="F1379" s="26"/>
    </row>
    <row r="1380" spans="1:6" x14ac:dyDescent="0.3">
      <c r="A1380" s="22"/>
      <c r="B1380" s="23"/>
      <c r="C1380" s="24"/>
      <c r="D1380" s="25"/>
      <c r="E1380" s="26"/>
      <c r="F1380" s="26"/>
    </row>
    <row r="1381" spans="1:6" x14ac:dyDescent="0.3">
      <c r="A1381" s="22"/>
      <c r="B1381" s="23"/>
      <c r="C1381" s="24"/>
      <c r="D1381" s="25"/>
      <c r="E1381" s="26"/>
      <c r="F1381" s="26"/>
    </row>
    <row r="1382" spans="1:6" x14ac:dyDescent="0.3">
      <c r="A1382" s="22"/>
      <c r="B1382" s="23"/>
      <c r="C1382" s="24"/>
      <c r="D1382" s="25"/>
      <c r="E1382" s="26"/>
      <c r="F1382" s="26"/>
    </row>
    <row r="1383" spans="1:6" x14ac:dyDescent="0.3">
      <c r="A1383" s="22"/>
      <c r="B1383" s="23"/>
      <c r="C1383" s="24"/>
      <c r="D1383" s="25"/>
      <c r="E1383" s="26"/>
      <c r="F1383" s="26"/>
    </row>
    <row r="1384" spans="1:6" x14ac:dyDescent="0.3">
      <c r="A1384" s="22"/>
      <c r="B1384" s="23"/>
      <c r="C1384" s="24"/>
      <c r="D1384" s="25"/>
      <c r="E1384" s="26"/>
      <c r="F1384" s="26"/>
    </row>
    <row r="1385" spans="1:6" x14ac:dyDescent="0.3">
      <c r="A1385" s="22"/>
      <c r="B1385" s="23"/>
      <c r="C1385" s="24"/>
      <c r="D1385" s="25"/>
      <c r="E1385" s="26"/>
      <c r="F1385" s="26"/>
    </row>
    <row r="1386" spans="1:6" x14ac:dyDescent="0.3">
      <c r="A1386" s="22"/>
      <c r="B1386" s="23"/>
      <c r="C1386" s="24"/>
      <c r="D1386" s="25"/>
      <c r="E1386" s="26"/>
      <c r="F1386" s="26"/>
    </row>
    <row r="1387" spans="1:6" x14ac:dyDescent="0.3">
      <c r="A1387" s="22"/>
      <c r="B1387" s="23"/>
      <c r="C1387" s="24"/>
      <c r="D1387" s="25"/>
      <c r="E1387" s="26"/>
      <c r="F1387" s="26"/>
    </row>
    <row r="1388" spans="1:6" x14ac:dyDescent="0.3">
      <c r="A1388" s="22"/>
      <c r="B1388" s="23"/>
      <c r="C1388" s="24"/>
      <c r="D1388" s="25"/>
      <c r="E1388" s="26"/>
      <c r="F1388" s="26"/>
    </row>
    <row r="1389" spans="1:6" x14ac:dyDescent="0.3">
      <c r="A1389" s="22"/>
      <c r="B1389" s="23"/>
      <c r="C1389" s="24"/>
      <c r="D1389" s="25"/>
      <c r="E1389" s="26"/>
      <c r="F1389" s="26"/>
    </row>
    <row r="1390" spans="1:6" x14ac:dyDescent="0.3">
      <c r="A1390" s="22"/>
      <c r="B1390" s="23"/>
      <c r="C1390" s="24"/>
      <c r="D1390" s="25"/>
      <c r="E1390" s="26"/>
      <c r="F1390" s="26"/>
    </row>
    <row r="1391" spans="1:6" x14ac:dyDescent="0.3">
      <c r="A1391" s="22"/>
      <c r="B1391" s="23"/>
      <c r="C1391" s="24"/>
      <c r="D1391" s="25"/>
      <c r="E1391" s="26"/>
      <c r="F1391" s="26"/>
    </row>
    <row r="1392" spans="1:6" x14ac:dyDescent="0.3">
      <c r="A1392" s="22"/>
      <c r="B1392" s="23"/>
      <c r="C1392" s="24"/>
      <c r="D1392" s="25"/>
      <c r="E1392" s="26"/>
      <c r="F1392" s="26"/>
    </row>
    <row r="1393" spans="1:6" x14ac:dyDescent="0.3">
      <c r="A1393" s="22"/>
      <c r="B1393" s="23"/>
      <c r="C1393" s="24"/>
      <c r="D1393" s="25"/>
      <c r="E1393" s="26"/>
      <c r="F1393" s="26"/>
    </row>
    <row r="1394" spans="1:6" x14ac:dyDescent="0.3">
      <c r="A1394" s="22"/>
      <c r="B1394" s="23"/>
      <c r="C1394" s="24"/>
      <c r="D1394" s="25"/>
      <c r="E1394" s="26"/>
      <c r="F1394" s="26"/>
    </row>
    <row r="1395" spans="1:6" x14ac:dyDescent="0.3">
      <c r="A1395" s="22"/>
      <c r="B1395" s="23"/>
      <c r="C1395" s="24"/>
      <c r="D1395" s="25"/>
      <c r="E1395" s="26"/>
      <c r="F1395" s="26"/>
    </row>
    <row r="1396" spans="1:6" x14ac:dyDescent="0.3">
      <c r="A1396" s="22"/>
      <c r="B1396" s="23"/>
      <c r="C1396" s="24"/>
      <c r="D1396" s="25"/>
      <c r="E1396" s="26"/>
      <c r="F1396" s="26"/>
    </row>
    <row r="1397" spans="1:6" x14ac:dyDescent="0.3">
      <c r="A1397" s="22"/>
      <c r="B1397" s="23"/>
      <c r="C1397" s="24"/>
      <c r="D1397" s="25"/>
      <c r="E1397" s="26"/>
      <c r="F1397" s="26"/>
    </row>
    <row r="1398" spans="1:6" x14ac:dyDescent="0.3">
      <c r="A1398" s="22"/>
      <c r="B1398" s="23"/>
      <c r="C1398" s="24"/>
      <c r="D1398" s="25"/>
      <c r="E1398" s="26"/>
      <c r="F1398" s="26"/>
    </row>
    <row r="1399" spans="1:6" x14ac:dyDescent="0.3">
      <c r="A1399" s="22"/>
      <c r="B1399" s="23"/>
      <c r="C1399" s="24"/>
      <c r="D1399" s="25"/>
      <c r="E1399" s="26"/>
      <c r="F1399" s="26"/>
    </row>
    <row r="1400" spans="1:6" x14ac:dyDescent="0.3">
      <c r="A1400" s="22"/>
      <c r="B1400" s="23"/>
      <c r="C1400" s="24"/>
      <c r="D1400" s="25"/>
      <c r="E1400" s="26"/>
      <c r="F1400" s="26"/>
    </row>
    <row r="1401" spans="1:6" x14ac:dyDescent="0.3">
      <c r="A1401" s="22"/>
      <c r="B1401" s="23"/>
      <c r="C1401" s="24"/>
      <c r="D1401" s="25"/>
      <c r="E1401" s="26"/>
      <c r="F1401" s="26"/>
    </row>
    <row r="1402" spans="1:6" x14ac:dyDescent="0.3">
      <c r="A1402" s="22"/>
      <c r="B1402" s="23"/>
      <c r="C1402" s="24"/>
      <c r="D1402" s="25"/>
      <c r="E1402" s="26"/>
      <c r="F1402" s="26"/>
    </row>
    <row r="1403" spans="1:6" x14ac:dyDescent="0.3">
      <c r="A1403" s="22"/>
      <c r="B1403" s="23"/>
      <c r="C1403" s="24"/>
      <c r="D1403" s="25"/>
      <c r="E1403" s="26"/>
      <c r="F1403" s="26"/>
    </row>
    <row r="1404" spans="1:6" x14ac:dyDescent="0.3">
      <c r="A1404" s="22"/>
      <c r="B1404" s="23"/>
      <c r="C1404" s="24"/>
      <c r="D1404" s="25"/>
      <c r="E1404" s="26"/>
      <c r="F1404" s="26"/>
    </row>
    <row r="1405" spans="1:6" x14ac:dyDescent="0.3">
      <c r="A1405" s="22"/>
      <c r="B1405" s="23"/>
      <c r="C1405" s="24"/>
      <c r="D1405" s="25"/>
      <c r="E1405" s="26"/>
      <c r="F1405" s="26"/>
    </row>
    <row r="1406" spans="1:6" x14ac:dyDescent="0.3">
      <c r="A1406" s="22"/>
      <c r="B1406" s="23"/>
      <c r="C1406" s="24"/>
      <c r="D1406" s="25"/>
      <c r="E1406" s="26"/>
      <c r="F1406" s="26"/>
    </row>
    <row r="1407" spans="1:6" x14ac:dyDescent="0.3">
      <c r="A1407" s="22"/>
      <c r="B1407" s="23"/>
      <c r="C1407" s="24"/>
      <c r="D1407" s="25"/>
      <c r="E1407" s="26"/>
      <c r="F1407" s="26"/>
    </row>
    <row r="1408" spans="1:6" x14ac:dyDescent="0.3">
      <c r="A1408" s="22"/>
      <c r="B1408" s="23"/>
      <c r="C1408" s="24"/>
      <c r="D1408" s="25"/>
      <c r="E1408" s="26"/>
      <c r="F1408" s="26"/>
    </row>
    <row r="1409" spans="1:6" x14ac:dyDescent="0.3">
      <c r="A1409" s="22"/>
      <c r="B1409" s="23"/>
      <c r="C1409" s="24"/>
      <c r="D1409" s="25"/>
      <c r="E1409" s="26"/>
      <c r="F1409" s="26"/>
    </row>
    <row r="1410" spans="1:6" x14ac:dyDescent="0.3">
      <c r="A1410" s="22"/>
      <c r="B1410" s="23"/>
      <c r="C1410" s="24"/>
      <c r="D1410" s="25"/>
      <c r="E1410" s="26"/>
      <c r="F1410" s="26"/>
    </row>
    <row r="1411" spans="1:6" x14ac:dyDescent="0.3">
      <c r="A1411" s="22"/>
      <c r="B1411" s="23"/>
      <c r="C1411" s="24"/>
      <c r="D1411" s="25"/>
      <c r="E1411" s="26"/>
      <c r="F1411" s="26"/>
    </row>
    <row r="1412" spans="1:6" x14ac:dyDescent="0.3">
      <c r="A1412" s="22"/>
      <c r="B1412" s="23"/>
      <c r="C1412" s="24"/>
      <c r="D1412" s="25"/>
      <c r="E1412" s="26"/>
      <c r="F1412" s="26"/>
    </row>
    <row r="1413" spans="1:6" x14ac:dyDescent="0.3">
      <c r="A1413" s="22"/>
      <c r="B1413" s="23"/>
      <c r="C1413" s="24"/>
      <c r="D1413" s="25"/>
      <c r="E1413" s="26"/>
      <c r="F1413" s="26"/>
    </row>
    <row r="1414" spans="1:6" x14ac:dyDescent="0.3">
      <c r="A1414" s="22"/>
      <c r="B1414" s="23"/>
      <c r="C1414" s="24"/>
      <c r="D1414" s="25"/>
      <c r="E1414" s="26"/>
      <c r="F1414" s="26"/>
    </row>
    <row r="1415" spans="1:6" x14ac:dyDescent="0.3">
      <c r="A1415" s="22"/>
      <c r="B1415" s="23"/>
      <c r="C1415" s="24"/>
      <c r="D1415" s="25"/>
      <c r="E1415" s="26"/>
      <c r="F1415" s="26"/>
    </row>
    <row r="1416" spans="1:6" x14ac:dyDescent="0.3">
      <c r="A1416" s="22"/>
      <c r="B1416" s="23"/>
      <c r="C1416" s="24"/>
      <c r="D1416" s="25"/>
      <c r="E1416" s="26"/>
      <c r="F1416" s="26"/>
    </row>
    <row r="1417" spans="1:6" x14ac:dyDescent="0.3">
      <c r="A1417" s="22"/>
      <c r="B1417" s="23"/>
      <c r="C1417" s="24"/>
      <c r="D1417" s="25"/>
      <c r="E1417" s="26"/>
      <c r="F1417" s="26"/>
    </row>
    <row r="1418" spans="1:6" x14ac:dyDescent="0.3">
      <c r="A1418" s="22"/>
      <c r="B1418" s="23"/>
      <c r="C1418" s="24"/>
      <c r="D1418" s="25"/>
      <c r="E1418" s="26"/>
      <c r="F1418" s="26"/>
    </row>
    <row r="1419" spans="1:6" x14ac:dyDescent="0.3">
      <c r="A1419" s="22"/>
      <c r="B1419" s="23"/>
      <c r="C1419" s="24"/>
      <c r="D1419" s="25"/>
      <c r="E1419" s="26"/>
      <c r="F1419" s="26"/>
    </row>
    <row r="1420" spans="1:6" x14ac:dyDescent="0.3">
      <c r="A1420" s="22"/>
      <c r="B1420" s="23"/>
      <c r="C1420" s="24"/>
      <c r="D1420" s="25"/>
      <c r="E1420" s="26"/>
      <c r="F1420" s="26"/>
    </row>
    <row r="1421" spans="1:6" x14ac:dyDescent="0.3">
      <c r="A1421" s="22"/>
      <c r="B1421" s="23"/>
      <c r="C1421" s="24"/>
      <c r="D1421" s="25"/>
      <c r="E1421" s="26"/>
      <c r="F1421" s="26"/>
    </row>
    <row r="1422" spans="1:6" x14ac:dyDescent="0.3">
      <c r="A1422" s="22"/>
      <c r="B1422" s="23"/>
      <c r="C1422" s="24"/>
      <c r="D1422" s="25"/>
      <c r="E1422" s="26"/>
      <c r="F1422" s="26"/>
    </row>
    <row r="1423" spans="1:6" x14ac:dyDescent="0.3">
      <c r="A1423" s="22"/>
      <c r="B1423" s="23"/>
      <c r="C1423" s="24"/>
      <c r="D1423" s="25"/>
      <c r="E1423" s="26"/>
      <c r="F1423" s="26"/>
    </row>
    <row r="1424" spans="1:6" x14ac:dyDescent="0.3">
      <c r="A1424" s="22"/>
      <c r="B1424" s="23"/>
      <c r="C1424" s="24"/>
      <c r="D1424" s="25"/>
      <c r="E1424" s="26"/>
      <c r="F1424" s="26"/>
    </row>
    <row r="1425" spans="1:6" x14ac:dyDescent="0.3">
      <c r="A1425" s="22"/>
      <c r="B1425" s="23"/>
      <c r="C1425" s="24"/>
      <c r="D1425" s="25"/>
      <c r="E1425" s="26"/>
      <c r="F1425" s="26"/>
    </row>
    <row r="1426" spans="1:6" x14ac:dyDescent="0.3">
      <c r="A1426" s="22"/>
      <c r="B1426" s="23"/>
      <c r="C1426" s="24"/>
      <c r="D1426" s="25"/>
      <c r="E1426" s="26"/>
      <c r="F1426" s="26"/>
    </row>
    <row r="1427" spans="1:6" x14ac:dyDescent="0.3">
      <c r="A1427" s="22"/>
      <c r="B1427" s="23"/>
      <c r="C1427" s="24"/>
      <c r="D1427" s="25"/>
      <c r="E1427" s="26"/>
      <c r="F1427" s="26"/>
    </row>
    <row r="1428" spans="1:6" x14ac:dyDescent="0.3">
      <c r="A1428" s="22"/>
      <c r="B1428" s="23"/>
      <c r="C1428" s="24"/>
      <c r="D1428" s="25"/>
      <c r="E1428" s="26"/>
      <c r="F1428" s="26"/>
    </row>
    <row r="1429" spans="1:6" x14ac:dyDescent="0.3">
      <c r="A1429" s="22"/>
      <c r="B1429" s="23"/>
      <c r="C1429" s="24"/>
      <c r="D1429" s="25"/>
      <c r="E1429" s="26"/>
      <c r="F1429" s="26"/>
    </row>
    <row r="1430" spans="1:6" x14ac:dyDescent="0.3">
      <c r="A1430" s="22"/>
      <c r="B1430" s="23"/>
      <c r="C1430" s="24"/>
      <c r="D1430" s="25"/>
      <c r="E1430" s="26"/>
      <c r="F1430" s="26"/>
    </row>
    <row r="1431" spans="1:6" x14ac:dyDescent="0.3">
      <c r="A1431" s="22"/>
      <c r="B1431" s="23"/>
      <c r="C1431" s="24"/>
      <c r="D1431" s="25"/>
      <c r="E1431" s="26"/>
      <c r="F1431" s="26"/>
    </row>
    <row r="1432" spans="1:6" x14ac:dyDescent="0.3">
      <c r="A1432" s="22"/>
      <c r="B1432" s="23"/>
      <c r="C1432" s="24"/>
      <c r="D1432" s="25"/>
      <c r="E1432" s="26"/>
      <c r="F1432" s="26"/>
    </row>
    <row r="1433" spans="1:6" x14ac:dyDescent="0.3">
      <c r="A1433" s="22"/>
      <c r="B1433" s="23"/>
      <c r="C1433" s="24"/>
      <c r="D1433" s="25"/>
      <c r="E1433" s="26"/>
      <c r="F1433" s="26"/>
    </row>
    <row r="1434" spans="1:6" x14ac:dyDescent="0.3">
      <c r="A1434" s="22"/>
      <c r="B1434" s="23"/>
      <c r="C1434" s="24"/>
      <c r="D1434" s="25"/>
      <c r="E1434" s="26"/>
      <c r="F1434" s="26"/>
    </row>
    <row r="1435" spans="1:6" x14ac:dyDescent="0.3">
      <c r="A1435" s="22"/>
      <c r="B1435" s="23"/>
      <c r="C1435" s="24"/>
      <c r="D1435" s="25"/>
      <c r="E1435" s="26"/>
      <c r="F1435" s="26"/>
    </row>
    <row r="1436" spans="1:6" x14ac:dyDescent="0.3">
      <c r="A1436" s="22"/>
      <c r="B1436" s="23"/>
      <c r="C1436" s="24"/>
      <c r="D1436" s="25"/>
      <c r="E1436" s="26"/>
      <c r="F1436" s="26"/>
    </row>
    <row r="1437" spans="1:6" x14ac:dyDescent="0.3">
      <c r="A1437" s="22"/>
      <c r="B1437" s="23"/>
      <c r="C1437" s="24"/>
      <c r="D1437" s="25"/>
      <c r="E1437" s="26"/>
      <c r="F1437" s="26"/>
    </row>
    <row r="1438" spans="1:6" x14ac:dyDescent="0.3">
      <c r="A1438" s="22"/>
      <c r="B1438" s="23"/>
      <c r="C1438" s="24"/>
      <c r="D1438" s="25"/>
      <c r="E1438" s="26"/>
      <c r="F1438" s="26"/>
    </row>
    <row r="1439" spans="1:6" x14ac:dyDescent="0.3">
      <c r="A1439" s="22"/>
      <c r="B1439" s="23"/>
      <c r="C1439" s="24"/>
      <c r="D1439" s="25"/>
      <c r="E1439" s="26"/>
      <c r="F1439" s="26"/>
    </row>
    <row r="1440" spans="1:6" x14ac:dyDescent="0.3">
      <c r="A1440" s="22"/>
      <c r="B1440" s="23"/>
      <c r="C1440" s="24"/>
      <c r="D1440" s="25"/>
      <c r="E1440" s="26"/>
      <c r="F1440" s="26"/>
    </row>
    <row r="1441" spans="1:6" x14ac:dyDescent="0.3">
      <c r="A1441" s="22"/>
      <c r="B1441" s="23"/>
      <c r="C1441" s="24"/>
      <c r="D1441" s="25"/>
      <c r="E1441" s="26"/>
      <c r="F1441" s="26"/>
    </row>
    <row r="1442" spans="1:6" x14ac:dyDescent="0.3">
      <c r="A1442" s="22"/>
      <c r="B1442" s="23"/>
      <c r="C1442" s="24"/>
      <c r="D1442" s="25"/>
      <c r="E1442" s="26"/>
      <c r="F1442" s="26"/>
    </row>
    <row r="1443" spans="1:6" x14ac:dyDescent="0.3">
      <c r="A1443" s="22"/>
      <c r="B1443" s="23"/>
      <c r="C1443" s="24"/>
      <c r="D1443" s="25"/>
      <c r="E1443" s="26"/>
      <c r="F1443" s="26"/>
    </row>
    <row r="1444" spans="1:6" x14ac:dyDescent="0.3">
      <c r="A1444" s="22"/>
      <c r="B1444" s="23"/>
      <c r="C1444" s="24"/>
      <c r="D1444" s="25"/>
      <c r="E1444" s="26"/>
      <c r="F1444" s="26"/>
    </row>
    <row r="1445" spans="1:6" x14ac:dyDescent="0.3">
      <c r="A1445" s="22"/>
      <c r="B1445" s="23"/>
      <c r="C1445" s="24"/>
      <c r="D1445" s="25"/>
      <c r="E1445" s="26"/>
      <c r="F1445" s="26"/>
    </row>
    <row r="1446" spans="1:6" x14ac:dyDescent="0.3">
      <c r="A1446" s="22"/>
      <c r="B1446" s="23"/>
      <c r="C1446" s="24"/>
      <c r="D1446" s="25"/>
      <c r="E1446" s="26"/>
      <c r="F1446" s="26"/>
    </row>
    <row r="1447" spans="1:6" x14ac:dyDescent="0.3">
      <c r="A1447" s="22"/>
      <c r="B1447" s="23"/>
      <c r="C1447" s="24"/>
      <c r="D1447" s="25"/>
      <c r="E1447" s="26"/>
      <c r="F1447" s="26"/>
    </row>
    <row r="1448" spans="1:6" x14ac:dyDescent="0.3">
      <c r="A1448" s="22"/>
      <c r="B1448" s="23"/>
      <c r="C1448" s="24"/>
      <c r="D1448" s="25"/>
      <c r="E1448" s="26"/>
      <c r="F1448" s="26"/>
    </row>
    <row r="1449" spans="1:6" x14ac:dyDescent="0.3">
      <c r="A1449" s="22"/>
      <c r="B1449" s="23"/>
      <c r="C1449" s="24"/>
      <c r="D1449" s="25"/>
      <c r="E1449" s="26"/>
      <c r="F1449" s="26"/>
    </row>
    <row r="1450" spans="1:6" x14ac:dyDescent="0.3">
      <c r="A1450" s="22"/>
      <c r="B1450" s="23"/>
      <c r="C1450" s="24"/>
      <c r="D1450" s="25"/>
      <c r="E1450" s="26"/>
      <c r="F1450" s="26"/>
    </row>
    <row r="1451" spans="1:6" x14ac:dyDescent="0.3">
      <c r="A1451" s="22"/>
      <c r="B1451" s="23"/>
      <c r="C1451" s="24"/>
      <c r="D1451" s="25"/>
      <c r="E1451" s="26"/>
      <c r="F1451" s="26"/>
    </row>
    <row r="1452" spans="1:6" x14ac:dyDescent="0.3">
      <c r="A1452" s="22"/>
      <c r="B1452" s="23"/>
      <c r="C1452" s="24"/>
      <c r="D1452" s="25"/>
      <c r="E1452" s="26"/>
      <c r="F1452" s="26"/>
    </row>
    <row r="1453" spans="1:6" x14ac:dyDescent="0.3">
      <c r="A1453" s="22"/>
      <c r="B1453" s="23"/>
      <c r="C1453" s="24"/>
      <c r="D1453" s="25"/>
      <c r="E1453" s="26"/>
      <c r="F1453" s="26"/>
    </row>
    <row r="1454" spans="1:6" x14ac:dyDescent="0.3">
      <c r="A1454" s="22"/>
      <c r="B1454" s="23"/>
      <c r="C1454" s="24"/>
      <c r="D1454" s="25"/>
      <c r="E1454" s="26"/>
      <c r="F1454" s="26"/>
    </row>
    <row r="1455" spans="1:6" x14ac:dyDescent="0.3">
      <c r="A1455" s="22"/>
      <c r="B1455" s="23"/>
      <c r="C1455" s="24"/>
      <c r="D1455" s="25"/>
      <c r="E1455" s="26"/>
      <c r="F1455" s="26"/>
    </row>
    <row r="1456" spans="1:6" x14ac:dyDescent="0.3">
      <c r="A1456" s="22"/>
      <c r="B1456" s="23"/>
      <c r="C1456" s="24"/>
      <c r="D1456" s="25"/>
      <c r="E1456" s="26"/>
      <c r="F1456" s="26"/>
    </row>
    <row r="1457" spans="1:6" x14ac:dyDescent="0.3">
      <c r="A1457" s="22"/>
      <c r="B1457" s="23"/>
      <c r="C1457" s="24"/>
      <c r="D1457" s="25"/>
      <c r="E1457" s="26"/>
      <c r="F1457" s="26"/>
    </row>
    <row r="1458" spans="1:6" x14ac:dyDescent="0.3">
      <c r="A1458" s="22"/>
      <c r="B1458" s="23"/>
      <c r="C1458" s="24"/>
      <c r="D1458" s="25"/>
      <c r="E1458" s="26"/>
      <c r="F1458" s="26"/>
    </row>
    <row r="1459" spans="1:6" x14ac:dyDescent="0.3">
      <c r="A1459" s="22"/>
      <c r="B1459" s="23"/>
      <c r="C1459" s="24"/>
      <c r="D1459" s="25"/>
      <c r="E1459" s="26"/>
      <c r="F1459" s="26"/>
    </row>
    <row r="1460" spans="1:6" x14ac:dyDescent="0.3">
      <c r="A1460" s="22"/>
      <c r="B1460" s="23"/>
      <c r="C1460" s="24"/>
      <c r="D1460" s="25"/>
      <c r="E1460" s="26"/>
      <c r="F1460" s="26"/>
    </row>
    <row r="1461" spans="1:6" x14ac:dyDescent="0.3">
      <c r="A1461" s="22"/>
      <c r="B1461" s="23"/>
      <c r="C1461" s="24"/>
      <c r="D1461" s="25"/>
      <c r="E1461" s="26"/>
      <c r="F1461" s="26"/>
    </row>
    <row r="1462" spans="1:6" x14ac:dyDescent="0.3">
      <c r="A1462" s="22"/>
      <c r="B1462" s="23"/>
      <c r="C1462" s="24"/>
      <c r="D1462" s="25"/>
      <c r="E1462" s="26"/>
      <c r="F1462" s="26"/>
    </row>
    <row r="1463" spans="1:6" x14ac:dyDescent="0.3">
      <c r="A1463" s="22"/>
      <c r="B1463" s="23"/>
      <c r="C1463" s="24"/>
      <c r="D1463" s="25"/>
      <c r="E1463" s="26"/>
      <c r="F1463" s="26"/>
    </row>
    <row r="1464" spans="1:6" x14ac:dyDescent="0.3">
      <c r="A1464" s="22"/>
      <c r="B1464" s="23"/>
      <c r="C1464" s="24"/>
      <c r="D1464" s="25"/>
      <c r="E1464" s="26"/>
      <c r="F1464" s="26"/>
    </row>
    <row r="1465" spans="1:6" x14ac:dyDescent="0.3">
      <c r="A1465" s="22"/>
      <c r="B1465" s="23"/>
      <c r="C1465" s="24"/>
      <c r="D1465" s="25"/>
      <c r="E1465" s="26"/>
      <c r="F1465" s="26"/>
    </row>
    <row r="1466" spans="1:6" x14ac:dyDescent="0.3">
      <c r="A1466" s="22"/>
      <c r="B1466" s="23"/>
      <c r="C1466" s="24"/>
      <c r="D1466" s="25"/>
      <c r="E1466" s="26"/>
      <c r="F1466" s="26"/>
    </row>
    <row r="1467" spans="1:6" x14ac:dyDescent="0.3">
      <c r="A1467" s="22"/>
      <c r="B1467" s="23"/>
      <c r="C1467" s="24"/>
      <c r="D1467" s="25"/>
      <c r="E1467" s="26"/>
      <c r="F1467" s="26"/>
    </row>
    <row r="1468" spans="1:6" x14ac:dyDescent="0.3">
      <c r="A1468" s="22"/>
      <c r="B1468" s="23"/>
      <c r="C1468" s="24"/>
      <c r="D1468" s="25"/>
      <c r="E1468" s="26"/>
      <c r="F1468" s="26"/>
    </row>
    <row r="1469" spans="1:6" x14ac:dyDescent="0.3">
      <c r="A1469" s="22"/>
      <c r="B1469" s="23"/>
      <c r="C1469" s="24"/>
      <c r="D1469" s="25"/>
      <c r="E1469" s="26"/>
      <c r="F1469" s="26"/>
    </row>
    <row r="1470" spans="1:6" x14ac:dyDescent="0.3">
      <c r="A1470" s="22"/>
      <c r="B1470" s="23"/>
      <c r="C1470" s="24"/>
      <c r="D1470" s="25"/>
      <c r="E1470" s="26"/>
      <c r="F1470" s="26"/>
    </row>
    <row r="1471" spans="1:6" x14ac:dyDescent="0.3">
      <c r="A1471" s="22"/>
      <c r="B1471" s="23"/>
      <c r="C1471" s="24"/>
      <c r="D1471" s="25"/>
      <c r="E1471" s="26"/>
      <c r="F1471" s="26"/>
    </row>
    <row r="1472" spans="1:6" x14ac:dyDescent="0.3">
      <c r="A1472" s="22"/>
      <c r="B1472" s="23"/>
      <c r="C1472" s="24"/>
      <c r="D1472" s="25"/>
      <c r="E1472" s="26"/>
      <c r="F1472" s="26"/>
    </row>
    <row r="1473" spans="1:6" x14ac:dyDescent="0.3">
      <c r="A1473" s="22"/>
      <c r="B1473" s="23"/>
      <c r="C1473" s="24"/>
      <c r="D1473" s="25"/>
      <c r="E1473" s="26"/>
      <c r="F1473" s="26"/>
    </row>
    <row r="1474" spans="1:6" x14ac:dyDescent="0.3">
      <c r="A1474" s="22"/>
      <c r="B1474" s="23"/>
      <c r="C1474" s="24"/>
      <c r="D1474" s="25"/>
      <c r="E1474" s="26"/>
      <c r="F1474" s="26"/>
    </row>
    <row r="1475" spans="1:6" x14ac:dyDescent="0.3">
      <c r="A1475" s="22"/>
      <c r="B1475" s="23"/>
      <c r="C1475" s="24"/>
      <c r="D1475" s="25"/>
      <c r="E1475" s="26"/>
      <c r="F1475" s="26"/>
    </row>
    <row r="1476" spans="1:6" x14ac:dyDescent="0.3">
      <c r="A1476" s="22"/>
      <c r="B1476" s="23"/>
      <c r="C1476" s="24"/>
      <c r="D1476" s="25"/>
      <c r="E1476" s="26"/>
      <c r="F1476" s="26"/>
    </row>
    <row r="1477" spans="1:6" x14ac:dyDescent="0.3">
      <c r="A1477" s="22"/>
      <c r="B1477" s="23"/>
      <c r="C1477" s="24"/>
      <c r="D1477" s="25"/>
      <c r="E1477" s="26"/>
      <c r="F1477" s="26"/>
    </row>
    <row r="1478" spans="1:6" x14ac:dyDescent="0.3">
      <c r="A1478" s="22"/>
      <c r="B1478" s="23"/>
      <c r="C1478" s="24"/>
      <c r="D1478" s="25"/>
      <c r="E1478" s="26"/>
      <c r="F1478" s="26"/>
    </row>
    <row r="1479" spans="1:6" x14ac:dyDescent="0.3">
      <c r="A1479" s="22"/>
      <c r="B1479" s="23"/>
      <c r="C1479" s="24"/>
      <c r="D1479" s="25"/>
      <c r="E1479" s="26"/>
      <c r="F1479" s="26"/>
    </row>
    <row r="1480" spans="1:6" x14ac:dyDescent="0.3">
      <c r="A1480" s="22"/>
      <c r="B1480" s="23"/>
      <c r="C1480" s="24"/>
      <c r="D1480" s="25"/>
      <c r="E1480" s="26"/>
      <c r="F1480" s="26"/>
    </row>
    <row r="1481" spans="1:6" x14ac:dyDescent="0.3">
      <c r="A1481" s="22"/>
      <c r="B1481" s="23"/>
      <c r="C1481" s="24"/>
      <c r="D1481" s="25"/>
      <c r="E1481" s="26"/>
      <c r="F1481" s="26"/>
    </row>
    <row r="1482" spans="1:6" x14ac:dyDescent="0.3">
      <c r="A1482" s="22"/>
      <c r="B1482" s="23"/>
      <c r="C1482" s="24"/>
      <c r="D1482" s="25"/>
      <c r="E1482" s="26"/>
      <c r="F1482" s="26"/>
    </row>
    <row r="1483" spans="1:6" x14ac:dyDescent="0.3">
      <c r="A1483" s="22"/>
      <c r="B1483" s="23"/>
      <c r="C1483" s="24"/>
      <c r="D1483" s="25"/>
      <c r="E1483" s="26"/>
      <c r="F1483" s="26"/>
    </row>
    <row r="1484" spans="1:6" x14ac:dyDescent="0.3">
      <c r="A1484" s="22"/>
      <c r="B1484" s="23"/>
      <c r="C1484" s="24"/>
      <c r="D1484" s="25"/>
      <c r="E1484" s="26"/>
      <c r="F1484" s="26"/>
    </row>
    <row r="1485" spans="1:6" x14ac:dyDescent="0.3">
      <c r="A1485" s="22"/>
      <c r="B1485" s="23"/>
      <c r="C1485" s="24"/>
      <c r="D1485" s="25"/>
      <c r="E1485" s="26"/>
      <c r="F1485" s="26"/>
    </row>
    <row r="1486" spans="1:6" x14ac:dyDescent="0.3">
      <c r="A1486" s="22"/>
      <c r="B1486" s="23"/>
      <c r="C1486" s="24"/>
      <c r="D1486" s="25"/>
      <c r="E1486" s="26"/>
      <c r="F1486" s="26"/>
    </row>
    <row r="1487" spans="1:6" x14ac:dyDescent="0.3">
      <c r="A1487" s="22"/>
      <c r="B1487" s="23"/>
      <c r="C1487" s="24"/>
      <c r="D1487" s="25"/>
      <c r="E1487" s="26"/>
      <c r="F1487" s="26"/>
    </row>
    <row r="1488" spans="1:6" x14ac:dyDescent="0.3">
      <c r="A1488" s="22"/>
      <c r="B1488" s="23"/>
      <c r="C1488" s="24"/>
      <c r="D1488" s="25"/>
      <c r="E1488" s="26"/>
      <c r="F1488" s="26"/>
    </row>
    <row r="1489" spans="1:6" x14ac:dyDescent="0.3">
      <c r="A1489" s="22"/>
      <c r="B1489" s="23"/>
      <c r="C1489" s="24"/>
      <c r="D1489" s="25"/>
      <c r="E1489" s="26"/>
      <c r="F1489" s="26"/>
    </row>
    <row r="1490" spans="1:6" x14ac:dyDescent="0.3">
      <c r="A1490" s="22"/>
      <c r="B1490" s="23"/>
      <c r="C1490" s="24"/>
      <c r="D1490" s="25"/>
      <c r="E1490" s="26"/>
      <c r="F1490" s="26"/>
    </row>
    <row r="1491" spans="1:6" x14ac:dyDescent="0.3">
      <c r="A1491" s="22"/>
      <c r="B1491" s="23"/>
      <c r="C1491" s="24"/>
      <c r="D1491" s="25"/>
      <c r="E1491" s="26"/>
      <c r="F1491" s="26"/>
    </row>
    <row r="1492" spans="1:6" x14ac:dyDescent="0.3">
      <c r="A1492" s="22"/>
      <c r="B1492" s="23"/>
      <c r="C1492" s="24"/>
      <c r="D1492" s="25"/>
      <c r="E1492" s="26"/>
      <c r="F1492" s="26"/>
    </row>
    <row r="1493" spans="1:6" x14ac:dyDescent="0.3">
      <c r="A1493" s="22"/>
      <c r="B1493" s="23"/>
      <c r="C1493" s="24"/>
      <c r="D1493" s="25"/>
      <c r="E1493" s="26"/>
      <c r="F1493" s="26"/>
    </row>
    <row r="1494" spans="1:6" x14ac:dyDescent="0.3">
      <c r="A1494" s="22"/>
      <c r="B1494" s="23"/>
      <c r="C1494" s="24"/>
      <c r="D1494" s="25"/>
      <c r="E1494" s="26"/>
      <c r="F1494" s="26"/>
    </row>
    <row r="1495" spans="1:6" x14ac:dyDescent="0.3">
      <c r="A1495" s="22"/>
      <c r="B1495" s="23"/>
      <c r="C1495" s="24"/>
      <c r="D1495" s="25"/>
      <c r="E1495" s="26"/>
      <c r="F1495" s="26"/>
    </row>
    <row r="1496" spans="1:6" x14ac:dyDescent="0.3">
      <c r="A1496" s="22"/>
      <c r="B1496" s="23"/>
      <c r="C1496" s="24"/>
      <c r="D1496" s="25"/>
      <c r="E1496" s="26"/>
      <c r="F1496" s="26"/>
    </row>
    <row r="1497" spans="1:6" x14ac:dyDescent="0.3">
      <c r="A1497" s="22"/>
      <c r="B1497" s="23"/>
      <c r="C1497" s="24"/>
      <c r="D1497" s="25"/>
      <c r="E1497" s="26"/>
      <c r="F1497" s="26"/>
    </row>
    <row r="1498" spans="1:6" x14ac:dyDescent="0.3">
      <c r="A1498" s="22"/>
      <c r="B1498" s="23"/>
      <c r="C1498" s="24"/>
      <c r="D1498" s="25"/>
      <c r="E1498" s="26"/>
      <c r="F1498" s="26"/>
    </row>
    <row r="1499" spans="1:6" x14ac:dyDescent="0.3">
      <c r="A1499" s="22"/>
      <c r="B1499" s="23"/>
      <c r="C1499" s="24"/>
      <c r="D1499" s="25"/>
      <c r="E1499" s="26"/>
      <c r="F1499" s="26"/>
    </row>
    <row r="1500" spans="1:6" x14ac:dyDescent="0.3">
      <c r="A1500" s="22"/>
      <c r="B1500" s="23"/>
      <c r="C1500" s="24"/>
      <c r="D1500" s="25"/>
      <c r="E1500" s="26"/>
      <c r="F1500" s="26"/>
    </row>
    <row r="1501" spans="1:6" x14ac:dyDescent="0.3">
      <c r="A1501" s="22"/>
      <c r="B1501" s="23"/>
      <c r="C1501" s="24"/>
      <c r="D1501" s="25"/>
      <c r="E1501" s="26"/>
      <c r="F1501" s="26"/>
    </row>
    <row r="1502" spans="1:6" x14ac:dyDescent="0.3">
      <c r="A1502" s="22"/>
      <c r="B1502" s="23"/>
      <c r="C1502" s="24"/>
      <c r="D1502" s="25"/>
      <c r="E1502" s="26"/>
      <c r="F1502" s="26"/>
    </row>
    <row r="1503" spans="1:6" x14ac:dyDescent="0.3">
      <c r="A1503" s="22"/>
      <c r="B1503" s="23"/>
      <c r="C1503" s="24"/>
      <c r="D1503" s="25"/>
      <c r="E1503" s="26"/>
      <c r="F1503" s="26"/>
    </row>
    <row r="1504" spans="1:6" x14ac:dyDescent="0.3">
      <c r="A1504" s="22"/>
      <c r="B1504" s="23"/>
      <c r="C1504" s="24"/>
      <c r="D1504" s="25"/>
      <c r="E1504" s="26"/>
      <c r="F1504" s="26"/>
    </row>
    <row r="1505" spans="1:6" x14ac:dyDescent="0.3">
      <c r="A1505" s="22"/>
      <c r="B1505" s="23"/>
      <c r="C1505" s="24"/>
      <c r="D1505" s="25"/>
      <c r="E1505" s="26"/>
      <c r="F1505" s="26"/>
    </row>
    <row r="1506" spans="1:6" x14ac:dyDescent="0.3">
      <c r="A1506" s="22"/>
      <c r="B1506" s="23"/>
      <c r="C1506" s="24"/>
      <c r="D1506" s="25"/>
      <c r="E1506" s="26"/>
      <c r="F1506" s="26"/>
    </row>
    <row r="1507" spans="1:6" x14ac:dyDescent="0.3">
      <c r="A1507" s="22"/>
      <c r="B1507" s="23"/>
      <c r="C1507" s="24"/>
      <c r="D1507" s="25"/>
      <c r="E1507" s="26"/>
      <c r="F1507" s="26"/>
    </row>
    <row r="1508" spans="1:6" x14ac:dyDescent="0.3">
      <c r="A1508" s="22"/>
      <c r="B1508" s="23"/>
      <c r="C1508" s="24"/>
      <c r="D1508" s="25"/>
      <c r="E1508" s="26"/>
      <c r="F1508" s="26"/>
    </row>
    <row r="1509" spans="1:6" x14ac:dyDescent="0.3">
      <c r="A1509" s="22"/>
      <c r="B1509" s="23"/>
      <c r="C1509" s="24"/>
      <c r="D1509" s="25"/>
      <c r="E1509" s="26"/>
      <c r="F1509" s="26"/>
    </row>
    <row r="1510" spans="1:6" x14ac:dyDescent="0.3">
      <c r="A1510" s="22"/>
      <c r="B1510" s="23"/>
      <c r="C1510" s="24"/>
      <c r="D1510" s="25"/>
      <c r="E1510" s="26"/>
      <c r="F1510" s="26"/>
    </row>
    <row r="1511" spans="1:6" x14ac:dyDescent="0.3">
      <c r="A1511" s="22"/>
      <c r="B1511" s="23"/>
      <c r="C1511" s="24"/>
      <c r="D1511" s="25"/>
      <c r="E1511" s="26"/>
      <c r="F1511" s="26"/>
    </row>
    <row r="1512" spans="1:6" x14ac:dyDescent="0.3">
      <c r="A1512" s="22"/>
      <c r="B1512" s="23"/>
      <c r="C1512" s="24"/>
      <c r="D1512" s="25"/>
      <c r="E1512" s="26"/>
      <c r="F1512" s="26"/>
    </row>
    <row r="1513" spans="1:6" x14ac:dyDescent="0.3">
      <c r="A1513" s="22"/>
      <c r="B1513" s="23"/>
      <c r="C1513" s="24"/>
      <c r="D1513" s="25"/>
      <c r="E1513" s="26"/>
      <c r="F1513" s="26"/>
    </row>
    <row r="1514" spans="1:6" x14ac:dyDescent="0.3">
      <c r="A1514" s="22"/>
      <c r="B1514" s="23"/>
      <c r="C1514" s="24"/>
      <c r="D1514" s="25"/>
      <c r="E1514" s="26"/>
      <c r="F1514" s="26"/>
    </row>
    <row r="1515" spans="1:6" x14ac:dyDescent="0.3">
      <c r="A1515" s="22"/>
      <c r="B1515" s="23"/>
      <c r="C1515" s="24"/>
      <c r="D1515" s="25"/>
      <c r="E1515" s="26"/>
      <c r="F1515" s="26"/>
    </row>
    <row r="1516" spans="1:6" x14ac:dyDescent="0.3">
      <c r="A1516" s="22"/>
      <c r="B1516" s="23"/>
      <c r="C1516" s="24"/>
      <c r="D1516" s="25"/>
      <c r="E1516" s="26"/>
      <c r="F1516" s="26"/>
    </row>
    <row r="1517" spans="1:6" x14ac:dyDescent="0.3">
      <c r="A1517" s="22"/>
      <c r="B1517" s="23"/>
      <c r="C1517" s="24"/>
      <c r="D1517" s="25"/>
      <c r="E1517" s="26"/>
      <c r="F1517" s="26"/>
    </row>
    <row r="1518" spans="1:6" x14ac:dyDescent="0.3">
      <c r="A1518" s="22"/>
      <c r="B1518" s="23"/>
      <c r="C1518" s="24"/>
      <c r="D1518" s="25"/>
      <c r="E1518" s="26"/>
      <c r="F1518" s="26"/>
    </row>
    <row r="1519" spans="1:6" x14ac:dyDescent="0.3">
      <c r="A1519" s="22"/>
      <c r="B1519" s="23"/>
      <c r="C1519" s="24"/>
      <c r="D1519" s="25"/>
      <c r="E1519" s="26"/>
      <c r="F1519" s="26"/>
    </row>
    <row r="1520" spans="1:6" x14ac:dyDescent="0.3">
      <c r="A1520" s="22"/>
      <c r="B1520" s="23"/>
      <c r="C1520" s="24"/>
      <c r="D1520" s="25"/>
      <c r="E1520" s="26"/>
      <c r="F1520" s="26"/>
    </row>
    <row r="1521" spans="1:6" x14ac:dyDescent="0.3">
      <c r="A1521" s="22"/>
      <c r="B1521" s="23"/>
      <c r="C1521" s="24"/>
      <c r="D1521" s="25"/>
      <c r="E1521" s="26"/>
      <c r="F1521" s="26"/>
    </row>
    <row r="1522" spans="1:6" x14ac:dyDescent="0.3">
      <c r="A1522" s="22"/>
      <c r="B1522" s="23"/>
      <c r="C1522" s="24"/>
      <c r="D1522" s="25"/>
      <c r="E1522" s="26"/>
      <c r="F1522" s="26"/>
    </row>
    <row r="1523" spans="1:6" x14ac:dyDescent="0.3">
      <c r="A1523" s="22"/>
      <c r="B1523" s="23"/>
      <c r="C1523" s="24"/>
      <c r="D1523" s="25"/>
      <c r="E1523" s="26"/>
      <c r="F1523" s="26"/>
    </row>
    <row r="1524" spans="1:6" x14ac:dyDescent="0.3">
      <c r="A1524" s="22"/>
      <c r="B1524" s="23"/>
      <c r="C1524" s="24"/>
      <c r="D1524" s="25"/>
      <c r="E1524" s="26"/>
      <c r="F1524" s="26"/>
    </row>
    <row r="1525" spans="1:6" x14ac:dyDescent="0.3">
      <c r="A1525" s="22"/>
      <c r="B1525" s="23"/>
      <c r="C1525" s="24"/>
      <c r="D1525" s="25"/>
      <c r="E1525" s="26"/>
      <c r="F1525" s="26"/>
    </row>
    <row r="1526" spans="1:6" x14ac:dyDescent="0.3">
      <c r="A1526" s="22"/>
      <c r="B1526" s="23"/>
      <c r="C1526" s="24"/>
      <c r="D1526" s="25"/>
      <c r="E1526" s="26"/>
      <c r="F1526" s="26"/>
    </row>
    <row r="1527" spans="1:6" x14ac:dyDescent="0.3">
      <c r="A1527" s="22"/>
      <c r="B1527" s="23"/>
      <c r="C1527" s="24"/>
      <c r="D1527" s="25"/>
      <c r="E1527" s="26"/>
      <c r="F1527" s="26"/>
    </row>
    <row r="1528" spans="1:6" x14ac:dyDescent="0.3">
      <c r="A1528" s="22"/>
      <c r="B1528" s="23"/>
      <c r="C1528" s="24"/>
      <c r="D1528" s="25"/>
      <c r="E1528" s="26"/>
      <c r="F1528" s="26"/>
    </row>
    <row r="1529" spans="1:6" x14ac:dyDescent="0.3">
      <c r="A1529" s="22"/>
      <c r="B1529" s="23"/>
      <c r="C1529" s="24"/>
      <c r="D1529" s="25"/>
      <c r="E1529" s="26"/>
      <c r="F1529" s="26"/>
    </row>
    <row r="1530" spans="1:6" x14ac:dyDescent="0.3">
      <c r="A1530" s="22"/>
      <c r="B1530" s="23"/>
      <c r="C1530" s="24"/>
      <c r="D1530" s="25"/>
      <c r="E1530" s="26"/>
      <c r="F1530" s="26"/>
    </row>
    <row r="1531" spans="1:6" x14ac:dyDescent="0.3">
      <c r="A1531" s="22"/>
      <c r="B1531" s="23"/>
      <c r="C1531" s="24"/>
      <c r="D1531" s="25"/>
      <c r="E1531" s="26"/>
      <c r="F1531" s="26"/>
    </row>
    <row r="1532" spans="1:6" x14ac:dyDescent="0.3">
      <c r="A1532" s="22"/>
      <c r="B1532" s="23"/>
      <c r="C1532" s="24"/>
      <c r="D1532" s="25"/>
      <c r="E1532" s="26"/>
      <c r="F1532" s="26"/>
    </row>
    <row r="1533" spans="1:6" x14ac:dyDescent="0.3">
      <c r="A1533" s="22"/>
      <c r="B1533" s="23"/>
      <c r="C1533" s="24"/>
      <c r="D1533" s="25"/>
      <c r="E1533" s="26"/>
      <c r="F1533" s="26"/>
    </row>
    <row r="1534" spans="1:6" x14ac:dyDescent="0.3">
      <c r="A1534" s="22"/>
      <c r="B1534" s="23"/>
      <c r="C1534" s="24"/>
      <c r="D1534" s="25"/>
      <c r="E1534" s="26"/>
      <c r="F1534" s="26"/>
    </row>
    <row r="1535" spans="1:6" x14ac:dyDescent="0.3">
      <c r="A1535" s="22"/>
      <c r="B1535" s="23"/>
      <c r="C1535" s="24"/>
      <c r="D1535" s="25"/>
      <c r="E1535" s="26"/>
      <c r="F1535" s="26"/>
    </row>
    <row r="1536" spans="1:6" x14ac:dyDescent="0.3">
      <c r="A1536" s="22"/>
      <c r="B1536" s="23"/>
      <c r="C1536" s="24"/>
      <c r="D1536" s="25"/>
      <c r="E1536" s="26"/>
      <c r="F1536" s="26"/>
    </row>
    <row r="1537" spans="1:6" x14ac:dyDescent="0.3">
      <c r="A1537" s="22"/>
      <c r="B1537" s="23"/>
      <c r="C1537" s="24"/>
      <c r="D1537" s="25"/>
      <c r="E1537" s="26"/>
      <c r="F1537" s="26"/>
    </row>
    <row r="1538" spans="1:6" x14ac:dyDescent="0.3">
      <c r="A1538" s="22"/>
      <c r="B1538" s="23"/>
      <c r="C1538" s="24"/>
      <c r="D1538" s="25"/>
      <c r="E1538" s="26"/>
      <c r="F1538" s="26"/>
    </row>
    <row r="1539" spans="1:6" x14ac:dyDescent="0.3">
      <c r="A1539" s="22"/>
      <c r="B1539" s="23"/>
      <c r="C1539" s="24"/>
      <c r="D1539" s="25"/>
      <c r="E1539" s="26"/>
      <c r="F1539" s="26"/>
    </row>
    <row r="1540" spans="1:6" x14ac:dyDescent="0.3">
      <c r="A1540" s="22"/>
      <c r="B1540" s="23"/>
      <c r="C1540" s="24"/>
      <c r="D1540" s="25"/>
      <c r="E1540" s="26"/>
      <c r="F1540" s="26"/>
    </row>
    <row r="1541" spans="1:6" x14ac:dyDescent="0.3">
      <c r="A1541" s="22"/>
      <c r="B1541" s="23"/>
      <c r="C1541" s="24"/>
      <c r="D1541" s="25"/>
      <c r="E1541" s="26"/>
      <c r="F1541" s="26"/>
    </row>
    <row r="1542" spans="1:6" x14ac:dyDescent="0.3">
      <c r="A1542" s="22"/>
      <c r="B1542" s="23"/>
      <c r="C1542" s="24"/>
      <c r="D1542" s="25"/>
      <c r="E1542" s="26"/>
      <c r="F1542" s="26"/>
    </row>
    <row r="1543" spans="1:6" x14ac:dyDescent="0.3">
      <c r="A1543" s="22"/>
      <c r="B1543" s="23"/>
      <c r="C1543" s="24"/>
      <c r="D1543" s="25"/>
      <c r="E1543" s="26"/>
      <c r="F1543" s="26"/>
    </row>
    <row r="1544" spans="1:6" x14ac:dyDescent="0.3">
      <c r="A1544" s="22"/>
      <c r="B1544" s="23"/>
      <c r="C1544" s="24"/>
      <c r="D1544" s="25"/>
      <c r="E1544" s="26"/>
      <c r="F1544" s="26"/>
    </row>
    <row r="1545" spans="1:6" x14ac:dyDescent="0.3">
      <c r="A1545" s="22"/>
      <c r="B1545" s="23"/>
      <c r="C1545" s="24"/>
      <c r="D1545" s="25"/>
      <c r="E1545" s="26"/>
      <c r="F1545" s="26"/>
    </row>
    <row r="1546" spans="1:6" x14ac:dyDescent="0.3">
      <c r="A1546" s="22"/>
      <c r="B1546" s="23"/>
      <c r="C1546" s="24"/>
      <c r="D1546" s="25"/>
      <c r="E1546" s="26"/>
      <c r="F1546" s="26"/>
    </row>
    <row r="1547" spans="1:6" x14ac:dyDescent="0.3">
      <c r="A1547" s="22"/>
      <c r="B1547" s="23"/>
      <c r="C1547" s="24"/>
      <c r="D1547" s="25"/>
      <c r="E1547" s="26"/>
      <c r="F1547" s="26"/>
    </row>
    <row r="1548" spans="1:6" x14ac:dyDescent="0.3">
      <c r="A1548" s="22"/>
      <c r="B1548" s="23"/>
      <c r="C1548" s="24"/>
      <c r="D1548" s="25"/>
      <c r="E1548" s="26"/>
      <c r="F1548" s="26"/>
    </row>
    <row r="1549" spans="1:6" x14ac:dyDescent="0.3">
      <c r="A1549" s="22"/>
      <c r="B1549" s="23"/>
      <c r="C1549" s="24"/>
      <c r="D1549" s="25"/>
      <c r="E1549" s="26"/>
      <c r="F1549" s="26"/>
    </row>
    <row r="1550" spans="1:6" x14ac:dyDescent="0.3">
      <c r="A1550" s="22"/>
      <c r="B1550" s="23"/>
      <c r="C1550" s="24"/>
      <c r="D1550" s="25"/>
      <c r="E1550" s="26"/>
      <c r="F1550" s="26"/>
    </row>
    <row r="1551" spans="1:6" x14ac:dyDescent="0.3">
      <c r="A1551" s="22"/>
      <c r="B1551" s="23"/>
      <c r="C1551" s="24"/>
      <c r="D1551" s="25"/>
      <c r="E1551" s="26"/>
      <c r="F1551" s="26"/>
    </row>
    <row r="1552" spans="1:6" x14ac:dyDescent="0.3">
      <c r="A1552" s="22"/>
      <c r="B1552" s="23"/>
      <c r="C1552" s="24"/>
      <c r="D1552" s="25"/>
      <c r="E1552" s="26"/>
      <c r="F1552" s="26"/>
    </row>
    <row r="1553" spans="1:6" x14ac:dyDescent="0.3">
      <c r="A1553" s="22"/>
      <c r="B1553" s="23"/>
      <c r="C1553" s="24"/>
      <c r="D1553" s="25"/>
      <c r="E1553" s="26"/>
      <c r="F1553" s="26"/>
    </row>
    <row r="1554" spans="1:6" x14ac:dyDescent="0.3">
      <c r="A1554" s="22"/>
      <c r="B1554" s="23"/>
      <c r="C1554" s="24"/>
      <c r="D1554" s="25"/>
      <c r="E1554" s="26"/>
      <c r="F1554" s="26"/>
    </row>
    <row r="1555" spans="1:6" x14ac:dyDescent="0.3">
      <c r="A1555" s="22"/>
      <c r="B1555" s="23"/>
      <c r="C1555" s="24"/>
      <c r="D1555" s="25"/>
      <c r="E1555" s="26"/>
      <c r="F1555" s="26"/>
    </row>
    <row r="1556" spans="1:6" x14ac:dyDescent="0.3">
      <c r="A1556" s="22"/>
      <c r="B1556" s="23"/>
      <c r="C1556" s="24"/>
      <c r="D1556" s="25"/>
      <c r="E1556" s="26"/>
      <c r="F1556" s="26"/>
    </row>
    <row r="1557" spans="1:6" x14ac:dyDescent="0.3">
      <c r="A1557" s="22"/>
      <c r="B1557" s="23"/>
      <c r="C1557" s="24"/>
      <c r="D1557" s="25"/>
      <c r="E1557" s="26"/>
      <c r="F1557" s="26"/>
    </row>
    <row r="1558" spans="1:6" x14ac:dyDescent="0.3">
      <c r="A1558" s="22"/>
      <c r="B1558" s="23"/>
      <c r="C1558" s="24"/>
      <c r="D1558" s="25"/>
      <c r="E1558" s="26"/>
      <c r="F1558" s="26"/>
    </row>
    <row r="1559" spans="1:6" x14ac:dyDescent="0.3">
      <c r="A1559" s="22"/>
      <c r="B1559" s="23"/>
      <c r="C1559" s="24"/>
      <c r="D1559" s="25"/>
      <c r="E1559" s="26"/>
      <c r="F1559" s="26"/>
    </row>
    <row r="1560" spans="1:6" x14ac:dyDescent="0.3">
      <c r="A1560" s="22"/>
      <c r="B1560" s="23"/>
      <c r="C1560" s="24"/>
      <c r="D1560" s="25"/>
      <c r="E1560" s="26"/>
      <c r="F1560" s="26"/>
    </row>
    <row r="1561" spans="1:6" x14ac:dyDescent="0.3">
      <c r="A1561" s="22"/>
      <c r="B1561" s="23"/>
      <c r="C1561" s="24"/>
      <c r="D1561" s="25"/>
      <c r="E1561" s="26"/>
      <c r="F1561" s="26"/>
    </row>
    <row r="1562" spans="1:6" x14ac:dyDescent="0.3">
      <c r="A1562" s="22"/>
      <c r="B1562" s="23"/>
      <c r="C1562" s="24"/>
      <c r="D1562" s="25"/>
      <c r="E1562" s="26"/>
      <c r="F1562" s="26"/>
    </row>
    <row r="1563" spans="1:6" x14ac:dyDescent="0.3">
      <c r="A1563" s="22"/>
      <c r="B1563" s="23"/>
      <c r="C1563" s="24"/>
      <c r="D1563" s="25"/>
      <c r="E1563" s="26"/>
      <c r="F1563" s="26"/>
    </row>
    <row r="1564" spans="1:6" x14ac:dyDescent="0.3">
      <c r="A1564" s="22"/>
      <c r="B1564" s="23"/>
      <c r="C1564" s="24"/>
      <c r="D1564" s="25"/>
      <c r="E1564" s="26"/>
      <c r="F1564" s="26"/>
    </row>
    <row r="1565" spans="1:6" x14ac:dyDescent="0.3">
      <c r="A1565" s="22"/>
      <c r="B1565" s="23"/>
      <c r="C1565" s="24"/>
      <c r="D1565" s="25"/>
      <c r="E1565" s="26"/>
      <c r="F1565" s="26"/>
    </row>
    <row r="1566" spans="1:6" x14ac:dyDescent="0.3">
      <c r="A1566" s="22"/>
      <c r="B1566" s="23"/>
      <c r="C1566" s="24"/>
      <c r="D1566" s="25"/>
      <c r="E1566" s="26"/>
      <c r="F1566" s="26"/>
    </row>
    <row r="1567" spans="1:6" x14ac:dyDescent="0.3">
      <c r="A1567" s="22"/>
      <c r="B1567" s="23"/>
      <c r="C1567" s="24"/>
      <c r="D1567" s="25"/>
      <c r="E1567" s="26"/>
      <c r="F1567" s="26"/>
    </row>
    <row r="1568" spans="1:6" x14ac:dyDescent="0.3">
      <c r="A1568" s="22"/>
      <c r="B1568" s="23"/>
      <c r="C1568" s="24"/>
      <c r="D1568" s="25"/>
      <c r="E1568" s="26"/>
      <c r="F1568" s="26"/>
    </row>
    <row r="1569" spans="1:6" x14ac:dyDescent="0.3">
      <c r="A1569" s="22"/>
      <c r="B1569" s="23"/>
      <c r="C1569" s="24"/>
      <c r="D1569" s="25"/>
      <c r="E1569" s="26"/>
      <c r="F1569" s="26"/>
    </row>
    <row r="1570" spans="1:6" x14ac:dyDescent="0.3">
      <c r="A1570" s="22"/>
      <c r="B1570" s="23"/>
      <c r="C1570" s="24"/>
      <c r="D1570" s="25"/>
      <c r="E1570" s="26"/>
      <c r="F1570" s="26"/>
    </row>
    <row r="1571" spans="1:6" x14ac:dyDescent="0.3">
      <c r="A1571" s="22"/>
      <c r="B1571" s="23"/>
      <c r="C1571" s="24"/>
      <c r="D1571" s="25"/>
      <c r="E1571" s="26"/>
      <c r="F1571" s="26"/>
    </row>
    <row r="1572" spans="1:6" x14ac:dyDescent="0.3">
      <c r="A1572" s="22"/>
      <c r="B1572" s="23"/>
      <c r="C1572" s="24"/>
      <c r="D1572" s="25"/>
      <c r="E1572" s="26"/>
      <c r="F1572" s="26"/>
    </row>
    <row r="1573" spans="1:6" x14ac:dyDescent="0.3">
      <c r="A1573" s="22"/>
      <c r="B1573" s="23"/>
      <c r="C1573" s="24"/>
      <c r="D1573" s="25"/>
      <c r="E1573" s="26"/>
      <c r="F1573" s="26"/>
    </row>
    <row r="1574" spans="1:6" x14ac:dyDescent="0.3">
      <c r="A1574" s="22"/>
      <c r="B1574" s="23"/>
      <c r="C1574" s="24"/>
      <c r="D1574" s="25"/>
      <c r="E1574" s="26"/>
      <c r="F1574" s="26"/>
    </row>
    <row r="1575" spans="1:6" x14ac:dyDescent="0.3">
      <c r="A1575" s="22"/>
      <c r="B1575" s="23"/>
      <c r="C1575" s="24"/>
      <c r="D1575" s="25"/>
      <c r="E1575" s="26"/>
      <c r="F1575" s="26"/>
    </row>
    <row r="1576" spans="1:6" x14ac:dyDescent="0.3">
      <c r="A1576" s="22"/>
      <c r="B1576" s="23"/>
      <c r="C1576" s="24"/>
      <c r="D1576" s="25"/>
      <c r="E1576" s="26"/>
      <c r="F1576" s="26"/>
    </row>
    <row r="1577" spans="1:6" x14ac:dyDescent="0.3">
      <c r="A1577" s="22"/>
      <c r="B1577" s="23"/>
      <c r="C1577" s="24"/>
      <c r="D1577" s="25"/>
      <c r="E1577" s="26"/>
      <c r="F1577" s="26"/>
    </row>
    <row r="1578" spans="1:6" x14ac:dyDescent="0.3">
      <c r="A1578" s="22"/>
      <c r="B1578" s="23"/>
      <c r="C1578" s="24"/>
      <c r="D1578" s="25"/>
      <c r="E1578" s="26"/>
      <c r="F1578" s="26"/>
    </row>
    <row r="1579" spans="1:6" x14ac:dyDescent="0.3">
      <c r="A1579" s="22"/>
      <c r="B1579" s="23"/>
      <c r="C1579" s="24"/>
      <c r="D1579" s="25"/>
      <c r="E1579" s="26"/>
      <c r="F1579" s="26"/>
    </row>
    <row r="1580" spans="1:6" x14ac:dyDescent="0.3">
      <c r="A1580" s="22"/>
      <c r="B1580" s="23"/>
      <c r="C1580" s="24"/>
      <c r="D1580" s="25"/>
      <c r="E1580" s="26"/>
      <c r="F1580" s="26"/>
    </row>
    <row r="1581" spans="1:6" x14ac:dyDescent="0.3">
      <c r="A1581" s="22"/>
      <c r="B1581" s="23"/>
      <c r="C1581" s="24"/>
      <c r="D1581" s="25"/>
      <c r="E1581" s="26"/>
      <c r="F1581" s="26"/>
    </row>
    <row r="1582" spans="1:6" x14ac:dyDescent="0.3">
      <c r="A1582" s="22"/>
      <c r="B1582" s="23"/>
      <c r="C1582" s="24"/>
      <c r="D1582" s="25"/>
      <c r="E1582" s="26"/>
      <c r="F1582" s="26"/>
    </row>
    <row r="1583" spans="1:6" x14ac:dyDescent="0.3">
      <c r="A1583" s="22"/>
      <c r="B1583" s="23"/>
      <c r="C1583" s="24"/>
      <c r="D1583" s="25"/>
      <c r="E1583" s="26"/>
      <c r="F1583" s="26"/>
    </row>
    <row r="1584" spans="1:6" x14ac:dyDescent="0.3">
      <c r="A1584" s="22"/>
      <c r="B1584" s="23"/>
      <c r="C1584" s="24"/>
      <c r="D1584" s="25"/>
      <c r="E1584" s="26"/>
      <c r="F1584" s="26"/>
    </row>
    <row r="1585" spans="1:6" x14ac:dyDescent="0.3">
      <c r="A1585" s="22"/>
      <c r="B1585" s="23"/>
      <c r="C1585" s="24"/>
      <c r="D1585" s="25"/>
      <c r="E1585" s="26"/>
      <c r="F1585" s="26"/>
    </row>
    <row r="1586" spans="1:6" x14ac:dyDescent="0.3">
      <c r="A1586" s="22"/>
      <c r="B1586" s="23"/>
      <c r="C1586" s="24"/>
      <c r="D1586" s="25"/>
      <c r="E1586" s="26"/>
      <c r="F1586" s="26"/>
    </row>
    <row r="1587" spans="1:6" x14ac:dyDescent="0.3">
      <c r="A1587" s="22"/>
      <c r="B1587" s="23"/>
      <c r="C1587" s="24"/>
      <c r="D1587" s="25"/>
      <c r="E1587" s="26"/>
      <c r="F1587" s="26"/>
    </row>
    <row r="1588" spans="1:6" x14ac:dyDescent="0.3">
      <c r="A1588" s="22"/>
      <c r="B1588" s="23"/>
      <c r="C1588" s="24"/>
      <c r="D1588" s="25"/>
      <c r="E1588" s="26"/>
      <c r="F1588" s="26"/>
    </row>
    <row r="1589" spans="1:6" x14ac:dyDescent="0.3">
      <c r="A1589" s="22"/>
      <c r="B1589" s="23"/>
      <c r="C1589" s="24"/>
      <c r="D1589" s="25"/>
      <c r="E1589" s="26"/>
      <c r="F1589" s="26"/>
    </row>
    <row r="1590" spans="1:6" x14ac:dyDescent="0.3">
      <c r="A1590" s="22"/>
      <c r="B1590" s="23"/>
      <c r="C1590" s="24"/>
      <c r="D1590" s="25"/>
      <c r="E1590" s="26"/>
      <c r="F1590" s="26"/>
    </row>
    <row r="1591" spans="1:6" x14ac:dyDescent="0.3">
      <c r="A1591" s="22"/>
      <c r="B1591" s="23"/>
      <c r="C1591" s="24"/>
      <c r="D1591" s="25"/>
      <c r="E1591" s="26"/>
      <c r="F1591" s="26"/>
    </row>
    <row r="1592" spans="1:6" x14ac:dyDescent="0.3">
      <c r="A1592" s="22"/>
      <c r="B1592" s="23"/>
      <c r="C1592" s="24"/>
      <c r="D1592" s="25"/>
      <c r="E1592" s="26"/>
      <c r="F1592" s="26"/>
    </row>
    <row r="1593" spans="1:6" x14ac:dyDescent="0.3">
      <c r="A1593" s="22"/>
      <c r="B1593" s="23"/>
      <c r="C1593" s="24"/>
      <c r="D1593" s="25"/>
      <c r="E1593" s="26"/>
      <c r="F1593" s="26"/>
    </row>
    <row r="1594" spans="1:6" x14ac:dyDescent="0.3">
      <c r="A1594" s="22"/>
      <c r="B1594" s="23"/>
      <c r="C1594" s="24"/>
      <c r="D1594" s="25"/>
      <c r="E1594" s="26"/>
      <c r="F1594" s="26"/>
    </row>
    <row r="1595" spans="1:6" x14ac:dyDescent="0.3">
      <c r="A1595" s="22"/>
      <c r="B1595" s="23"/>
      <c r="C1595" s="24"/>
      <c r="D1595" s="25"/>
      <c r="E1595" s="26"/>
      <c r="F1595" s="26"/>
    </row>
    <row r="1596" spans="1:6" x14ac:dyDescent="0.3">
      <c r="A1596" s="22"/>
      <c r="B1596" s="23"/>
      <c r="C1596" s="24"/>
      <c r="D1596" s="25"/>
      <c r="E1596" s="26"/>
      <c r="F1596" s="26"/>
    </row>
    <row r="1597" spans="1:6" x14ac:dyDescent="0.3">
      <c r="A1597" s="22"/>
      <c r="B1597" s="23"/>
      <c r="C1597" s="24"/>
      <c r="D1597" s="25"/>
      <c r="E1597" s="26"/>
      <c r="F1597" s="26"/>
    </row>
    <row r="1598" spans="1:6" x14ac:dyDescent="0.3">
      <c r="A1598" s="22"/>
      <c r="B1598" s="23"/>
      <c r="C1598" s="24"/>
      <c r="D1598" s="25"/>
      <c r="E1598" s="26"/>
      <c r="F1598" s="26"/>
    </row>
    <row r="1599" spans="1:6" x14ac:dyDescent="0.3">
      <c r="A1599" s="22"/>
      <c r="B1599" s="23"/>
      <c r="C1599" s="24"/>
      <c r="D1599" s="25"/>
      <c r="E1599" s="26"/>
      <c r="F1599" s="26"/>
    </row>
    <row r="1600" spans="1:6" x14ac:dyDescent="0.3">
      <c r="A1600" s="22"/>
      <c r="B1600" s="23"/>
      <c r="C1600" s="24"/>
      <c r="D1600" s="25"/>
      <c r="E1600" s="26"/>
      <c r="F1600" s="26"/>
    </row>
    <row r="1601" spans="1:6" x14ac:dyDescent="0.3">
      <c r="A1601" s="22"/>
      <c r="B1601" s="23"/>
      <c r="C1601" s="24"/>
      <c r="D1601" s="25"/>
      <c r="E1601" s="26"/>
      <c r="F1601" s="26"/>
    </row>
    <row r="1602" spans="1:6" x14ac:dyDescent="0.3">
      <c r="A1602" s="22"/>
      <c r="B1602" s="23"/>
      <c r="C1602" s="24"/>
      <c r="D1602" s="25"/>
      <c r="E1602" s="26"/>
      <c r="F1602" s="26"/>
    </row>
    <row r="1603" spans="1:6" x14ac:dyDescent="0.3">
      <c r="A1603" s="22"/>
      <c r="B1603" s="23"/>
      <c r="C1603" s="24"/>
      <c r="D1603" s="25"/>
      <c r="E1603" s="26"/>
      <c r="F1603" s="26"/>
    </row>
    <row r="1604" spans="1:6" x14ac:dyDescent="0.3">
      <c r="A1604" s="22"/>
      <c r="B1604" s="23"/>
      <c r="C1604" s="24"/>
      <c r="D1604" s="25"/>
      <c r="E1604" s="26"/>
      <c r="F1604" s="26"/>
    </row>
    <row r="1605" spans="1:6" x14ac:dyDescent="0.3">
      <c r="A1605" s="22"/>
      <c r="B1605" s="23"/>
      <c r="C1605" s="24"/>
      <c r="D1605" s="25"/>
      <c r="E1605" s="26"/>
      <c r="F1605" s="26"/>
    </row>
    <row r="1606" spans="1:6" x14ac:dyDescent="0.3">
      <c r="A1606" s="22"/>
      <c r="B1606" s="23"/>
      <c r="C1606" s="24"/>
      <c r="D1606" s="25"/>
      <c r="E1606" s="26"/>
      <c r="F1606" s="26"/>
    </row>
    <row r="1607" spans="1:6" x14ac:dyDescent="0.3">
      <c r="A1607" s="22"/>
      <c r="B1607" s="23"/>
      <c r="C1607" s="24"/>
      <c r="D1607" s="25"/>
      <c r="E1607" s="26"/>
      <c r="F1607" s="26"/>
    </row>
    <row r="1608" spans="1:6" x14ac:dyDescent="0.3">
      <c r="A1608" s="22"/>
      <c r="B1608" s="23"/>
      <c r="C1608" s="24"/>
      <c r="D1608" s="25"/>
      <c r="E1608" s="26"/>
      <c r="F1608" s="26"/>
    </row>
    <row r="1609" spans="1:6" x14ac:dyDescent="0.3">
      <c r="A1609" s="22"/>
      <c r="B1609" s="23"/>
      <c r="C1609" s="24"/>
      <c r="D1609" s="25"/>
      <c r="E1609" s="26"/>
      <c r="F1609" s="26"/>
    </row>
    <row r="1610" spans="1:6" x14ac:dyDescent="0.3">
      <c r="A1610" s="22"/>
      <c r="B1610" s="23"/>
      <c r="C1610" s="24"/>
      <c r="D1610" s="25"/>
      <c r="E1610" s="26"/>
      <c r="F1610" s="26"/>
    </row>
    <row r="1611" spans="1:6" x14ac:dyDescent="0.3">
      <c r="A1611" s="22"/>
      <c r="B1611" s="23"/>
      <c r="C1611" s="24"/>
      <c r="D1611" s="25"/>
      <c r="E1611" s="26"/>
      <c r="F1611" s="26"/>
    </row>
    <row r="1612" spans="1:6" x14ac:dyDescent="0.3">
      <c r="A1612" s="22"/>
      <c r="B1612" s="23"/>
      <c r="C1612" s="24"/>
      <c r="D1612" s="25"/>
      <c r="E1612" s="26"/>
      <c r="F1612" s="26"/>
    </row>
    <row r="1613" spans="1:6" x14ac:dyDescent="0.3">
      <c r="A1613" s="22"/>
      <c r="B1613" s="23"/>
      <c r="C1613" s="24"/>
      <c r="D1613" s="25"/>
      <c r="E1613" s="26"/>
      <c r="F1613" s="26"/>
    </row>
    <row r="1614" spans="1:6" x14ac:dyDescent="0.3">
      <c r="A1614" s="22"/>
      <c r="B1614" s="23"/>
      <c r="C1614" s="24"/>
      <c r="D1614" s="25"/>
      <c r="E1614" s="26"/>
      <c r="F1614" s="26"/>
    </row>
    <row r="1615" spans="1:6" x14ac:dyDescent="0.3">
      <c r="A1615" s="22"/>
      <c r="B1615" s="23"/>
      <c r="C1615" s="24"/>
      <c r="D1615" s="25"/>
      <c r="E1615" s="26"/>
      <c r="F1615" s="26"/>
    </row>
    <row r="1616" spans="1:6" x14ac:dyDescent="0.3">
      <c r="A1616" s="22"/>
      <c r="B1616" s="23"/>
      <c r="C1616" s="24"/>
      <c r="D1616" s="25"/>
      <c r="E1616" s="26"/>
      <c r="F1616" s="26"/>
    </row>
    <row r="1617" spans="1:6" x14ac:dyDescent="0.3">
      <c r="A1617" s="22"/>
      <c r="B1617" s="23"/>
      <c r="C1617" s="24"/>
      <c r="D1617" s="25"/>
      <c r="E1617" s="26"/>
      <c r="F1617" s="26"/>
    </row>
    <row r="1618" spans="1:6" x14ac:dyDescent="0.3">
      <c r="A1618" s="22"/>
      <c r="B1618" s="23"/>
      <c r="C1618" s="24"/>
      <c r="D1618" s="25"/>
      <c r="E1618" s="26"/>
      <c r="F1618" s="26"/>
    </row>
    <row r="1619" spans="1:6" x14ac:dyDescent="0.3">
      <c r="A1619" s="22"/>
      <c r="B1619" s="23"/>
      <c r="C1619" s="24"/>
      <c r="D1619" s="25"/>
      <c r="E1619" s="26"/>
      <c r="F1619" s="26"/>
    </row>
    <row r="1620" spans="1:6" x14ac:dyDescent="0.3">
      <c r="A1620" s="22"/>
      <c r="B1620" s="23"/>
      <c r="C1620" s="24"/>
      <c r="D1620" s="25"/>
      <c r="E1620" s="26"/>
      <c r="F1620" s="26"/>
    </row>
    <row r="1621" spans="1:6" x14ac:dyDescent="0.3">
      <c r="A1621" s="22"/>
      <c r="B1621" s="23"/>
      <c r="C1621" s="24"/>
      <c r="D1621" s="25"/>
      <c r="E1621" s="26"/>
      <c r="F1621" s="26"/>
    </row>
    <row r="1622" spans="1:6" x14ac:dyDescent="0.3">
      <c r="A1622" s="22"/>
      <c r="B1622" s="23"/>
      <c r="C1622" s="24"/>
      <c r="D1622" s="25"/>
      <c r="E1622" s="26"/>
      <c r="F1622" s="26"/>
    </row>
    <row r="1623" spans="1:6" x14ac:dyDescent="0.3">
      <c r="A1623" s="22"/>
      <c r="B1623" s="23"/>
      <c r="C1623" s="24"/>
      <c r="D1623" s="25"/>
      <c r="E1623" s="26"/>
      <c r="F1623" s="26"/>
    </row>
    <row r="1624" spans="1:6" x14ac:dyDescent="0.3">
      <c r="A1624" s="22"/>
      <c r="B1624" s="23"/>
      <c r="C1624" s="24"/>
      <c r="D1624" s="25"/>
      <c r="E1624" s="26"/>
      <c r="F1624" s="26"/>
    </row>
    <row r="1625" spans="1:6" x14ac:dyDescent="0.3">
      <c r="A1625" s="22"/>
      <c r="B1625" s="23"/>
      <c r="C1625" s="24"/>
      <c r="D1625" s="25"/>
      <c r="E1625" s="26"/>
      <c r="F1625" s="26"/>
    </row>
    <row r="1626" spans="1:6" x14ac:dyDescent="0.3">
      <c r="A1626" s="22"/>
      <c r="B1626" s="23"/>
      <c r="C1626" s="24"/>
      <c r="D1626" s="25"/>
      <c r="E1626" s="26"/>
      <c r="F1626" s="26"/>
    </row>
    <row r="1627" spans="1:6" x14ac:dyDescent="0.3">
      <c r="A1627" s="22"/>
      <c r="B1627" s="23"/>
      <c r="C1627" s="24"/>
      <c r="D1627" s="25"/>
      <c r="E1627" s="26"/>
      <c r="F1627" s="26"/>
    </row>
    <row r="1628" spans="1:6" x14ac:dyDescent="0.3">
      <c r="A1628" s="22"/>
      <c r="B1628" s="23"/>
      <c r="C1628" s="24"/>
      <c r="D1628" s="25"/>
      <c r="E1628" s="26"/>
      <c r="F1628" s="26"/>
    </row>
    <row r="1629" spans="1:6" x14ac:dyDescent="0.3">
      <c r="A1629" s="22"/>
      <c r="B1629" s="23"/>
      <c r="C1629" s="24"/>
      <c r="D1629" s="25"/>
      <c r="E1629" s="26"/>
      <c r="F1629" s="26"/>
    </row>
    <row r="1630" spans="1:6" x14ac:dyDescent="0.3">
      <c r="A1630" s="22"/>
      <c r="B1630" s="23"/>
      <c r="C1630" s="24"/>
      <c r="D1630" s="25"/>
      <c r="E1630" s="26"/>
      <c r="F1630" s="26"/>
    </row>
    <row r="1631" spans="1:6" x14ac:dyDescent="0.3">
      <c r="A1631" s="22"/>
      <c r="B1631" s="23"/>
      <c r="C1631" s="24"/>
      <c r="D1631" s="25"/>
      <c r="E1631" s="26"/>
      <c r="F1631" s="26"/>
    </row>
    <row r="1632" spans="1:6" x14ac:dyDescent="0.3">
      <c r="A1632" s="22"/>
      <c r="B1632" s="23"/>
      <c r="C1632" s="24"/>
      <c r="D1632" s="25"/>
      <c r="E1632" s="26"/>
      <c r="F1632" s="26"/>
    </row>
    <row r="1633" spans="1:6" x14ac:dyDescent="0.3">
      <c r="A1633" s="22"/>
      <c r="B1633" s="23"/>
      <c r="C1633" s="24"/>
      <c r="D1633" s="25"/>
      <c r="E1633" s="26"/>
      <c r="F1633" s="26"/>
    </row>
    <row r="1634" spans="1:6" x14ac:dyDescent="0.3">
      <c r="A1634" s="22"/>
      <c r="B1634" s="23"/>
      <c r="C1634" s="24"/>
      <c r="D1634" s="25"/>
      <c r="E1634" s="26"/>
      <c r="F1634" s="26"/>
    </row>
    <row r="1635" spans="1:6" x14ac:dyDescent="0.3">
      <c r="A1635" s="22"/>
      <c r="B1635" s="23"/>
      <c r="C1635" s="24"/>
      <c r="D1635" s="25"/>
      <c r="E1635" s="26"/>
      <c r="F1635" s="26"/>
    </row>
    <row r="1636" spans="1:6" x14ac:dyDescent="0.3">
      <c r="A1636" s="22"/>
      <c r="B1636" s="23"/>
      <c r="C1636" s="24"/>
      <c r="D1636" s="25"/>
      <c r="E1636" s="26"/>
      <c r="F1636" s="26"/>
    </row>
    <row r="1637" spans="1:6" x14ac:dyDescent="0.3">
      <c r="A1637" s="22"/>
      <c r="B1637" s="23"/>
      <c r="C1637" s="24"/>
      <c r="D1637" s="25"/>
      <c r="E1637" s="26"/>
      <c r="F1637" s="26"/>
    </row>
    <row r="1638" spans="1:6" x14ac:dyDescent="0.3">
      <c r="A1638" s="22"/>
      <c r="B1638" s="23"/>
      <c r="C1638" s="24"/>
      <c r="D1638" s="25"/>
      <c r="E1638" s="26"/>
      <c r="F1638" s="26"/>
    </row>
    <row r="1639" spans="1:6" x14ac:dyDescent="0.3">
      <c r="A1639" s="22"/>
      <c r="B1639" s="23"/>
      <c r="C1639" s="24"/>
      <c r="D1639" s="25"/>
      <c r="E1639" s="26"/>
      <c r="F1639" s="26"/>
    </row>
    <row r="1640" spans="1:6" x14ac:dyDescent="0.3">
      <c r="A1640" s="22"/>
      <c r="B1640" s="23"/>
      <c r="C1640" s="24"/>
      <c r="D1640" s="25"/>
      <c r="E1640" s="26"/>
      <c r="F1640" s="26"/>
    </row>
    <row r="1641" spans="1:6" x14ac:dyDescent="0.3">
      <c r="A1641" s="22"/>
      <c r="B1641" s="23"/>
      <c r="C1641" s="24"/>
      <c r="D1641" s="25"/>
      <c r="E1641" s="26"/>
      <c r="F1641" s="26"/>
    </row>
    <row r="1642" spans="1:6" x14ac:dyDescent="0.3">
      <c r="A1642" s="22"/>
      <c r="B1642" s="23"/>
      <c r="C1642" s="24"/>
      <c r="D1642" s="25"/>
      <c r="E1642" s="26"/>
      <c r="F1642" s="26"/>
    </row>
    <row r="1643" spans="1:6" x14ac:dyDescent="0.3">
      <c r="A1643" s="22"/>
      <c r="B1643" s="23"/>
      <c r="C1643" s="24"/>
      <c r="D1643" s="25"/>
      <c r="E1643" s="26"/>
      <c r="F1643" s="26"/>
    </row>
    <row r="1644" spans="1:6" x14ac:dyDescent="0.3">
      <c r="A1644" s="22"/>
      <c r="B1644" s="23"/>
      <c r="C1644" s="24"/>
      <c r="D1644" s="25"/>
      <c r="E1644" s="26"/>
      <c r="F1644" s="26"/>
    </row>
    <row r="1645" spans="1:6" x14ac:dyDescent="0.3">
      <c r="A1645" s="22"/>
      <c r="B1645" s="23"/>
      <c r="C1645" s="24"/>
      <c r="D1645" s="25"/>
      <c r="E1645" s="26"/>
      <c r="F1645" s="26"/>
    </row>
    <row r="1646" spans="1:6" x14ac:dyDescent="0.3">
      <c r="A1646" s="22"/>
      <c r="B1646" s="23"/>
      <c r="C1646" s="24"/>
      <c r="D1646" s="25"/>
      <c r="E1646" s="26"/>
      <c r="F1646" s="26"/>
    </row>
    <row r="1647" spans="1:6" x14ac:dyDescent="0.3">
      <c r="A1647" s="22"/>
      <c r="B1647" s="23"/>
      <c r="C1647" s="24"/>
      <c r="D1647" s="25"/>
      <c r="E1647" s="26"/>
      <c r="F1647" s="26"/>
    </row>
    <row r="1648" spans="1:6" x14ac:dyDescent="0.3">
      <c r="A1648" s="22"/>
      <c r="B1648" s="23"/>
      <c r="C1648" s="24"/>
      <c r="D1648" s="25"/>
      <c r="E1648" s="26"/>
      <c r="F1648" s="26"/>
    </row>
    <row r="1649" spans="1:6" x14ac:dyDescent="0.3">
      <c r="A1649" s="22"/>
      <c r="B1649" s="23"/>
      <c r="C1649" s="24"/>
      <c r="D1649" s="25"/>
      <c r="E1649" s="26"/>
      <c r="F1649" s="26"/>
    </row>
    <row r="1650" spans="1:6" x14ac:dyDescent="0.3">
      <c r="A1650" s="22"/>
      <c r="B1650" s="23"/>
      <c r="C1650" s="24"/>
      <c r="D1650" s="25"/>
      <c r="E1650" s="26"/>
      <c r="F1650" s="26"/>
    </row>
    <row r="1651" spans="1:6" x14ac:dyDescent="0.3">
      <c r="A1651" s="22"/>
      <c r="B1651" s="23"/>
      <c r="C1651" s="24"/>
      <c r="D1651" s="25"/>
      <c r="E1651" s="26"/>
      <c r="F1651" s="26"/>
    </row>
    <row r="1652" spans="1:6" x14ac:dyDescent="0.3">
      <c r="A1652" s="22"/>
      <c r="B1652" s="23"/>
      <c r="C1652" s="24"/>
      <c r="D1652" s="25"/>
      <c r="E1652" s="26"/>
      <c r="F1652" s="26"/>
    </row>
    <row r="1653" spans="1:6" x14ac:dyDescent="0.3">
      <c r="A1653" s="22"/>
      <c r="B1653" s="23"/>
      <c r="C1653" s="24"/>
      <c r="D1653" s="25"/>
      <c r="E1653" s="26"/>
      <c r="F1653" s="26"/>
    </row>
    <row r="1654" spans="1:6" x14ac:dyDescent="0.3">
      <c r="A1654" s="22"/>
      <c r="B1654" s="23"/>
      <c r="C1654" s="24"/>
      <c r="D1654" s="25"/>
      <c r="E1654" s="26"/>
      <c r="F1654" s="26"/>
    </row>
    <row r="1655" spans="1:6" x14ac:dyDescent="0.3">
      <c r="A1655" s="22"/>
      <c r="B1655" s="23"/>
      <c r="C1655" s="24"/>
      <c r="D1655" s="25"/>
      <c r="E1655" s="26"/>
      <c r="F1655" s="26"/>
    </row>
    <row r="1656" spans="1:6" x14ac:dyDescent="0.3">
      <c r="A1656" s="22"/>
      <c r="B1656" s="23"/>
      <c r="C1656" s="24"/>
      <c r="D1656" s="25"/>
      <c r="E1656" s="26"/>
      <c r="F1656" s="26"/>
    </row>
    <row r="1657" spans="1:6" x14ac:dyDescent="0.3">
      <c r="A1657" s="22"/>
      <c r="B1657" s="23"/>
      <c r="C1657" s="24"/>
      <c r="D1657" s="25"/>
      <c r="E1657" s="26"/>
      <c r="F1657" s="26"/>
    </row>
    <row r="1658" spans="1:6" x14ac:dyDescent="0.3">
      <c r="A1658" s="22"/>
      <c r="B1658" s="23"/>
      <c r="C1658" s="24"/>
      <c r="D1658" s="25"/>
      <c r="E1658" s="26"/>
      <c r="F1658" s="26"/>
    </row>
    <row r="1659" spans="1:6" x14ac:dyDescent="0.3">
      <c r="A1659" s="22"/>
      <c r="B1659" s="23"/>
      <c r="C1659" s="24"/>
      <c r="D1659" s="25"/>
      <c r="E1659" s="26"/>
      <c r="F1659" s="26"/>
    </row>
    <row r="1660" spans="1:6" x14ac:dyDescent="0.3">
      <c r="A1660" s="22"/>
      <c r="B1660" s="23"/>
      <c r="C1660" s="24"/>
      <c r="D1660" s="25"/>
      <c r="E1660" s="26"/>
      <c r="F1660" s="26"/>
    </row>
    <row r="1661" spans="1:6" x14ac:dyDescent="0.3">
      <c r="A1661" s="22"/>
      <c r="B1661" s="23"/>
      <c r="C1661" s="24"/>
      <c r="D1661" s="25"/>
      <c r="E1661" s="26"/>
      <c r="F1661" s="26"/>
    </row>
    <row r="1662" spans="1:6" x14ac:dyDescent="0.3">
      <c r="A1662" s="22"/>
      <c r="B1662" s="23"/>
      <c r="C1662" s="24"/>
      <c r="D1662" s="25"/>
      <c r="E1662" s="26"/>
      <c r="F1662" s="26"/>
    </row>
    <row r="1663" spans="1:6" x14ac:dyDescent="0.3">
      <c r="A1663" s="22"/>
      <c r="B1663" s="23"/>
      <c r="C1663" s="24"/>
      <c r="D1663" s="25"/>
      <c r="E1663" s="26"/>
      <c r="F1663" s="26"/>
    </row>
    <row r="1664" spans="1:6" x14ac:dyDescent="0.3">
      <c r="A1664" s="22"/>
      <c r="B1664" s="23"/>
      <c r="C1664" s="24"/>
      <c r="D1664" s="25"/>
      <c r="E1664" s="26"/>
      <c r="F1664" s="26"/>
    </row>
    <row r="1665" spans="1:6" x14ac:dyDescent="0.3">
      <c r="A1665" s="22"/>
      <c r="B1665" s="23"/>
      <c r="C1665" s="24"/>
      <c r="D1665" s="25"/>
      <c r="E1665" s="26"/>
      <c r="F1665" s="26"/>
    </row>
    <row r="1666" spans="1:6" x14ac:dyDescent="0.3">
      <c r="A1666" s="22"/>
      <c r="B1666" s="23"/>
      <c r="C1666" s="24"/>
      <c r="D1666" s="25"/>
      <c r="E1666" s="26"/>
      <c r="F1666" s="26"/>
    </row>
    <row r="1667" spans="1:6" x14ac:dyDescent="0.3">
      <c r="A1667" s="22"/>
      <c r="B1667" s="23"/>
      <c r="C1667" s="24"/>
      <c r="D1667" s="25"/>
      <c r="E1667" s="26"/>
      <c r="F1667" s="26"/>
    </row>
    <row r="1668" spans="1:6" x14ac:dyDescent="0.3">
      <c r="A1668" s="22"/>
      <c r="B1668" s="23"/>
      <c r="C1668" s="24"/>
      <c r="D1668" s="25"/>
      <c r="E1668" s="26"/>
      <c r="F1668" s="26"/>
    </row>
    <row r="1669" spans="1:6" x14ac:dyDescent="0.3">
      <c r="A1669" s="22"/>
      <c r="B1669" s="23"/>
      <c r="C1669" s="24"/>
      <c r="D1669" s="25"/>
      <c r="E1669" s="26"/>
      <c r="F1669" s="26"/>
    </row>
    <row r="1670" spans="1:6" x14ac:dyDescent="0.3">
      <c r="A1670" s="22"/>
      <c r="B1670" s="23"/>
      <c r="C1670" s="24"/>
      <c r="D1670" s="25"/>
      <c r="E1670" s="26"/>
      <c r="F1670" s="26"/>
    </row>
    <row r="1671" spans="1:6" x14ac:dyDescent="0.3">
      <c r="A1671" s="22"/>
      <c r="B1671" s="23"/>
      <c r="C1671" s="24"/>
      <c r="D1671" s="25"/>
      <c r="E1671" s="26"/>
      <c r="F1671" s="26"/>
    </row>
    <row r="1672" spans="1:6" x14ac:dyDescent="0.3">
      <c r="A1672" s="22"/>
      <c r="B1672" s="23"/>
      <c r="C1672" s="24"/>
      <c r="D1672" s="25"/>
      <c r="E1672" s="26"/>
      <c r="F1672" s="26"/>
    </row>
    <row r="1673" spans="1:6" x14ac:dyDescent="0.3">
      <c r="A1673" s="22"/>
      <c r="B1673" s="23"/>
      <c r="C1673" s="24"/>
      <c r="D1673" s="25"/>
      <c r="E1673" s="26"/>
      <c r="F1673" s="26"/>
    </row>
    <row r="1674" spans="1:6" x14ac:dyDescent="0.3">
      <c r="A1674" s="22"/>
      <c r="B1674" s="23"/>
      <c r="C1674" s="24"/>
      <c r="D1674" s="25"/>
      <c r="E1674" s="26"/>
      <c r="F1674" s="26"/>
    </row>
    <row r="1675" spans="1:6" x14ac:dyDescent="0.3">
      <c r="A1675" s="22"/>
      <c r="B1675" s="23"/>
      <c r="C1675" s="24"/>
      <c r="D1675" s="25"/>
      <c r="E1675" s="26"/>
      <c r="F1675" s="26"/>
    </row>
    <row r="1676" spans="1:6" x14ac:dyDescent="0.3">
      <c r="A1676" s="22"/>
      <c r="B1676" s="23"/>
      <c r="C1676" s="24"/>
      <c r="D1676" s="25"/>
      <c r="E1676" s="26"/>
      <c r="F1676" s="26"/>
    </row>
    <row r="1677" spans="1:6" x14ac:dyDescent="0.3">
      <c r="A1677" s="22"/>
      <c r="B1677" s="23"/>
      <c r="C1677" s="24"/>
      <c r="D1677" s="25"/>
      <c r="E1677" s="26"/>
      <c r="F1677" s="26"/>
    </row>
    <row r="1678" spans="1:6" x14ac:dyDescent="0.3">
      <c r="A1678" s="22"/>
      <c r="B1678" s="23"/>
      <c r="C1678" s="24"/>
      <c r="D1678" s="25"/>
      <c r="E1678" s="26"/>
      <c r="F1678" s="26"/>
    </row>
    <row r="1679" spans="1:6" x14ac:dyDescent="0.3">
      <c r="A1679" s="22"/>
      <c r="B1679" s="23"/>
      <c r="C1679" s="24"/>
      <c r="D1679" s="25"/>
      <c r="E1679" s="26"/>
      <c r="F1679" s="26"/>
    </row>
    <row r="1680" spans="1:6" x14ac:dyDescent="0.3">
      <c r="A1680" s="22"/>
      <c r="B1680" s="23"/>
      <c r="C1680" s="24"/>
      <c r="D1680" s="25"/>
      <c r="E1680" s="26"/>
      <c r="F1680" s="26"/>
    </row>
    <row r="1681" spans="1:6" x14ac:dyDescent="0.3">
      <c r="A1681" s="22"/>
      <c r="B1681" s="23"/>
      <c r="C1681" s="24"/>
      <c r="D1681" s="25"/>
      <c r="E1681" s="26"/>
      <c r="F1681" s="26"/>
    </row>
    <row r="1682" spans="1:6" x14ac:dyDescent="0.3">
      <c r="A1682" s="22"/>
      <c r="B1682" s="23"/>
      <c r="C1682" s="24"/>
      <c r="D1682" s="25"/>
      <c r="E1682" s="26"/>
      <c r="F1682" s="26"/>
    </row>
    <row r="1683" spans="1:6" x14ac:dyDescent="0.3">
      <c r="A1683" s="22"/>
      <c r="B1683" s="23"/>
      <c r="C1683" s="24"/>
      <c r="D1683" s="25"/>
      <c r="E1683" s="26"/>
      <c r="F1683" s="26"/>
    </row>
    <row r="1684" spans="1:6" x14ac:dyDescent="0.3">
      <c r="A1684" s="22"/>
      <c r="B1684" s="23"/>
      <c r="C1684" s="24"/>
      <c r="D1684" s="25"/>
      <c r="E1684" s="26"/>
      <c r="F1684" s="26"/>
    </row>
    <row r="1685" spans="1:6" x14ac:dyDescent="0.3">
      <c r="A1685" s="22"/>
      <c r="B1685" s="23"/>
      <c r="C1685" s="24"/>
      <c r="D1685" s="25"/>
      <c r="E1685" s="26"/>
      <c r="F1685" s="26"/>
    </row>
    <row r="1686" spans="1:6" x14ac:dyDescent="0.3">
      <c r="A1686" s="22"/>
      <c r="B1686" s="23"/>
      <c r="C1686" s="24"/>
      <c r="D1686" s="25"/>
      <c r="E1686" s="26"/>
      <c r="F1686" s="26"/>
    </row>
    <row r="1687" spans="1:6" x14ac:dyDescent="0.3">
      <c r="A1687" s="22"/>
      <c r="B1687" s="23"/>
      <c r="C1687" s="24"/>
      <c r="D1687" s="25"/>
      <c r="E1687" s="26"/>
      <c r="F1687" s="26"/>
    </row>
    <row r="1688" spans="1:6" x14ac:dyDescent="0.3">
      <c r="A1688" s="22"/>
      <c r="B1688" s="23"/>
      <c r="C1688" s="24"/>
      <c r="D1688" s="25"/>
      <c r="E1688" s="26"/>
      <c r="F1688" s="26"/>
    </row>
    <row r="1689" spans="1:6" x14ac:dyDescent="0.3">
      <c r="A1689" s="22"/>
      <c r="B1689" s="23"/>
      <c r="C1689" s="24"/>
      <c r="D1689" s="25"/>
      <c r="E1689" s="26"/>
      <c r="F1689" s="26"/>
    </row>
    <row r="1690" spans="1:6" x14ac:dyDescent="0.3">
      <c r="A1690" s="22"/>
      <c r="B1690" s="23"/>
      <c r="C1690" s="24"/>
      <c r="D1690" s="25"/>
      <c r="E1690" s="26"/>
      <c r="F1690" s="26"/>
    </row>
    <row r="1691" spans="1:6" x14ac:dyDescent="0.3">
      <c r="A1691" s="22"/>
      <c r="B1691" s="23"/>
      <c r="C1691" s="24"/>
      <c r="D1691" s="25"/>
      <c r="E1691" s="26"/>
      <c r="F1691" s="26"/>
    </row>
    <row r="1692" spans="1:6" x14ac:dyDescent="0.3">
      <c r="A1692" s="22"/>
      <c r="B1692" s="23"/>
      <c r="C1692" s="24"/>
      <c r="D1692" s="25"/>
      <c r="E1692" s="26"/>
      <c r="F1692" s="26"/>
    </row>
    <row r="1693" spans="1:6" x14ac:dyDescent="0.3">
      <c r="A1693" s="22"/>
      <c r="B1693" s="23"/>
      <c r="C1693" s="24"/>
      <c r="D1693" s="25"/>
      <c r="E1693" s="26"/>
      <c r="F1693" s="26"/>
    </row>
    <row r="1694" spans="1:6" x14ac:dyDescent="0.3">
      <c r="A1694" s="22"/>
      <c r="B1694" s="23"/>
      <c r="C1694" s="24"/>
      <c r="D1694" s="25"/>
      <c r="E1694" s="26"/>
      <c r="F1694" s="26"/>
    </row>
    <row r="1695" spans="1:6" x14ac:dyDescent="0.3">
      <c r="A1695" s="22"/>
      <c r="B1695" s="23"/>
      <c r="C1695" s="24"/>
      <c r="D1695" s="25"/>
      <c r="E1695" s="26"/>
      <c r="F1695" s="26"/>
    </row>
    <row r="1696" spans="1:6" x14ac:dyDescent="0.3">
      <c r="A1696" s="22"/>
      <c r="B1696" s="23"/>
      <c r="C1696" s="24"/>
      <c r="D1696" s="25"/>
      <c r="E1696" s="26"/>
      <c r="F1696" s="26"/>
    </row>
    <row r="1697" spans="1:6" x14ac:dyDescent="0.3">
      <c r="A1697" s="22"/>
      <c r="B1697" s="23"/>
      <c r="C1697" s="24"/>
      <c r="D1697" s="25"/>
      <c r="E1697" s="26"/>
      <c r="F1697" s="26"/>
    </row>
    <row r="1698" spans="1:6" x14ac:dyDescent="0.3">
      <c r="A1698" s="22"/>
      <c r="B1698" s="23"/>
      <c r="C1698" s="24"/>
      <c r="D1698" s="25"/>
      <c r="E1698" s="26"/>
      <c r="F1698" s="26"/>
    </row>
    <row r="1699" spans="1:6" x14ac:dyDescent="0.3">
      <c r="A1699" s="22"/>
      <c r="B1699" s="23"/>
      <c r="C1699" s="24"/>
      <c r="D1699" s="25"/>
      <c r="E1699" s="26"/>
      <c r="F1699" s="26"/>
    </row>
    <row r="1700" spans="1:6" x14ac:dyDescent="0.3">
      <c r="A1700" s="22"/>
      <c r="B1700" s="23"/>
      <c r="C1700" s="24"/>
      <c r="D1700" s="25"/>
      <c r="E1700" s="26"/>
      <c r="F1700" s="26"/>
    </row>
    <row r="1701" spans="1:6" x14ac:dyDescent="0.3">
      <c r="A1701" s="22"/>
      <c r="B1701" s="23"/>
      <c r="C1701" s="24"/>
      <c r="D1701" s="25"/>
      <c r="E1701" s="26"/>
      <c r="F1701" s="26"/>
    </row>
    <row r="1702" spans="1:6" x14ac:dyDescent="0.3">
      <c r="A1702" s="22"/>
      <c r="B1702" s="23"/>
      <c r="C1702" s="24"/>
      <c r="D1702" s="25"/>
      <c r="E1702" s="26"/>
      <c r="F1702" s="26"/>
    </row>
    <row r="1703" spans="1:6" x14ac:dyDescent="0.3">
      <c r="A1703" s="22"/>
      <c r="B1703" s="23"/>
      <c r="C1703" s="24"/>
      <c r="D1703" s="25"/>
      <c r="E1703" s="26"/>
      <c r="F1703" s="26"/>
    </row>
    <row r="1704" spans="1:6" x14ac:dyDescent="0.3">
      <c r="A1704" s="22"/>
      <c r="B1704" s="23"/>
      <c r="C1704" s="24"/>
      <c r="D1704" s="25"/>
      <c r="E1704" s="26"/>
      <c r="F1704" s="26"/>
    </row>
    <row r="1705" spans="1:6" x14ac:dyDescent="0.3">
      <c r="A1705" s="22"/>
      <c r="B1705" s="23"/>
      <c r="C1705" s="24"/>
      <c r="D1705" s="25"/>
      <c r="E1705" s="26"/>
      <c r="F1705" s="26"/>
    </row>
    <row r="1706" spans="1:6" x14ac:dyDescent="0.3">
      <c r="A1706" s="22"/>
      <c r="B1706" s="23"/>
      <c r="C1706" s="24"/>
      <c r="D1706" s="25"/>
      <c r="E1706" s="26"/>
      <c r="F1706" s="26"/>
    </row>
    <row r="1707" spans="1:6" x14ac:dyDescent="0.3">
      <c r="A1707" s="22"/>
      <c r="B1707" s="23"/>
      <c r="C1707" s="24"/>
      <c r="D1707" s="25"/>
      <c r="E1707" s="26"/>
      <c r="F1707" s="26"/>
    </row>
    <row r="1708" spans="1:6" x14ac:dyDescent="0.3">
      <c r="A1708" s="22"/>
      <c r="B1708" s="23"/>
      <c r="C1708" s="24"/>
      <c r="D1708" s="25"/>
      <c r="E1708" s="26"/>
      <c r="F1708" s="26"/>
    </row>
    <row r="1709" spans="1:6" x14ac:dyDescent="0.3">
      <c r="A1709" s="22"/>
      <c r="B1709" s="23"/>
      <c r="C1709" s="24"/>
      <c r="D1709" s="25"/>
      <c r="E1709" s="26"/>
      <c r="F1709" s="26"/>
    </row>
    <row r="1710" spans="1:6" x14ac:dyDescent="0.3">
      <c r="A1710" s="22"/>
      <c r="B1710" s="23"/>
      <c r="C1710" s="24"/>
      <c r="D1710" s="25"/>
      <c r="E1710" s="26"/>
      <c r="F1710" s="26"/>
    </row>
    <row r="1711" spans="1:6" x14ac:dyDescent="0.3">
      <c r="A1711" s="22"/>
      <c r="B1711" s="23"/>
      <c r="C1711" s="24"/>
      <c r="D1711" s="25"/>
      <c r="E1711" s="26"/>
      <c r="F1711" s="26"/>
    </row>
    <row r="1712" spans="1:6" x14ac:dyDescent="0.3">
      <c r="A1712" s="22"/>
      <c r="B1712" s="23"/>
      <c r="C1712" s="24"/>
      <c r="D1712" s="25"/>
      <c r="E1712" s="26"/>
      <c r="F1712" s="26"/>
    </row>
    <row r="1713" spans="1:6" x14ac:dyDescent="0.3">
      <c r="A1713" s="22"/>
      <c r="B1713" s="23"/>
      <c r="C1713" s="24"/>
      <c r="D1713" s="25"/>
      <c r="E1713" s="26"/>
      <c r="F1713" s="26"/>
    </row>
    <row r="1714" spans="1:6" x14ac:dyDescent="0.3">
      <c r="A1714" s="22"/>
      <c r="B1714" s="23"/>
      <c r="C1714" s="24"/>
      <c r="D1714" s="25"/>
      <c r="E1714" s="26"/>
      <c r="F1714" s="26"/>
    </row>
    <row r="1715" spans="1:6" x14ac:dyDescent="0.3">
      <c r="A1715" s="22"/>
      <c r="B1715" s="23"/>
      <c r="C1715" s="24"/>
      <c r="D1715" s="25"/>
      <c r="E1715" s="26"/>
      <c r="F1715" s="26"/>
    </row>
    <row r="1716" spans="1:6" x14ac:dyDescent="0.3">
      <c r="A1716" s="22"/>
      <c r="B1716" s="23"/>
      <c r="C1716" s="24"/>
      <c r="D1716" s="25"/>
      <c r="E1716" s="26"/>
      <c r="F1716" s="26"/>
    </row>
    <row r="1717" spans="1:6" x14ac:dyDescent="0.3">
      <c r="A1717" s="22"/>
      <c r="B1717" s="23"/>
      <c r="C1717" s="24"/>
      <c r="D1717" s="25"/>
      <c r="E1717" s="26"/>
      <c r="F1717" s="26"/>
    </row>
    <row r="1718" spans="1:6" x14ac:dyDescent="0.3">
      <c r="A1718" s="22"/>
      <c r="B1718" s="23"/>
      <c r="C1718" s="24"/>
      <c r="D1718" s="25"/>
      <c r="E1718" s="26"/>
      <c r="F1718" s="26"/>
    </row>
    <row r="1719" spans="1:6" x14ac:dyDescent="0.3">
      <c r="A1719" s="22"/>
      <c r="B1719" s="23"/>
      <c r="C1719" s="24"/>
      <c r="D1719" s="25"/>
      <c r="E1719" s="26"/>
      <c r="F1719" s="26"/>
    </row>
    <row r="1720" spans="1:6" x14ac:dyDescent="0.3">
      <c r="A1720" s="22"/>
      <c r="B1720" s="23"/>
      <c r="C1720" s="24"/>
      <c r="D1720" s="25"/>
      <c r="E1720" s="26"/>
      <c r="F1720" s="26"/>
    </row>
    <row r="1721" spans="1:6" x14ac:dyDescent="0.3">
      <c r="A1721" s="22"/>
      <c r="B1721" s="23"/>
      <c r="C1721" s="24"/>
      <c r="D1721" s="25"/>
      <c r="E1721" s="26"/>
      <c r="F1721" s="26"/>
    </row>
    <row r="1722" spans="1:6" x14ac:dyDescent="0.3">
      <c r="A1722" s="22"/>
      <c r="B1722" s="23"/>
      <c r="C1722" s="24"/>
      <c r="D1722" s="25"/>
      <c r="E1722" s="26"/>
      <c r="F1722" s="26"/>
    </row>
    <row r="1723" spans="1:6" x14ac:dyDescent="0.3">
      <c r="A1723" s="22"/>
      <c r="B1723" s="23"/>
      <c r="C1723" s="24"/>
      <c r="D1723" s="25"/>
      <c r="E1723" s="26"/>
      <c r="F1723" s="26"/>
    </row>
    <row r="1724" spans="1:6" x14ac:dyDescent="0.3">
      <c r="A1724" s="22"/>
      <c r="B1724" s="23"/>
      <c r="C1724" s="24"/>
      <c r="D1724" s="25"/>
      <c r="E1724" s="26"/>
      <c r="F1724" s="26"/>
    </row>
    <row r="1725" spans="1:6" x14ac:dyDescent="0.3">
      <c r="A1725" s="22"/>
      <c r="B1725" s="23"/>
      <c r="C1725" s="24"/>
      <c r="D1725" s="25"/>
      <c r="E1725" s="26"/>
      <c r="F1725" s="26"/>
    </row>
    <row r="1726" spans="1:6" x14ac:dyDescent="0.3">
      <c r="A1726" s="22"/>
      <c r="B1726" s="23"/>
      <c r="C1726" s="24"/>
      <c r="D1726" s="25"/>
      <c r="E1726" s="26"/>
      <c r="F1726" s="26"/>
    </row>
    <row r="1727" spans="1:6" x14ac:dyDescent="0.3">
      <c r="A1727" s="22"/>
      <c r="B1727" s="23"/>
      <c r="C1727" s="24"/>
      <c r="D1727" s="25"/>
      <c r="E1727" s="26"/>
      <c r="F1727" s="26"/>
    </row>
    <row r="1728" spans="1:6" x14ac:dyDescent="0.3">
      <c r="A1728" s="22"/>
      <c r="B1728" s="23"/>
      <c r="C1728" s="24"/>
      <c r="D1728" s="25"/>
      <c r="E1728" s="26"/>
      <c r="F1728" s="26"/>
    </row>
    <row r="1729" spans="1:6" x14ac:dyDescent="0.3">
      <c r="A1729" s="22"/>
      <c r="B1729" s="23"/>
      <c r="C1729" s="24"/>
      <c r="D1729" s="25"/>
      <c r="E1729" s="26"/>
      <c r="F1729" s="26"/>
    </row>
    <row r="1730" spans="1:6" x14ac:dyDescent="0.3">
      <c r="A1730" s="22"/>
      <c r="B1730" s="23"/>
      <c r="C1730" s="24"/>
      <c r="D1730" s="25"/>
      <c r="E1730" s="26"/>
      <c r="F1730" s="26"/>
    </row>
    <row r="1731" spans="1:6" x14ac:dyDescent="0.3">
      <c r="A1731" s="22"/>
      <c r="B1731" s="23"/>
      <c r="C1731" s="24"/>
      <c r="D1731" s="25"/>
      <c r="E1731" s="26"/>
      <c r="F1731" s="26"/>
    </row>
    <row r="1732" spans="1:6" x14ac:dyDescent="0.3">
      <c r="A1732" s="22"/>
      <c r="B1732" s="23"/>
      <c r="C1732" s="24"/>
      <c r="D1732" s="25"/>
      <c r="E1732" s="26"/>
      <c r="F1732" s="26"/>
    </row>
    <row r="1733" spans="1:6" x14ac:dyDescent="0.3">
      <c r="A1733" s="22"/>
      <c r="B1733" s="23"/>
      <c r="C1733" s="24"/>
      <c r="D1733" s="25"/>
      <c r="E1733" s="26"/>
      <c r="F1733" s="26"/>
    </row>
    <row r="1734" spans="1:6" x14ac:dyDescent="0.3">
      <c r="A1734" s="22"/>
      <c r="B1734" s="23"/>
      <c r="C1734" s="24"/>
      <c r="D1734" s="25"/>
      <c r="E1734" s="26"/>
      <c r="F1734" s="26"/>
    </row>
    <row r="1735" spans="1:6" x14ac:dyDescent="0.3">
      <c r="A1735" s="22"/>
      <c r="B1735" s="23"/>
      <c r="C1735" s="24"/>
      <c r="D1735" s="25"/>
      <c r="E1735" s="26"/>
      <c r="F1735" s="26"/>
    </row>
    <row r="1736" spans="1:6" x14ac:dyDescent="0.3">
      <c r="A1736" s="22"/>
      <c r="B1736" s="23"/>
      <c r="C1736" s="24"/>
      <c r="D1736" s="25"/>
      <c r="E1736" s="26"/>
      <c r="F1736" s="26"/>
    </row>
    <row r="1737" spans="1:6" x14ac:dyDescent="0.3">
      <c r="A1737" s="22"/>
      <c r="B1737" s="23"/>
      <c r="C1737" s="24"/>
      <c r="D1737" s="25"/>
      <c r="E1737" s="26"/>
      <c r="F1737" s="26"/>
    </row>
    <row r="1738" spans="1:6" x14ac:dyDescent="0.3">
      <c r="A1738" s="22"/>
      <c r="B1738" s="23"/>
      <c r="C1738" s="24"/>
      <c r="D1738" s="25"/>
      <c r="E1738" s="26"/>
      <c r="F1738" s="26"/>
    </row>
    <row r="1739" spans="1:6" x14ac:dyDescent="0.3">
      <c r="A1739" s="22"/>
      <c r="B1739" s="23"/>
      <c r="C1739" s="24"/>
      <c r="D1739" s="25"/>
      <c r="E1739" s="26"/>
      <c r="F1739" s="26"/>
    </row>
    <row r="1740" spans="1:6" x14ac:dyDescent="0.3">
      <c r="A1740" s="22"/>
      <c r="B1740" s="23"/>
      <c r="C1740" s="24"/>
      <c r="D1740" s="25"/>
      <c r="E1740" s="26"/>
      <c r="F1740" s="26"/>
    </row>
    <row r="1741" spans="1:6" x14ac:dyDescent="0.3">
      <c r="A1741" s="22"/>
      <c r="B1741" s="23"/>
      <c r="C1741" s="24"/>
      <c r="D1741" s="25"/>
      <c r="E1741" s="26"/>
      <c r="F1741" s="26"/>
    </row>
    <row r="1742" spans="1:6" x14ac:dyDescent="0.3">
      <c r="A1742" s="22"/>
      <c r="B1742" s="23"/>
      <c r="C1742" s="24"/>
      <c r="D1742" s="25"/>
      <c r="E1742" s="26"/>
      <c r="F1742" s="26"/>
    </row>
    <row r="1743" spans="1:6" x14ac:dyDescent="0.3">
      <c r="A1743" s="22"/>
      <c r="B1743" s="23"/>
      <c r="C1743" s="24"/>
      <c r="D1743" s="25"/>
      <c r="E1743" s="26"/>
      <c r="F1743" s="26"/>
    </row>
    <row r="1744" spans="1:6" x14ac:dyDescent="0.3">
      <c r="A1744" s="22"/>
      <c r="B1744" s="23"/>
      <c r="C1744" s="24"/>
      <c r="D1744" s="25"/>
      <c r="E1744" s="26"/>
      <c r="F1744" s="26"/>
    </row>
    <row r="1745" spans="1:6" x14ac:dyDescent="0.3">
      <c r="A1745" s="22"/>
      <c r="B1745" s="23"/>
      <c r="C1745" s="24"/>
      <c r="D1745" s="25"/>
      <c r="E1745" s="26"/>
      <c r="F1745" s="26"/>
    </row>
    <row r="1746" spans="1:6" x14ac:dyDescent="0.3">
      <c r="A1746" s="22"/>
      <c r="B1746" s="23"/>
      <c r="C1746" s="24"/>
      <c r="D1746" s="25"/>
      <c r="E1746" s="26"/>
      <c r="F1746" s="26"/>
    </row>
    <row r="1747" spans="1:6" x14ac:dyDescent="0.3">
      <c r="A1747" s="22"/>
      <c r="B1747" s="23"/>
      <c r="C1747" s="24"/>
      <c r="D1747" s="25"/>
      <c r="E1747" s="26"/>
      <c r="F1747" s="26"/>
    </row>
    <row r="1748" spans="1:6" x14ac:dyDescent="0.3">
      <c r="A1748" s="22"/>
      <c r="B1748" s="23"/>
      <c r="C1748" s="24"/>
      <c r="D1748" s="25"/>
      <c r="E1748" s="26"/>
      <c r="F1748" s="26"/>
    </row>
    <row r="1749" spans="1:6" x14ac:dyDescent="0.3">
      <c r="A1749" s="22"/>
      <c r="B1749" s="23"/>
      <c r="C1749" s="24"/>
      <c r="D1749" s="25"/>
      <c r="E1749" s="26"/>
      <c r="F1749" s="26"/>
    </row>
    <row r="1750" spans="1:6" x14ac:dyDescent="0.3">
      <c r="A1750" s="22"/>
      <c r="B1750" s="23"/>
      <c r="C1750" s="24"/>
      <c r="D1750" s="25"/>
      <c r="E1750" s="26"/>
      <c r="F1750" s="26"/>
    </row>
    <row r="1751" spans="1:6" x14ac:dyDescent="0.3">
      <c r="A1751" s="22"/>
      <c r="B1751" s="23"/>
      <c r="C1751" s="24"/>
      <c r="D1751" s="25"/>
      <c r="E1751" s="26"/>
      <c r="F1751" s="26"/>
    </row>
    <row r="1752" spans="1:6" x14ac:dyDescent="0.3">
      <c r="A1752" s="22"/>
      <c r="B1752" s="23"/>
      <c r="C1752" s="24"/>
      <c r="D1752" s="25"/>
      <c r="E1752" s="26"/>
      <c r="F1752" s="26"/>
    </row>
    <row r="1753" spans="1:6" x14ac:dyDescent="0.3">
      <c r="A1753" s="22"/>
      <c r="B1753" s="23"/>
      <c r="C1753" s="24"/>
      <c r="D1753" s="25"/>
      <c r="E1753" s="26"/>
      <c r="F1753" s="26"/>
    </row>
    <row r="1754" spans="1:6" x14ac:dyDescent="0.3">
      <c r="A1754" s="22"/>
      <c r="B1754" s="23"/>
      <c r="C1754" s="24"/>
      <c r="D1754" s="25"/>
      <c r="E1754" s="26"/>
      <c r="F1754" s="26"/>
    </row>
    <row r="1755" spans="1:6" x14ac:dyDescent="0.3">
      <c r="A1755" s="22"/>
      <c r="B1755" s="23"/>
      <c r="C1755" s="24"/>
      <c r="D1755" s="25"/>
      <c r="E1755" s="26"/>
      <c r="F1755" s="26"/>
    </row>
    <row r="1756" spans="1:6" x14ac:dyDescent="0.3">
      <c r="A1756" s="22"/>
      <c r="B1756" s="23"/>
      <c r="C1756" s="24"/>
      <c r="D1756" s="25"/>
      <c r="E1756" s="26"/>
      <c r="F1756" s="26"/>
    </row>
    <row r="1757" spans="1:6" x14ac:dyDescent="0.3">
      <c r="A1757" s="22"/>
      <c r="B1757" s="23"/>
      <c r="C1757" s="24"/>
      <c r="D1757" s="25"/>
      <c r="E1757" s="26"/>
      <c r="F1757" s="26"/>
    </row>
    <row r="1758" spans="1:6" x14ac:dyDescent="0.3">
      <c r="A1758" s="22"/>
      <c r="B1758" s="23"/>
      <c r="C1758" s="24"/>
      <c r="D1758" s="25"/>
      <c r="E1758" s="26"/>
      <c r="F1758" s="26"/>
    </row>
    <row r="1759" spans="1:6" x14ac:dyDescent="0.3">
      <c r="A1759" s="22"/>
      <c r="B1759" s="23"/>
      <c r="C1759" s="24"/>
      <c r="D1759" s="25"/>
      <c r="E1759" s="26"/>
      <c r="F1759" s="26"/>
    </row>
    <row r="1760" spans="1:6" x14ac:dyDescent="0.3">
      <c r="A1760" s="22"/>
      <c r="B1760" s="23"/>
      <c r="C1760" s="24"/>
      <c r="D1760" s="25"/>
      <c r="E1760" s="26"/>
      <c r="F1760" s="26"/>
    </row>
    <row r="1761" spans="1:6" x14ac:dyDescent="0.3">
      <c r="A1761" s="22"/>
      <c r="B1761" s="23"/>
      <c r="C1761" s="24"/>
      <c r="D1761" s="25"/>
      <c r="E1761" s="26"/>
      <c r="F1761" s="26"/>
    </row>
    <row r="1762" spans="1:6" x14ac:dyDescent="0.3">
      <c r="A1762" s="22"/>
      <c r="B1762" s="23"/>
      <c r="C1762" s="24"/>
      <c r="D1762" s="25"/>
      <c r="E1762" s="26"/>
      <c r="F1762" s="26"/>
    </row>
    <row r="1763" spans="1:6" x14ac:dyDescent="0.3">
      <c r="A1763" s="22"/>
      <c r="B1763" s="23"/>
      <c r="C1763" s="24"/>
      <c r="D1763" s="25"/>
      <c r="E1763" s="26"/>
      <c r="F1763" s="26"/>
    </row>
    <row r="1764" spans="1:6" x14ac:dyDescent="0.3">
      <c r="A1764" s="22"/>
      <c r="B1764" s="23"/>
      <c r="C1764" s="24"/>
      <c r="D1764" s="25"/>
      <c r="E1764" s="26"/>
      <c r="F1764" s="26"/>
    </row>
    <row r="1765" spans="1:6" x14ac:dyDescent="0.3">
      <c r="A1765" s="22"/>
      <c r="B1765" s="23"/>
      <c r="C1765" s="24"/>
      <c r="D1765" s="25"/>
      <c r="E1765" s="26"/>
      <c r="F1765" s="26"/>
    </row>
    <row r="1766" spans="1:6" x14ac:dyDescent="0.3">
      <c r="A1766" s="22"/>
      <c r="B1766" s="23"/>
      <c r="C1766" s="24"/>
      <c r="D1766" s="25"/>
      <c r="E1766" s="26"/>
      <c r="F1766" s="26"/>
    </row>
    <row r="1767" spans="1:6" x14ac:dyDescent="0.3">
      <c r="A1767" s="22"/>
      <c r="B1767" s="23"/>
      <c r="C1767" s="24"/>
      <c r="D1767" s="25"/>
      <c r="E1767" s="26"/>
      <c r="F1767" s="26"/>
    </row>
    <row r="1768" spans="1:6" x14ac:dyDescent="0.3">
      <c r="A1768" s="22"/>
      <c r="B1768" s="23"/>
      <c r="C1768" s="24"/>
      <c r="D1768" s="25"/>
      <c r="E1768" s="26"/>
      <c r="F1768" s="26"/>
    </row>
    <row r="1769" spans="1:6" x14ac:dyDescent="0.3">
      <c r="A1769" s="22"/>
      <c r="B1769" s="23"/>
      <c r="C1769" s="24"/>
      <c r="D1769" s="25"/>
      <c r="E1769" s="26"/>
      <c r="F1769" s="26"/>
    </row>
    <row r="1770" spans="1:6" x14ac:dyDescent="0.3">
      <c r="A1770" s="22"/>
      <c r="B1770" s="23"/>
      <c r="C1770" s="24"/>
      <c r="D1770" s="25"/>
      <c r="E1770" s="26"/>
      <c r="F1770" s="26"/>
    </row>
    <row r="1771" spans="1:6" x14ac:dyDescent="0.3">
      <c r="A1771" s="22"/>
      <c r="B1771" s="23"/>
      <c r="C1771" s="24"/>
      <c r="D1771" s="25"/>
      <c r="E1771" s="26"/>
      <c r="F1771" s="26"/>
    </row>
    <row r="1772" spans="1:6" x14ac:dyDescent="0.3">
      <c r="A1772" s="22"/>
      <c r="B1772" s="23"/>
      <c r="C1772" s="24"/>
      <c r="D1772" s="25"/>
      <c r="E1772" s="26"/>
      <c r="F1772" s="26"/>
    </row>
    <row r="1773" spans="1:6" x14ac:dyDescent="0.3">
      <c r="A1773" s="22"/>
      <c r="B1773" s="23"/>
      <c r="C1773" s="24"/>
      <c r="D1773" s="25"/>
      <c r="E1773" s="26"/>
      <c r="F1773" s="26"/>
    </row>
    <row r="1774" spans="1:6" x14ac:dyDescent="0.3">
      <c r="A1774" s="22"/>
      <c r="B1774" s="23"/>
      <c r="C1774" s="24"/>
      <c r="D1774" s="25"/>
      <c r="E1774" s="26"/>
      <c r="F1774" s="26"/>
    </row>
    <row r="1775" spans="1:6" x14ac:dyDescent="0.3">
      <c r="A1775" s="22"/>
      <c r="B1775" s="23"/>
      <c r="C1775" s="24"/>
      <c r="D1775" s="25"/>
      <c r="E1775" s="26"/>
      <c r="F1775" s="26"/>
    </row>
    <row r="1776" spans="1:6" x14ac:dyDescent="0.3">
      <c r="A1776" s="22"/>
      <c r="B1776" s="23"/>
      <c r="C1776" s="24"/>
      <c r="D1776" s="25"/>
      <c r="E1776" s="26"/>
      <c r="F1776" s="26"/>
    </row>
    <row r="1777" spans="1:6" x14ac:dyDescent="0.3">
      <c r="A1777" s="22"/>
      <c r="B1777" s="23"/>
      <c r="C1777" s="24"/>
      <c r="D1777" s="25"/>
      <c r="E1777" s="26"/>
      <c r="F1777" s="26"/>
    </row>
    <row r="1778" spans="1:6" x14ac:dyDescent="0.3">
      <c r="A1778" s="22"/>
      <c r="B1778" s="23"/>
      <c r="C1778" s="24"/>
      <c r="D1778" s="25"/>
      <c r="E1778" s="26"/>
      <c r="F1778" s="26"/>
    </row>
    <row r="1779" spans="1:6" x14ac:dyDescent="0.3">
      <c r="A1779" s="22"/>
      <c r="B1779" s="23"/>
      <c r="C1779" s="24"/>
      <c r="D1779" s="25"/>
      <c r="E1779" s="26"/>
      <c r="F1779" s="26"/>
    </row>
    <row r="1780" spans="1:6" x14ac:dyDescent="0.3">
      <c r="A1780" s="22"/>
      <c r="B1780" s="23"/>
      <c r="C1780" s="24"/>
      <c r="D1780" s="25"/>
      <c r="E1780" s="26"/>
      <c r="F1780" s="26"/>
    </row>
    <row r="1781" spans="1:6" x14ac:dyDescent="0.3">
      <c r="A1781" s="22"/>
      <c r="B1781" s="23"/>
      <c r="C1781" s="24"/>
      <c r="D1781" s="25"/>
      <c r="E1781" s="26"/>
      <c r="F1781" s="26"/>
    </row>
    <row r="1782" spans="1:6" x14ac:dyDescent="0.3">
      <c r="A1782" s="22"/>
      <c r="B1782" s="23"/>
      <c r="C1782" s="24"/>
      <c r="D1782" s="25"/>
      <c r="E1782" s="26"/>
      <c r="F1782" s="26"/>
    </row>
    <row r="1783" spans="1:6" x14ac:dyDescent="0.3">
      <c r="A1783" s="22"/>
      <c r="B1783" s="23"/>
      <c r="C1783" s="24"/>
      <c r="D1783" s="25"/>
      <c r="E1783" s="26"/>
      <c r="F1783" s="26"/>
    </row>
    <row r="1784" spans="1:6" x14ac:dyDescent="0.3">
      <c r="A1784" s="22"/>
      <c r="B1784" s="23"/>
      <c r="C1784" s="24"/>
      <c r="D1784" s="25"/>
      <c r="E1784" s="26"/>
      <c r="F1784" s="26"/>
    </row>
    <row r="1785" spans="1:6" x14ac:dyDescent="0.3">
      <c r="A1785" s="22"/>
      <c r="B1785" s="23"/>
      <c r="C1785" s="24"/>
      <c r="D1785" s="25"/>
      <c r="E1785" s="26"/>
      <c r="F1785" s="26"/>
    </row>
    <row r="1786" spans="1:6" x14ac:dyDescent="0.3">
      <c r="A1786" s="22"/>
      <c r="B1786" s="23"/>
      <c r="C1786" s="24"/>
      <c r="D1786" s="25"/>
      <c r="E1786" s="26"/>
      <c r="F1786" s="26"/>
    </row>
    <row r="1787" spans="1:6" x14ac:dyDescent="0.3">
      <c r="A1787" s="22"/>
      <c r="B1787" s="23"/>
      <c r="C1787" s="24"/>
      <c r="D1787" s="25"/>
      <c r="E1787" s="26"/>
      <c r="F1787" s="26"/>
    </row>
    <row r="1788" spans="1:6" x14ac:dyDescent="0.3">
      <c r="A1788" s="22"/>
      <c r="B1788" s="23"/>
      <c r="C1788" s="24"/>
      <c r="D1788" s="25"/>
      <c r="E1788" s="26"/>
      <c r="F1788" s="26"/>
    </row>
    <row r="1789" spans="1:6" x14ac:dyDescent="0.3">
      <c r="A1789" s="22"/>
      <c r="B1789" s="23"/>
      <c r="C1789" s="24"/>
      <c r="D1789" s="25"/>
      <c r="E1789" s="26"/>
      <c r="F1789" s="26"/>
    </row>
    <row r="1790" spans="1:6" x14ac:dyDescent="0.3">
      <c r="A1790" s="22"/>
      <c r="B1790" s="23"/>
      <c r="C1790" s="24"/>
      <c r="D1790" s="25"/>
      <c r="E1790" s="26"/>
      <c r="F1790" s="26"/>
    </row>
    <row r="1791" spans="1:6" x14ac:dyDescent="0.3">
      <c r="A1791" s="22"/>
      <c r="B1791" s="23"/>
      <c r="C1791" s="24"/>
      <c r="D1791" s="25"/>
      <c r="E1791" s="26"/>
      <c r="F1791" s="26"/>
    </row>
    <row r="1792" spans="1:6" x14ac:dyDescent="0.3">
      <c r="A1792" s="22"/>
      <c r="B1792" s="23"/>
      <c r="C1792" s="24"/>
      <c r="D1792" s="25"/>
      <c r="E1792" s="26"/>
      <c r="F1792" s="26"/>
    </row>
    <row r="1793" spans="1:6" x14ac:dyDescent="0.3">
      <c r="A1793" s="22"/>
      <c r="B1793" s="23"/>
      <c r="C1793" s="24"/>
      <c r="D1793" s="25"/>
      <c r="E1793" s="26"/>
      <c r="F1793" s="26"/>
    </row>
    <row r="1794" spans="1:6" x14ac:dyDescent="0.3">
      <c r="A1794" s="22"/>
      <c r="B1794" s="23"/>
      <c r="C1794" s="24"/>
      <c r="D1794" s="25"/>
      <c r="E1794" s="26"/>
      <c r="F1794" s="26"/>
    </row>
    <row r="1795" spans="1:6" x14ac:dyDescent="0.3">
      <c r="A1795" s="22"/>
      <c r="B1795" s="23"/>
      <c r="C1795" s="24"/>
      <c r="D1795" s="25"/>
      <c r="E1795" s="26"/>
      <c r="F1795" s="26"/>
    </row>
    <row r="1796" spans="1:6" x14ac:dyDescent="0.3">
      <c r="A1796" s="22"/>
      <c r="B1796" s="23"/>
      <c r="C1796" s="24"/>
      <c r="D1796" s="25"/>
      <c r="E1796" s="26"/>
      <c r="F1796" s="26"/>
    </row>
    <row r="1797" spans="1:6" x14ac:dyDescent="0.3">
      <c r="A1797" s="22"/>
      <c r="B1797" s="23"/>
      <c r="C1797" s="24"/>
      <c r="D1797" s="25"/>
      <c r="E1797" s="26"/>
      <c r="F1797" s="26"/>
    </row>
    <row r="1798" spans="1:6" x14ac:dyDescent="0.3">
      <c r="A1798" s="22"/>
      <c r="B1798" s="23"/>
      <c r="C1798" s="24"/>
      <c r="D1798" s="25"/>
      <c r="E1798" s="26"/>
      <c r="F1798" s="26"/>
    </row>
    <row r="1799" spans="1:6" x14ac:dyDescent="0.3">
      <c r="A1799" s="22"/>
      <c r="B1799" s="23"/>
      <c r="C1799" s="24"/>
      <c r="D1799" s="25"/>
      <c r="E1799" s="26"/>
      <c r="F1799" s="26"/>
    </row>
    <row r="1800" spans="1:6" x14ac:dyDescent="0.3">
      <c r="A1800" s="22"/>
      <c r="B1800" s="23"/>
      <c r="C1800" s="24"/>
      <c r="D1800" s="25"/>
      <c r="E1800" s="26"/>
      <c r="F1800" s="26"/>
    </row>
    <row r="1801" spans="1:6" x14ac:dyDescent="0.3">
      <c r="A1801" s="22"/>
      <c r="B1801" s="23"/>
      <c r="C1801" s="24"/>
      <c r="D1801" s="25"/>
      <c r="E1801" s="26"/>
      <c r="F1801" s="26"/>
    </row>
    <row r="1802" spans="1:6" x14ac:dyDescent="0.3">
      <c r="A1802" s="22"/>
      <c r="B1802" s="23"/>
      <c r="C1802" s="24"/>
      <c r="D1802" s="25"/>
      <c r="E1802" s="26"/>
      <c r="F1802" s="26"/>
    </row>
    <row r="1803" spans="1:6" x14ac:dyDescent="0.3">
      <c r="A1803" s="22"/>
      <c r="B1803" s="23"/>
      <c r="C1803" s="24"/>
      <c r="D1803" s="25"/>
      <c r="E1803" s="26"/>
      <c r="F1803" s="26"/>
    </row>
    <row r="1804" spans="1:6" x14ac:dyDescent="0.3">
      <c r="A1804" s="22"/>
      <c r="B1804" s="23"/>
      <c r="C1804" s="24"/>
      <c r="D1804" s="25"/>
      <c r="E1804" s="26"/>
      <c r="F1804" s="26"/>
    </row>
    <row r="1805" spans="1:6" x14ac:dyDescent="0.3">
      <c r="A1805" s="22"/>
      <c r="B1805" s="23"/>
      <c r="C1805" s="24"/>
      <c r="D1805" s="25"/>
      <c r="E1805" s="26"/>
      <c r="F1805" s="26"/>
    </row>
    <row r="1806" spans="1:6" x14ac:dyDescent="0.3">
      <c r="A1806" s="22"/>
      <c r="B1806" s="23"/>
      <c r="C1806" s="24"/>
      <c r="D1806" s="25"/>
      <c r="E1806" s="26"/>
      <c r="F1806" s="26"/>
    </row>
    <row r="1807" spans="1:6" x14ac:dyDescent="0.3">
      <c r="A1807" s="22"/>
      <c r="B1807" s="23"/>
      <c r="C1807" s="24"/>
      <c r="D1807" s="25"/>
      <c r="E1807" s="26"/>
      <c r="F1807" s="26"/>
    </row>
    <row r="1808" spans="1:6" x14ac:dyDescent="0.3">
      <c r="A1808" s="22"/>
      <c r="B1808" s="23"/>
      <c r="C1808" s="24"/>
      <c r="D1808" s="25"/>
      <c r="E1808" s="26"/>
      <c r="F1808" s="26"/>
    </row>
    <row r="1809" spans="1:6" x14ac:dyDescent="0.3">
      <c r="A1809" s="22"/>
      <c r="B1809" s="23"/>
      <c r="C1809" s="24"/>
      <c r="D1809" s="25"/>
      <c r="E1809" s="26"/>
      <c r="F1809" s="26"/>
    </row>
    <row r="1810" spans="1:6" x14ac:dyDescent="0.3">
      <c r="A1810" s="22"/>
      <c r="B1810" s="23"/>
      <c r="C1810" s="24"/>
      <c r="D1810" s="25"/>
      <c r="E1810" s="26"/>
      <c r="F1810" s="26"/>
    </row>
    <row r="1811" spans="1:6" x14ac:dyDescent="0.3">
      <c r="A1811" s="22"/>
      <c r="B1811" s="23"/>
      <c r="C1811" s="24"/>
      <c r="D1811" s="25"/>
      <c r="E1811" s="26"/>
      <c r="F1811" s="26"/>
    </row>
    <row r="1812" spans="1:6" x14ac:dyDescent="0.3">
      <c r="A1812" s="22"/>
      <c r="B1812" s="23"/>
      <c r="C1812" s="24"/>
      <c r="D1812" s="25"/>
      <c r="E1812" s="26"/>
      <c r="F1812" s="26"/>
    </row>
    <row r="1813" spans="1:6" x14ac:dyDescent="0.3">
      <c r="A1813" s="22"/>
      <c r="B1813" s="23"/>
      <c r="C1813" s="24"/>
      <c r="D1813" s="25"/>
      <c r="E1813" s="26"/>
      <c r="F1813" s="26"/>
    </row>
    <row r="1814" spans="1:6" x14ac:dyDescent="0.3">
      <c r="A1814" s="22"/>
      <c r="B1814" s="23"/>
      <c r="C1814" s="24"/>
      <c r="D1814" s="25"/>
      <c r="E1814" s="26"/>
      <c r="F1814" s="26"/>
    </row>
    <row r="1815" spans="1:6" x14ac:dyDescent="0.3">
      <c r="A1815" s="22"/>
      <c r="B1815" s="23"/>
      <c r="C1815" s="24"/>
      <c r="D1815" s="25"/>
      <c r="E1815" s="26"/>
      <c r="F1815" s="26"/>
    </row>
    <row r="1816" spans="1:6" x14ac:dyDescent="0.3">
      <c r="A1816" s="22"/>
      <c r="B1816" s="23"/>
      <c r="C1816" s="24"/>
      <c r="D1816" s="25"/>
      <c r="E1816" s="26"/>
      <c r="F1816" s="26"/>
    </row>
    <row r="1817" spans="1:6" x14ac:dyDescent="0.3">
      <c r="A1817" s="22"/>
      <c r="B1817" s="23"/>
      <c r="C1817" s="24"/>
      <c r="D1817" s="25"/>
      <c r="E1817" s="26"/>
      <c r="F1817" s="26"/>
    </row>
    <row r="1818" spans="1:6" x14ac:dyDescent="0.3">
      <c r="A1818" s="22"/>
      <c r="B1818" s="23"/>
      <c r="C1818" s="24"/>
      <c r="D1818" s="25"/>
      <c r="E1818" s="26"/>
      <c r="F1818" s="26"/>
    </row>
    <row r="1819" spans="1:6" x14ac:dyDescent="0.3">
      <c r="A1819" s="22"/>
      <c r="B1819" s="23"/>
      <c r="C1819" s="24"/>
      <c r="D1819" s="25"/>
      <c r="E1819" s="26"/>
      <c r="F1819" s="26"/>
    </row>
    <row r="1820" spans="1:6" x14ac:dyDescent="0.3">
      <c r="A1820" s="22"/>
      <c r="B1820" s="23"/>
      <c r="C1820" s="24"/>
      <c r="D1820" s="25"/>
      <c r="E1820" s="26"/>
      <c r="F1820" s="26"/>
    </row>
    <row r="1821" spans="1:6" x14ac:dyDescent="0.3">
      <c r="A1821" s="22"/>
      <c r="B1821" s="23"/>
      <c r="C1821" s="24"/>
      <c r="D1821" s="25"/>
      <c r="E1821" s="26"/>
      <c r="F1821" s="26"/>
    </row>
    <row r="1822" spans="1:6" x14ac:dyDescent="0.3">
      <c r="A1822" s="22"/>
      <c r="B1822" s="23"/>
      <c r="C1822" s="24"/>
      <c r="D1822" s="25"/>
      <c r="E1822" s="26"/>
      <c r="F1822" s="26"/>
    </row>
    <row r="1823" spans="1:6" x14ac:dyDescent="0.3">
      <c r="A1823" s="22"/>
      <c r="B1823" s="23"/>
      <c r="C1823" s="24"/>
      <c r="D1823" s="25"/>
      <c r="E1823" s="26"/>
      <c r="F1823" s="26"/>
    </row>
    <row r="1824" spans="1:6" x14ac:dyDescent="0.3">
      <c r="A1824" s="22"/>
      <c r="B1824" s="23"/>
      <c r="C1824" s="24"/>
      <c r="D1824" s="25"/>
      <c r="E1824" s="26"/>
      <c r="F1824" s="26"/>
    </row>
    <row r="1825" spans="1:6" x14ac:dyDescent="0.3">
      <c r="A1825" s="22"/>
      <c r="B1825" s="23"/>
      <c r="C1825" s="24"/>
      <c r="D1825" s="25"/>
      <c r="E1825" s="26"/>
      <c r="F1825" s="26"/>
    </row>
    <row r="1826" spans="1:6" x14ac:dyDescent="0.3">
      <c r="A1826" s="22"/>
      <c r="B1826" s="23"/>
      <c r="C1826" s="24"/>
      <c r="D1826" s="25"/>
      <c r="E1826" s="26"/>
      <c r="F1826" s="26"/>
    </row>
    <row r="1827" spans="1:6" x14ac:dyDescent="0.3">
      <c r="A1827" s="22"/>
      <c r="B1827" s="23"/>
      <c r="C1827" s="24"/>
      <c r="D1827" s="25"/>
      <c r="E1827" s="26"/>
      <c r="F1827" s="26"/>
    </row>
    <row r="1828" spans="1:6" x14ac:dyDescent="0.3">
      <c r="A1828" s="22"/>
      <c r="B1828" s="23"/>
      <c r="C1828" s="24"/>
      <c r="D1828" s="25"/>
      <c r="E1828" s="26"/>
      <c r="F1828" s="26"/>
    </row>
    <row r="1829" spans="1:6" x14ac:dyDescent="0.3">
      <c r="A1829" s="22"/>
      <c r="B1829" s="23"/>
      <c r="C1829" s="24"/>
      <c r="D1829" s="25"/>
      <c r="E1829" s="26"/>
      <c r="F1829" s="26"/>
    </row>
    <row r="1830" spans="1:6" x14ac:dyDescent="0.3">
      <c r="A1830" s="22"/>
      <c r="B1830" s="23"/>
      <c r="C1830" s="24"/>
      <c r="D1830" s="25"/>
      <c r="E1830" s="26"/>
      <c r="F1830" s="26"/>
    </row>
    <row r="1831" spans="1:6" x14ac:dyDescent="0.3">
      <c r="A1831" s="22"/>
      <c r="B1831" s="23"/>
      <c r="C1831" s="24"/>
      <c r="D1831" s="25"/>
      <c r="E1831" s="26"/>
      <c r="F1831" s="26"/>
    </row>
    <row r="1832" spans="1:6" x14ac:dyDescent="0.3">
      <c r="A1832" s="22"/>
      <c r="B1832" s="23"/>
      <c r="C1832" s="24"/>
      <c r="D1832" s="25"/>
      <c r="E1832" s="26"/>
      <c r="F1832" s="26"/>
    </row>
    <row r="1833" spans="1:6" x14ac:dyDescent="0.3">
      <c r="A1833" s="22"/>
      <c r="B1833" s="23"/>
      <c r="C1833" s="24"/>
      <c r="D1833" s="25"/>
      <c r="E1833" s="26"/>
      <c r="F1833" s="26"/>
    </row>
    <row r="1834" spans="1:6" x14ac:dyDescent="0.3">
      <c r="A1834" s="22"/>
      <c r="B1834" s="23"/>
      <c r="C1834" s="24"/>
      <c r="D1834" s="25"/>
      <c r="E1834" s="26"/>
      <c r="F1834" s="26"/>
    </row>
    <row r="1835" spans="1:6" x14ac:dyDescent="0.3">
      <c r="A1835" s="22"/>
      <c r="B1835" s="23"/>
      <c r="C1835" s="24"/>
      <c r="D1835" s="25"/>
      <c r="E1835" s="26"/>
      <c r="F1835" s="26"/>
    </row>
    <row r="1836" spans="1:6" x14ac:dyDescent="0.3">
      <c r="A1836" s="22"/>
      <c r="B1836" s="23"/>
      <c r="C1836" s="24"/>
      <c r="D1836" s="25"/>
      <c r="E1836" s="26"/>
      <c r="F1836" s="26"/>
    </row>
    <row r="1837" spans="1:6" x14ac:dyDescent="0.3">
      <c r="A1837" s="22"/>
      <c r="B1837" s="23"/>
      <c r="C1837" s="24"/>
      <c r="D1837" s="25"/>
      <c r="E1837" s="26"/>
      <c r="F1837" s="26"/>
    </row>
    <row r="1838" spans="1:6" x14ac:dyDescent="0.3">
      <c r="A1838" s="22"/>
      <c r="B1838" s="23"/>
      <c r="C1838" s="24"/>
      <c r="D1838" s="25"/>
      <c r="E1838" s="26"/>
      <c r="F1838" s="26"/>
    </row>
    <row r="1839" spans="1:6" x14ac:dyDescent="0.3">
      <c r="A1839" s="22"/>
      <c r="B1839" s="23"/>
      <c r="C1839" s="24"/>
      <c r="D1839" s="25"/>
      <c r="E1839" s="26"/>
      <c r="F1839" s="26"/>
    </row>
    <row r="1840" spans="1:6" x14ac:dyDescent="0.3">
      <c r="A1840" s="22"/>
      <c r="B1840" s="23"/>
      <c r="C1840" s="24"/>
      <c r="D1840" s="25"/>
      <c r="E1840" s="26"/>
      <c r="F1840" s="26"/>
    </row>
    <row r="1841" spans="1:6" x14ac:dyDescent="0.3">
      <c r="A1841" s="22"/>
      <c r="B1841" s="23"/>
      <c r="C1841" s="24"/>
      <c r="D1841" s="25"/>
      <c r="E1841" s="26"/>
      <c r="F1841" s="26"/>
    </row>
    <row r="1842" spans="1:6" x14ac:dyDescent="0.3">
      <c r="A1842" s="22"/>
      <c r="B1842" s="23"/>
      <c r="C1842" s="24"/>
      <c r="D1842" s="25"/>
      <c r="E1842" s="26"/>
      <c r="F1842" s="26"/>
    </row>
    <row r="1843" spans="1:6" x14ac:dyDescent="0.3">
      <c r="A1843" s="22"/>
      <c r="B1843" s="23"/>
      <c r="C1843" s="24"/>
      <c r="D1843" s="25"/>
      <c r="E1843" s="26"/>
      <c r="F1843" s="26"/>
    </row>
    <row r="1844" spans="1:6" x14ac:dyDescent="0.3">
      <c r="A1844" s="22"/>
      <c r="B1844" s="23"/>
      <c r="C1844" s="24"/>
      <c r="D1844" s="25"/>
      <c r="E1844" s="26"/>
      <c r="F1844" s="26"/>
    </row>
    <row r="1845" spans="1:6" x14ac:dyDescent="0.3">
      <c r="A1845" s="22"/>
      <c r="B1845" s="23"/>
      <c r="C1845" s="24"/>
      <c r="D1845" s="25"/>
      <c r="E1845" s="26"/>
      <c r="F1845" s="26"/>
    </row>
    <row r="1846" spans="1:6" x14ac:dyDescent="0.3">
      <c r="A1846" s="22"/>
      <c r="B1846" s="23"/>
      <c r="C1846" s="24"/>
      <c r="D1846" s="25"/>
      <c r="E1846" s="26"/>
      <c r="F1846" s="26"/>
    </row>
    <row r="1847" spans="1:6" x14ac:dyDescent="0.3">
      <c r="A1847" s="22"/>
      <c r="B1847" s="23"/>
      <c r="C1847" s="24"/>
      <c r="D1847" s="25"/>
      <c r="E1847" s="26"/>
      <c r="F1847" s="26"/>
    </row>
    <row r="1848" spans="1:6" x14ac:dyDescent="0.3">
      <c r="A1848" s="22"/>
      <c r="B1848" s="23"/>
      <c r="C1848" s="24"/>
      <c r="D1848" s="25"/>
      <c r="E1848" s="26"/>
      <c r="F1848" s="26"/>
    </row>
    <row r="1849" spans="1:6" x14ac:dyDescent="0.3">
      <c r="A1849" s="22"/>
      <c r="B1849" s="23"/>
      <c r="C1849" s="24"/>
      <c r="D1849" s="25"/>
      <c r="E1849" s="26"/>
      <c r="F1849" s="26"/>
    </row>
    <row r="1850" spans="1:6" x14ac:dyDescent="0.3">
      <c r="A1850" s="22"/>
      <c r="B1850" s="23"/>
      <c r="C1850" s="24"/>
      <c r="D1850" s="25"/>
      <c r="E1850" s="26"/>
      <c r="F1850" s="26"/>
    </row>
    <row r="1851" spans="1:6" x14ac:dyDescent="0.3">
      <c r="A1851" s="22"/>
      <c r="B1851" s="23"/>
      <c r="C1851" s="24"/>
      <c r="D1851" s="25"/>
      <c r="E1851" s="26"/>
      <c r="F1851" s="26"/>
    </row>
    <row r="1852" spans="1:6" x14ac:dyDescent="0.3">
      <c r="A1852" s="22"/>
      <c r="B1852" s="23"/>
      <c r="C1852" s="24"/>
      <c r="D1852" s="25"/>
      <c r="E1852" s="26"/>
      <c r="F1852" s="26"/>
    </row>
    <row r="1853" spans="1:6" x14ac:dyDescent="0.3">
      <c r="A1853" s="22"/>
      <c r="B1853" s="23"/>
      <c r="C1853" s="24"/>
      <c r="D1853" s="25"/>
      <c r="E1853" s="26"/>
      <c r="F1853" s="26"/>
    </row>
    <row r="1854" spans="1:6" x14ac:dyDescent="0.3">
      <c r="A1854" s="22"/>
      <c r="B1854" s="23"/>
      <c r="C1854" s="24"/>
      <c r="D1854" s="25"/>
      <c r="E1854" s="26"/>
      <c r="F1854" s="26"/>
    </row>
    <row r="1855" spans="1:6" x14ac:dyDescent="0.3">
      <c r="A1855" s="22"/>
      <c r="B1855" s="23"/>
      <c r="C1855" s="24"/>
      <c r="D1855" s="25"/>
      <c r="E1855" s="26"/>
      <c r="F1855" s="26"/>
    </row>
    <row r="1856" spans="1:6" x14ac:dyDescent="0.3">
      <c r="A1856" s="22"/>
      <c r="B1856" s="23"/>
      <c r="C1856" s="24"/>
      <c r="D1856" s="25"/>
      <c r="E1856" s="26"/>
      <c r="F1856" s="26"/>
    </row>
    <row r="1857" spans="1:6" x14ac:dyDescent="0.3">
      <c r="A1857" s="22"/>
      <c r="B1857" s="23"/>
      <c r="C1857" s="24"/>
      <c r="D1857" s="25"/>
      <c r="E1857" s="26"/>
      <c r="F1857" s="26"/>
    </row>
    <row r="1858" spans="1:6" x14ac:dyDescent="0.3">
      <c r="A1858" s="22"/>
      <c r="B1858" s="23"/>
      <c r="C1858" s="24"/>
      <c r="D1858" s="25"/>
      <c r="E1858" s="26"/>
      <c r="F1858" s="26"/>
    </row>
    <row r="1859" spans="1:6" x14ac:dyDescent="0.3">
      <c r="A1859" s="22"/>
      <c r="B1859" s="23"/>
      <c r="C1859" s="24"/>
      <c r="D1859" s="25"/>
      <c r="E1859" s="26"/>
      <c r="F1859" s="26"/>
    </row>
    <row r="1860" spans="1:6" x14ac:dyDescent="0.3">
      <c r="A1860" s="22"/>
      <c r="B1860" s="23"/>
      <c r="C1860" s="24"/>
      <c r="D1860" s="25"/>
      <c r="E1860" s="26"/>
      <c r="F1860" s="26"/>
    </row>
    <row r="1861" spans="1:6" x14ac:dyDescent="0.3">
      <c r="A1861" s="22"/>
      <c r="B1861" s="23"/>
      <c r="C1861" s="24"/>
      <c r="D1861" s="25"/>
      <c r="E1861" s="26"/>
      <c r="F1861" s="26"/>
    </row>
    <row r="1862" spans="1:6" x14ac:dyDescent="0.3">
      <c r="A1862" s="22"/>
      <c r="B1862" s="23"/>
      <c r="C1862" s="24"/>
      <c r="D1862" s="25"/>
      <c r="E1862" s="26"/>
      <c r="F1862" s="26"/>
    </row>
    <row r="1863" spans="1:6" x14ac:dyDescent="0.3">
      <c r="A1863" s="22"/>
      <c r="B1863" s="23"/>
      <c r="C1863" s="24"/>
      <c r="D1863" s="25"/>
      <c r="E1863" s="26"/>
      <c r="F1863" s="26"/>
    </row>
    <row r="1864" spans="1:6" x14ac:dyDescent="0.3">
      <c r="A1864" s="22"/>
      <c r="B1864" s="23"/>
      <c r="C1864" s="24"/>
      <c r="D1864" s="25"/>
      <c r="E1864" s="26"/>
      <c r="F1864" s="26"/>
    </row>
    <row r="1865" spans="1:6" x14ac:dyDescent="0.3">
      <c r="A1865" s="22"/>
      <c r="B1865" s="23"/>
      <c r="C1865" s="24"/>
      <c r="D1865" s="25"/>
      <c r="E1865" s="26"/>
      <c r="F1865" s="26"/>
    </row>
    <row r="1866" spans="1:6" x14ac:dyDescent="0.3">
      <c r="A1866" s="22"/>
      <c r="B1866" s="23"/>
      <c r="C1866" s="24"/>
      <c r="D1866" s="25"/>
      <c r="E1866" s="26"/>
      <c r="F1866" s="26"/>
    </row>
    <row r="1867" spans="1:6" x14ac:dyDescent="0.3">
      <c r="A1867" s="22"/>
      <c r="B1867" s="23"/>
      <c r="C1867" s="24"/>
      <c r="D1867" s="25"/>
      <c r="E1867" s="26"/>
      <c r="F1867" s="26"/>
    </row>
    <row r="1868" spans="1:6" x14ac:dyDescent="0.3">
      <c r="A1868" s="22"/>
      <c r="B1868" s="23"/>
      <c r="C1868" s="24"/>
      <c r="D1868" s="25"/>
      <c r="E1868" s="26"/>
      <c r="F1868" s="26"/>
    </row>
    <row r="1869" spans="1:6" x14ac:dyDescent="0.3">
      <c r="A1869" s="22"/>
      <c r="B1869" s="23"/>
      <c r="C1869" s="24"/>
      <c r="D1869" s="25"/>
      <c r="E1869" s="26"/>
      <c r="F1869" s="26"/>
    </row>
    <row r="1870" spans="1:6" x14ac:dyDescent="0.3">
      <c r="A1870" s="22"/>
      <c r="B1870" s="23"/>
      <c r="C1870" s="24"/>
      <c r="D1870" s="25"/>
      <c r="E1870" s="26"/>
      <c r="F1870" s="26"/>
    </row>
    <row r="1871" spans="1:6" x14ac:dyDescent="0.3">
      <c r="A1871" s="22"/>
      <c r="B1871" s="23"/>
      <c r="C1871" s="24"/>
      <c r="D1871" s="25"/>
      <c r="E1871" s="26"/>
      <c r="F1871" s="26"/>
    </row>
    <row r="1872" spans="1:6" x14ac:dyDescent="0.3">
      <c r="A1872" s="22"/>
      <c r="B1872" s="23"/>
      <c r="C1872" s="24"/>
      <c r="D1872" s="25"/>
      <c r="E1872" s="26"/>
      <c r="F1872" s="26"/>
    </row>
    <row r="1873" spans="1:6" x14ac:dyDescent="0.3">
      <c r="A1873" s="22"/>
      <c r="B1873" s="23"/>
      <c r="C1873" s="24"/>
      <c r="D1873" s="25"/>
      <c r="E1873" s="26"/>
      <c r="F1873" s="26"/>
    </row>
    <row r="1874" spans="1:6" x14ac:dyDescent="0.3">
      <c r="A1874" s="22"/>
      <c r="B1874" s="23"/>
      <c r="C1874" s="24"/>
      <c r="D1874" s="25"/>
      <c r="E1874" s="26"/>
      <c r="F1874" s="26"/>
    </row>
    <row r="1875" spans="1:6" x14ac:dyDescent="0.3">
      <c r="A1875" s="22"/>
      <c r="B1875" s="23"/>
      <c r="C1875" s="24"/>
      <c r="D1875" s="25"/>
      <c r="E1875" s="26"/>
      <c r="F1875" s="26"/>
    </row>
    <row r="1876" spans="1:6" x14ac:dyDescent="0.3">
      <c r="A1876" s="22"/>
      <c r="B1876" s="23"/>
      <c r="C1876" s="24"/>
      <c r="D1876" s="25"/>
      <c r="E1876" s="26"/>
      <c r="F1876" s="26"/>
    </row>
    <row r="1877" spans="1:6" x14ac:dyDescent="0.3">
      <c r="A1877" s="22"/>
      <c r="B1877" s="23"/>
      <c r="C1877" s="24"/>
      <c r="D1877" s="25"/>
      <c r="E1877" s="26"/>
      <c r="F1877" s="26"/>
    </row>
    <row r="1878" spans="1:6" x14ac:dyDescent="0.3">
      <c r="A1878" s="22"/>
      <c r="B1878" s="23"/>
      <c r="C1878" s="24"/>
      <c r="D1878" s="25"/>
      <c r="E1878" s="26"/>
      <c r="F1878" s="26"/>
    </row>
    <row r="1879" spans="1:6" x14ac:dyDescent="0.3">
      <c r="A1879" s="22"/>
      <c r="B1879" s="23"/>
      <c r="C1879" s="24"/>
      <c r="D1879" s="25"/>
      <c r="E1879" s="26"/>
      <c r="F1879" s="26"/>
    </row>
    <row r="1880" spans="1:6" x14ac:dyDescent="0.3">
      <c r="A1880" s="22"/>
      <c r="B1880" s="23"/>
      <c r="C1880" s="24"/>
      <c r="D1880" s="25"/>
      <c r="E1880" s="26"/>
      <c r="F1880" s="26"/>
    </row>
    <row r="1881" spans="1:6" x14ac:dyDescent="0.3">
      <c r="A1881" s="22"/>
      <c r="B1881" s="23"/>
      <c r="C1881" s="24"/>
      <c r="D1881" s="25"/>
      <c r="E1881" s="26"/>
      <c r="F1881" s="26"/>
    </row>
    <row r="1882" spans="1:6" x14ac:dyDescent="0.3">
      <c r="A1882" s="22"/>
      <c r="B1882" s="23"/>
      <c r="C1882" s="24"/>
      <c r="D1882" s="25"/>
      <c r="E1882" s="26"/>
      <c r="F1882" s="26"/>
    </row>
    <row r="1883" spans="1:6" x14ac:dyDescent="0.3">
      <c r="A1883" s="22"/>
      <c r="B1883" s="23"/>
      <c r="C1883" s="24"/>
      <c r="D1883" s="25"/>
      <c r="E1883" s="26"/>
      <c r="F1883" s="26"/>
    </row>
    <row r="1884" spans="1:6" x14ac:dyDescent="0.3">
      <c r="A1884" s="22"/>
      <c r="B1884" s="23"/>
      <c r="C1884" s="24"/>
      <c r="D1884" s="25"/>
      <c r="E1884" s="26"/>
      <c r="F1884" s="26"/>
    </row>
    <row r="1885" spans="1:6" x14ac:dyDescent="0.3">
      <c r="A1885" s="22"/>
      <c r="B1885" s="23"/>
      <c r="C1885" s="24"/>
      <c r="D1885" s="25"/>
      <c r="E1885" s="26"/>
      <c r="F1885" s="26"/>
    </row>
    <row r="1886" spans="1:6" x14ac:dyDescent="0.3">
      <c r="A1886" s="22"/>
      <c r="B1886" s="23"/>
      <c r="C1886" s="24"/>
      <c r="D1886" s="25"/>
      <c r="E1886" s="26"/>
      <c r="F1886" s="26"/>
    </row>
    <row r="1887" spans="1:6" x14ac:dyDescent="0.3">
      <c r="A1887" s="22"/>
      <c r="B1887" s="23"/>
      <c r="C1887" s="24"/>
      <c r="D1887" s="25"/>
      <c r="E1887" s="26"/>
      <c r="F1887" s="26"/>
    </row>
    <row r="1888" spans="1:6" x14ac:dyDescent="0.3">
      <c r="A1888" s="22"/>
      <c r="B1888" s="23"/>
      <c r="C1888" s="24"/>
      <c r="D1888" s="25"/>
      <c r="E1888" s="26"/>
      <c r="F1888" s="26"/>
    </row>
    <row r="1889" spans="1:6" x14ac:dyDescent="0.3">
      <c r="A1889" s="22"/>
      <c r="B1889" s="23"/>
      <c r="C1889" s="24"/>
      <c r="D1889" s="25"/>
      <c r="E1889" s="26"/>
      <c r="F1889" s="26"/>
    </row>
    <row r="1890" spans="1:6" x14ac:dyDescent="0.3">
      <c r="A1890" s="22"/>
      <c r="B1890" s="23"/>
      <c r="C1890" s="24"/>
      <c r="D1890" s="25"/>
      <c r="E1890" s="26"/>
      <c r="F1890" s="26"/>
    </row>
    <row r="1891" spans="1:6" x14ac:dyDescent="0.3">
      <c r="A1891" s="22"/>
      <c r="B1891" s="23"/>
      <c r="C1891" s="24"/>
      <c r="D1891" s="25"/>
      <c r="E1891" s="26"/>
      <c r="F1891" s="26"/>
    </row>
    <row r="1892" spans="1:6" x14ac:dyDescent="0.3">
      <c r="A1892" s="22"/>
      <c r="B1892" s="23"/>
      <c r="C1892" s="24"/>
      <c r="D1892" s="25"/>
      <c r="E1892" s="26"/>
      <c r="F1892" s="26"/>
    </row>
    <row r="1893" spans="1:6" x14ac:dyDescent="0.3">
      <c r="A1893" s="22"/>
      <c r="B1893" s="23"/>
      <c r="C1893" s="24"/>
      <c r="D1893" s="25"/>
      <c r="E1893" s="26"/>
      <c r="F1893" s="26"/>
    </row>
    <row r="1894" spans="1:6" x14ac:dyDescent="0.3">
      <c r="A1894" s="22"/>
      <c r="B1894" s="23"/>
      <c r="C1894" s="24"/>
      <c r="D1894" s="25"/>
      <c r="E1894" s="26"/>
      <c r="F1894" s="26"/>
    </row>
    <row r="1895" spans="1:6" x14ac:dyDescent="0.3">
      <c r="A1895" s="22"/>
      <c r="B1895" s="23"/>
      <c r="C1895" s="24"/>
      <c r="D1895" s="25"/>
      <c r="E1895" s="26"/>
      <c r="F1895" s="26"/>
    </row>
    <row r="1896" spans="1:6" x14ac:dyDescent="0.3">
      <c r="A1896" s="22"/>
      <c r="B1896" s="23"/>
      <c r="C1896" s="24"/>
      <c r="D1896" s="25"/>
      <c r="E1896" s="26"/>
      <c r="F1896" s="26"/>
    </row>
    <row r="1897" spans="1:6" x14ac:dyDescent="0.3">
      <c r="A1897" s="22"/>
      <c r="B1897" s="23"/>
      <c r="C1897" s="24"/>
      <c r="D1897" s="25"/>
      <c r="E1897" s="26"/>
      <c r="F1897" s="26"/>
    </row>
    <row r="1898" spans="1:6" x14ac:dyDescent="0.3">
      <c r="A1898" s="22"/>
      <c r="B1898" s="23"/>
      <c r="C1898" s="24"/>
      <c r="D1898" s="25"/>
      <c r="E1898" s="26"/>
      <c r="F1898" s="26"/>
    </row>
    <row r="1899" spans="1:6" x14ac:dyDescent="0.3">
      <c r="A1899" s="22"/>
      <c r="B1899" s="23"/>
      <c r="C1899" s="24"/>
      <c r="D1899" s="25"/>
      <c r="E1899" s="26"/>
      <c r="F1899" s="26"/>
    </row>
    <row r="1900" spans="1:6" x14ac:dyDescent="0.3">
      <c r="A1900" s="22"/>
      <c r="B1900" s="23"/>
      <c r="C1900" s="24"/>
      <c r="D1900" s="25"/>
      <c r="E1900" s="26"/>
      <c r="F1900" s="26"/>
    </row>
    <row r="1901" spans="1:6" x14ac:dyDescent="0.3">
      <c r="A1901" s="22"/>
      <c r="B1901" s="23"/>
      <c r="C1901" s="24"/>
      <c r="D1901" s="25"/>
      <c r="E1901" s="26"/>
      <c r="F1901" s="26"/>
    </row>
    <row r="1902" spans="1:6" x14ac:dyDescent="0.3">
      <c r="A1902" s="22"/>
      <c r="B1902" s="23"/>
      <c r="C1902" s="24"/>
      <c r="D1902" s="25"/>
      <c r="E1902" s="26"/>
      <c r="F1902" s="26"/>
    </row>
    <row r="1903" spans="1:6" x14ac:dyDescent="0.3">
      <c r="A1903" s="22"/>
      <c r="B1903" s="23"/>
      <c r="C1903" s="24"/>
      <c r="D1903" s="25"/>
      <c r="E1903" s="26"/>
      <c r="F1903" s="26"/>
    </row>
    <row r="1904" spans="1:6" x14ac:dyDescent="0.3">
      <c r="A1904" s="22"/>
      <c r="B1904" s="23"/>
      <c r="C1904" s="24"/>
      <c r="D1904" s="25"/>
      <c r="E1904" s="26"/>
      <c r="F1904" s="26"/>
    </row>
    <row r="1905" spans="1:6" x14ac:dyDescent="0.3">
      <c r="A1905" s="22"/>
      <c r="B1905" s="23"/>
      <c r="C1905" s="24"/>
      <c r="D1905" s="25"/>
      <c r="E1905" s="26"/>
      <c r="F1905" s="26"/>
    </row>
    <row r="1906" spans="1:6" x14ac:dyDescent="0.3">
      <c r="A1906" s="22"/>
      <c r="B1906" s="23"/>
      <c r="C1906" s="24"/>
      <c r="D1906" s="25"/>
      <c r="E1906" s="26"/>
      <c r="F1906" s="26"/>
    </row>
    <row r="1907" spans="1:6" x14ac:dyDescent="0.3">
      <c r="A1907" s="22"/>
      <c r="B1907" s="23"/>
      <c r="C1907" s="24"/>
      <c r="D1907" s="25"/>
      <c r="E1907" s="26"/>
      <c r="F1907" s="26"/>
    </row>
    <row r="1908" spans="1:6" x14ac:dyDescent="0.3">
      <c r="A1908" s="22"/>
      <c r="B1908" s="23"/>
      <c r="C1908" s="24"/>
      <c r="D1908" s="25"/>
      <c r="E1908" s="26"/>
      <c r="F1908" s="26"/>
    </row>
    <row r="1909" spans="1:6" x14ac:dyDescent="0.3">
      <c r="A1909" s="22"/>
      <c r="B1909" s="23"/>
      <c r="C1909" s="24"/>
      <c r="D1909" s="25"/>
      <c r="E1909" s="26"/>
      <c r="F1909" s="26"/>
    </row>
    <row r="1910" spans="1:6" x14ac:dyDescent="0.3">
      <c r="A1910" s="22"/>
      <c r="B1910" s="23"/>
      <c r="C1910" s="24"/>
      <c r="D1910" s="25"/>
      <c r="E1910" s="26"/>
      <c r="F1910" s="26"/>
    </row>
    <row r="1911" spans="1:6" x14ac:dyDescent="0.3">
      <c r="A1911" s="22"/>
      <c r="B1911" s="23"/>
      <c r="C1911" s="24"/>
      <c r="D1911" s="25"/>
      <c r="E1911" s="26"/>
      <c r="F1911" s="26"/>
    </row>
    <row r="1912" spans="1:6" x14ac:dyDescent="0.3">
      <c r="A1912" s="22"/>
      <c r="B1912" s="23"/>
      <c r="C1912" s="24"/>
      <c r="D1912" s="25"/>
      <c r="E1912" s="26"/>
      <c r="F1912" s="26"/>
    </row>
    <row r="1913" spans="1:6" x14ac:dyDescent="0.3">
      <c r="A1913" s="22"/>
      <c r="B1913" s="23"/>
      <c r="C1913" s="24"/>
      <c r="D1913" s="25"/>
      <c r="E1913" s="26"/>
      <c r="F1913" s="26"/>
    </row>
    <row r="1914" spans="1:6" x14ac:dyDescent="0.3">
      <c r="A1914" s="22"/>
      <c r="B1914" s="23"/>
      <c r="C1914" s="24"/>
      <c r="D1914" s="25"/>
      <c r="E1914" s="26"/>
      <c r="F1914" s="26"/>
    </row>
    <row r="1915" spans="1:6" x14ac:dyDescent="0.3">
      <c r="A1915" s="22"/>
      <c r="B1915" s="23"/>
      <c r="C1915" s="24"/>
      <c r="D1915" s="25"/>
      <c r="E1915" s="26"/>
      <c r="F1915" s="26"/>
    </row>
    <row r="1916" spans="1:6" x14ac:dyDescent="0.3">
      <c r="A1916" s="22"/>
      <c r="B1916" s="23"/>
      <c r="C1916" s="24"/>
      <c r="D1916" s="25"/>
      <c r="E1916" s="26"/>
      <c r="F1916" s="26"/>
    </row>
    <row r="1917" spans="1:6" x14ac:dyDescent="0.3">
      <c r="A1917" s="22"/>
      <c r="B1917" s="23"/>
      <c r="C1917" s="24"/>
      <c r="D1917" s="25"/>
      <c r="E1917" s="26"/>
      <c r="F1917" s="26"/>
    </row>
    <row r="1918" spans="1:6" x14ac:dyDescent="0.3">
      <c r="A1918" s="22"/>
      <c r="B1918" s="23"/>
      <c r="C1918" s="24"/>
      <c r="D1918" s="25"/>
      <c r="E1918" s="26"/>
      <c r="F1918" s="26"/>
    </row>
    <row r="1919" spans="1:6" x14ac:dyDescent="0.3">
      <c r="A1919" s="22"/>
      <c r="B1919" s="23"/>
      <c r="C1919" s="24"/>
      <c r="D1919" s="25"/>
      <c r="E1919" s="26"/>
      <c r="F1919" s="26"/>
    </row>
    <row r="1920" spans="1:6" x14ac:dyDescent="0.3">
      <c r="A1920" s="22"/>
      <c r="B1920" s="23"/>
      <c r="C1920" s="24"/>
      <c r="D1920" s="25"/>
      <c r="E1920" s="26"/>
      <c r="F1920" s="26"/>
    </row>
    <row r="1921" spans="1:6" x14ac:dyDescent="0.3">
      <c r="A1921" s="22"/>
      <c r="B1921" s="23"/>
      <c r="C1921" s="24"/>
      <c r="D1921" s="25"/>
      <c r="E1921" s="26"/>
      <c r="F1921" s="26"/>
    </row>
    <row r="1922" spans="1:6" x14ac:dyDescent="0.3">
      <c r="A1922" s="22"/>
      <c r="B1922" s="23"/>
      <c r="C1922" s="24"/>
      <c r="D1922" s="25"/>
      <c r="E1922" s="26"/>
      <c r="F1922" s="26"/>
    </row>
    <row r="1923" spans="1:6" x14ac:dyDescent="0.3">
      <c r="A1923" s="22"/>
      <c r="B1923" s="23"/>
      <c r="C1923" s="24"/>
      <c r="D1923" s="25"/>
      <c r="E1923" s="26"/>
      <c r="F1923" s="26"/>
    </row>
    <row r="1924" spans="1:6" x14ac:dyDescent="0.3">
      <c r="A1924" s="22"/>
      <c r="B1924" s="23"/>
      <c r="C1924" s="24"/>
      <c r="D1924" s="25"/>
      <c r="E1924" s="26"/>
      <c r="F1924" s="26"/>
    </row>
    <row r="1925" spans="1:6" x14ac:dyDescent="0.3">
      <c r="A1925" s="22"/>
      <c r="B1925" s="23"/>
      <c r="C1925" s="24"/>
      <c r="D1925" s="25"/>
      <c r="E1925" s="26"/>
      <c r="F1925" s="26"/>
    </row>
    <row r="1926" spans="1:6" x14ac:dyDescent="0.3">
      <c r="A1926" s="22"/>
      <c r="B1926" s="23"/>
      <c r="C1926" s="24"/>
      <c r="D1926" s="25"/>
      <c r="E1926" s="26"/>
      <c r="F1926" s="26"/>
    </row>
    <row r="1927" spans="1:6" x14ac:dyDescent="0.3">
      <c r="A1927" s="22"/>
      <c r="B1927" s="23"/>
      <c r="C1927" s="24"/>
      <c r="D1927" s="25"/>
      <c r="E1927" s="26"/>
      <c r="F1927" s="26"/>
    </row>
    <row r="1928" spans="1:6" x14ac:dyDescent="0.3">
      <c r="A1928" s="22"/>
      <c r="B1928" s="23"/>
      <c r="C1928" s="24"/>
      <c r="D1928" s="25"/>
      <c r="E1928" s="26"/>
      <c r="F1928" s="26"/>
    </row>
    <row r="1929" spans="1:6" x14ac:dyDescent="0.3">
      <c r="A1929" s="22"/>
      <c r="B1929" s="23"/>
      <c r="C1929" s="24"/>
      <c r="D1929" s="25"/>
      <c r="E1929" s="26"/>
      <c r="F1929" s="26"/>
    </row>
    <row r="1930" spans="1:6" x14ac:dyDescent="0.3">
      <c r="A1930" s="22"/>
      <c r="B1930" s="23"/>
      <c r="C1930" s="24"/>
      <c r="D1930" s="25"/>
      <c r="E1930" s="26"/>
      <c r="F1930" s="26"/>
    </row>
    <row r="1931" spans="1:6" x14ac:dyDescent="0.3">
      <c r="A1931" s="22"/>
      <c r="B1931" s="23"/>
      <c r="C1931" s="24"/>
      <c r="D1931" s="25"/>
      <c r="E1931" s="26"/>
      <c r="F1931" s="26"/>
    </row>
    <row r="1932" spans="1:6" x14ac:dyDescent="0.3">
      <c r="A1932" s="22"/>
      <c r="B1932" s="23"/>
      <c r="C1932" s="24"/>
      <c r="D1932" s="25"/>
      <c r="E1932" s="26"/>
      <c r="F1932" s="26"/>
    </row>
    <row r="1933" spans="1:6" x14ac:dyDescent="0.3">
      <c r="A1933" s="22"/>
      <c r="B1933" s="23"/>
      <c r="C1933" s="24"/>
      <c r="D1933" s="25"/>
      <c r="E1933" s="26"/>
      <c r="F1933" s="26"/>
    </row>
    <row r="1934" spans="1:6" x14ac:dyDescent="0.3">
      <c r="A1934" s="22"/>
      <c r="B1934" s="23"/>
      <c r="C1934" s="24"/>
      <c r="D1934" s="25"/>
      <c r="E1934" s="26"/>
      <c r="F1934" s="26"/>
    </row>
    <row r="1935" spans="1:6" x14ac:dyDescent="0.3">
      <c r="A1935" s="22"/>
      <c r="B1935" s="23"/>
      <c r="C1935" s="24"/>
      <c r="D1935" s="25"/>
      <c r="E1935" s="26"/>
      <c r="F1935" s="26"/>
    </row>
    <row r="1936" spans="1:6" x14ac:dyDescent="0.3">
      <c r="A1936" s="22"/>
      <c r="B1936" s="23"/>
      <c r="C1936" s="24"/>
      <c r="D1936" s="25"/>
      <c r="E1936" s="26"/>
      <c r="F1936" s="26"/>
    </row>
    <row r="1937" spans="1:6" x14ac:dyDescent="0.3">
      <c r="A1937" s="22"/>
      <c r="B1937" s="23"/>
      <c r="C1937" s="24"/>
      <c r="D1937" s="25"/>
      <c r="E1937" s="26"/>
      <c r="F1937" s="26"/>
    </row>
    <row r="1938" spans="1:6" x14ac:dyDescent="0.3">
      <c r="A1938" s="22"/>
      <c r="B1938" s="23"/>
      <c r="C1938" s="24"/>
      <c r="D1938" s="25"/>
      <c r="E1938" s="26"/>
      <c r="F1938" s="26"/>
    </row>
    <row r="1939" spans="1:6" x14ac:dyDescent="0.3">
      <c r="A1939" s="22"/>
      <c r="B1939" s="23"/>
      <c r="C1939" s="24"/>
      <c r="D1939" s="25"/>
      <c r="E1939" s="26"/>
      <c r="F1939" s="26"/>
    </row>
    <row r="1940" spans="1:6" x14ac:dyDescent="0.3">
      <c r="A1940" s="22"/>
      <c r="B1940" s="23"/>
      <c r="C1940" s="24"/>
      <c r="D1940" s="25"/>
      <c r="E1940" s="26"/>
      <c r="F1940" s="26"/>
    </row>
    <row r="1941" spans="1:6" x14ac:dyDescent="0.3">
      <c r="A1941" s="22"/>
      <c r="B1941" s="23"/>
      <c r="C1941" s="24"/>
      <c r="D1941" s="25"/>
      <c r="E1941" s="26"/>
      <c r="F1941" s="26"/>
    </row>
    <row r="1942" spans="1:6" x14ac:dyDescent="0.3">
      <c r="A1942" s="22"/>
      <c r="B1942" s="23"/>
      <c r="C1942" s="24"/>
      <c r="D1942" s="25"/>
      <c r="E1942" s="26"/>
      <c r="F1942" s="26"/>
    </row>
    <row r="1943" spans="1:6" x14ac:dyDescent="0.3">
      <c r="A1943" s="22"/>
      <c r="B1943" s="23"/>
      <c r="C1943" s="24"/>
      <c r="D1943" s="25"/>
      <c r="E1943" s="26"/>
      <c r="F1943" s="26"/>
    </row>
    <row r="1944" spans="1:6" x14ac:dyDescent="0.3">
      <c r="A1944" s="22"/>
      <c r="B1944" s="23"/>
      <c r="C1944" s="24"/>
      <c r="D1944" s="25"/>
      <c r="E1944" s="26"/>
      <c r="F1944" s="26"/>
    </row>
    <row r="1945" spans="1:6" x14ac:dyDescent="0.3">
      <c r="A1945" s="22"/>
      <c r="B1945" s="23"/>
      <c r="C1945" s="24"/>
      <c r="D1945" s="25"/>
      <c r="E1945" s="26"/>
      <c r="F1945" s="26"/>
    </row>
    <row r="1946" spans="1:6" x14ac:dyDescent="0.3">
      <c r="A1946" s="22"/>
      <c r="B1946" s="23"/>
      <c r="C1946" s="24"/>
      <c r="D1946" s="25"/>
      <c r="E1946" s="26"/>
      <c r="F1946" s="26"/>
    </row>
    <row r="1947" spans="1:6" x14ac:dyDescent="0.3">
      <c r="A1947" s="22"/>
      <c r="B1947" s="23"/>
      <c r="C1947" s="24"/>
      <c r="D1947" s="25"/>
      <c r="E1947" s="26"/>
      <c r="F1947" s="26"/>
    </row>
    <row r="1948" spans="1:6" x14ac:dyDescent="0.3">
      <c r="A1948" s="22"/>
      <c r="B1948" s="23"/>
      <c r="C1948" s="24"/>
      <c r="D1948" s="25"/>
      <c r="E1948" s="26"/>
      <c r="F1948" s="26"/>
    </row>
    <row r="1949" spans="1:6" x14ac:dyDescent="0.3">
      <c r="A1949" s="22"/>
      <c r="B1949" s="23"/>
      <c r="C1949" s="24"/>
      <c r="D1949" s="25"/>
      <c r="E1949" s="26"/>
      <c r="F1949" s="26"/>
    </row>
    <row r="1950" spans="1:6" x14ac:dyDescent="0.3">
      <c r="A1950" s="22"/>
      <c r="B1950" s="23"/>
      <c r="C1950" s="24"/>
      <c r="D1950" s="25"/>
      <c r="E1950" s="26"/>
      <c r="F1950" s="26"/>
    </row>
    <row r="1951" spans="1:6" x14ac:dyDescent="0.3">
      <c r="A1951" s="22"/>
      <c r="B1951" s="23"/>
      <c r="C1951" s="24"/>
      <c r="D1951" s="25"/>
      <c r="E1951" s="26"/>
      <c r="F1951" s="26"/>
    </row>
    <row r="1952" spans="1:6" x14ac:dyDescent="0.3">
      <c r="A1952" s="22"/>
      <c r="B1952" s="23"/>
      <c r="C1952" s="24"/>
      <c r="D1952" s="25"/>
      <c r="E1952" s="26"/>
      <c r="F1952" s="26"/>
    </row>
    <row r="1953" spans="1:6" x14ac:dyDescent="0.3">
      <c r="A1953" s="22"/>
      <c r="B1953" s="23"/>
      <c r="C1953" s="24"/>
      <c r="D1953" s="25"/>
      <c r="E1953" s="26"/>
      <c r="F1953" s="26"/>
    </row>
    <row r="1954" spans="1:6" x14ac:dyDescent="0.3">
      <c r="A1954" s="22"/>
      <c r="B1954" s="23"/>
      <c r="C1954" s="24"/>
      <c r="D1954" s="25"/>
      <c r="E1954" s="26"/>
      <c r="F1954" s="26"/>
    </row>
    <row r="1955" spans="1:6" x14ac:dyDescent="0.3">
      <c r="A1955" s="22"/>
      <c r="B1955" s="23"/>
      <c r="C1955" s="24"/>
      <c r="D1955" s="25"/>
      <c r="E1955" s="26"/>
      <c r="F1955" s="26"/>
    </row>
    <row r="1956" spans="1:6" x14ac:dyDescent="0.3">
      <c r="A1956" s="22"/>
      <c r="B1956" s="23"/>
      <c r="C1956" s="24"/>
      <c r="D1956" s="25"/>
      <c r="E1956" s="26"/>
      <c r="F1956" s="26"/>
    </row>
    <row r="1957" spans="1:6" x14ac:dyDescent="0.3">
      <c r="A1957" s="22"/>
      <c r="B1957" s="23"/>
      <c r="C1957" s="24"/>
      <c r="D1957" s="25"/>
      <c r="E1957" s="26"/>
      <c r="F1957" s="26"/>
    </row>
    <row r="1958" spans="1:6" x14ac:dyDescent="0.3">
      <c r="A1958" s="22"/>
      <c r="B1958" s="23"/>
      <c r="C1958" s="24"/>
      <c r="D1958" s="25"/>
      <c r="E1958" s="26"/>
      <c r="F1958" s="26"/>
    </row>
    <row r="1959" spans="1:6" x14ac:dyDescent="0.3">
      <c r="A1959" s="22"/>
      <c r="B1959" s="23"/>
      <c r="C1959" s="24"/>
      <c r="D1959" s="25"/>
      <c r="E1959" s="26"/>
      <c r="F1959" s="26"/>
    </row>
    <row r="1960" spans="1:6" x14ac:dyDescent="0.3">
      <c r="A1960" s="22"/>
      <c r="B1960" s="23"/>
      <c r="C1960" s="24"/>
      <c r="D1960" s="25"/>
      <c r="E1960" s="26"/>
      <c r="F1960" s="26"/>
    </row>
    <row r="1961" spans="1:6" x14ac:dyDescent="0.3">
      <c r="A1961" s="22"/>
      <c r="B1961" s="23"/>
      <c r="C1961" s="24"/>
      <c r="D1961" s="25"/>
      <c r="E1961" s="26"/>
      <c r="F1961" s="26"/>
    </row>
    <row r="1962" spans="1:6" x14ac:dyDescent="0.3">
      <c r="A1962" s="22"/>
      <c r="B1962" s="23"/>
      <c r="C1962" s="24"/>
      <c r="D1962" s="25"/>
      <c r="E1962" s="26"/>
      <c r="F1962" s="26"/>
    </row>
    <row r="1963" spans="1:6" x14ac:dyDescent="0.3">
      <c r="A1963" s="22"/>
      <c r="B1963" s="23"/>
      <c r="C1963" s="24"/>
      <c r="D1963" s="25"/>
      <c r="E1963" s="26"/>
      <c r="F1963" s="26"/>
    </row>
    <row r="1964" spans="1:6" x14ac:dyDescent="0.3">
      <c r="A1964" s="22"/>
      <c r="B1964" s="23"/>
      <c r="C1964" s="24"/>
      <c r="D1964" s="25"/>
      <c r="E1964" s="26"/>
      <c r="F1964" s="26"/>
    </row>
    <row r="1965" spans="1:6" x14ac:dyDescent="0.3">
      <c r="A1965" s="22"/>
      <c r="B1965" s="23"/>
      <c r="C1965" s="24"/>
      <c r="D1965" s="25"/>
      <c r="E1965" s="26"/>
      <c r="F1965" s="26"/>
    </row>
    <row r="1966" spans="1:6" x14ac:dyDescent="0.3">
      <c r="A1966" s="22"/>
      <c r="B1966" s="23"/>
      <c r="C1966" s="24"/>
      <c r="D1966" s="25"/>
      <c r="E1966" s="26"/>
      <c r="F1966" s="26"/>
    </row>
    <row r="1967" spans="1:6" x14ac:dyDescent="0.3">
      <c r="A1967" s="22"/>
      <c r="B1967" s="23"/>
      <c r="C1967" s="24"/>
      <c r="D1967" s="25"/>
      <c r="E1967" s="26"/>
      <c r="F1967" s="26"/>
    </row>
    <row r="1968" spans="1:6" x14ac:dyDescent="0.3">
      <c r="A1968" s="22"/>
      <c r="B1968" s="23"/>
      <c r="C1968" s="24"/>
      <c r="D1968" s="25"/>
      <c r="E1968" s="26"/>
      <c r="F1968" s="26"/>
    </row>
    <row r="1969" spans="1:6" x14ac:dyDescent="0.3">
      <c r="A1969" s="22"/>
      <c r="B1969" s="23"/>
      <c r="C1969" s="24"/>
      <c r="D1969" s="25"/>
      <c r="E1969" s="26"/>
      <c r="F1969" s="26"/>
    </row>
    <row r="1970" spans="1:6" x14ac:dyDescent="0.3">
      <c r="A1970" s="22"/>
      <c r="B1970" s="23"/>
      <c r="C1970" s="24"/>
      <c r="D1970" s="25"/>
      <c r="E1970" s="26"/>
      <c r="F1970" s="26"/>
    </row>
    <row r="1971" spans="1:6" x14ac:dyDescent="0.3">
      <c r="A1971" s="22"/>
      <c r="B1971" s="23"/>
      <c r="C1971" s="24"/>
      <c r="D1971" s="25"/>
      <c r="E1971" s="26"/>
      <c r="F1971" s="26"/>
    </row>
    <row r="1972" spans="1:6" x14ac:dyDescent="0.3">
      <c r="A1972" s="22"/>
      <c r="B1972" s="23"/>
      <c r="C1972" s="24"/>
      <c r="D1972" s="25"/>
      <c r="E1972" s="26"/>
      <c r="F1972" s="26"/>
    </row>
    <row r="1973" spans="1:6" x14ac:dyDescent="0.3">
      <c r="A1973" s="22"/>
      <c r="B1973" s="23"/>
      <c r="C1973" s="24"/>
      <c r="D1973" s="25"/>
      <c r="E1973" s="26"/>
      <c r="F1973" s="26"/>
    </row>
    <row r="1974" spans="1:6" x14ac:dyDescent="0.3">
      <c r="A1974" s="22"/>
      <c r="B1974" s="23"/>
      <c r="C1974" s="24"/>
      <c r="D1974" s="25"/>
      <c r="E1974" s="26"/>
      <c r="F1974" s="26"/>
    </row>
    <row r="1975" spans="1:6" x14ac:dyDescent="0.3">
      <c r="A1975" s="22"/>
      <c r="B1975" s="23"/>
      <c r="C1975" s="24"/>
      <c r="D1975" s="25"/>
      <c r="E1975" s="26"/>
      <c r="F1975" s="26"/>
    </row>
    <row r="1976" spans="1:6" x14ac:dyDescent="0.3">
      <c r="A1976" s="22"/>
      <c r="B1976" s="23"/>
      <c r="C1976" s="24"/>
      <c r="D1976" s="25"/>
      <c r="E1976" s="26"/>
      <c r="F1976" s="26"/>
    </row>
    <row r="1977" spans="1:6" x14ac:dyDescent="0.3">
      <c r="A1977" s="22"/>
      <c r="B1977" s="23"/>
      <c r="C1977" s="24"/>
      <c r="D1977" s="25"/>
      <c r="E1977" s="26"/>
      <c r="F1977" s="26"/>
    </row>
    <row r="1978" spans="1:6" x14ac:dyDescent="0.3">
      <c r="A1978" s="22"/>
      <c r="B1978" s="23"/>
      <c r="C1978" s="24"/>
      <c r="D1978" s="25"/>
      <c r="E1978" s="26"/>
      <c r="F1978" s="26"/>
    </row>
    <row r="1979" spans="1:6" x14ac:dyDescent="0.3">
      <c r="A1979" s="22"/>
      <c r="B1979" s="23"/>
      <c r="C1979" s="24"/>
      <c r="D1979" s="25"/>
      <c r="E1979" s="26"/>
      <c r="F1979" s="26"/>
    </row>
    <row r="1980" spans="1:6" x14ac:dyDescent="0.3">
      <c r="A1980" s="22"/>
      <c r="B1980" s="23"/>
      <c r="C1980" s="24"/>
      <c r="D1980" s="25"/>
      <c r="E1980" s="26"/>
      <c r="F1980" s="26"/>
    </row>
    <row r="1981" spans="1:6" x14ac:dyDescent="0.3">
      <c r="A1981" s="22"/>
      <c r="B1981" s="23"/>
      <c r="C1981" s="24"/>
      <c r="D1981" s="25"/>
      <c r="E1981" s="26"/>
      <c r="F1981" s="26"/>
    </row>
    <row r="1982" spans="1:6" x14ac:dyDescent="0.3">
      <c r="A1982" s="22"/>
      <c r="B1982" s="23"/>
      <c r="C1982" s="24"/>
      <c r="D1982" s="25"/>
      <c r="E1982" s="26"/>
      <c r="F1982" s="26"/>
    </row>
    <row r="1983" spans="1:6" x14ac:dyDescent="0.3">
      <c r="A1983" s="22"/>
      <c r="B1983" s="23"/>
      <c r="C1983" s="24"/>
      <c r="D1983" s="25"/>
      <c r="E1983" s="26"/>
      <c r="F1983" s="26"/>
    </row>
    <row r="1984" spans="1:6" x14ac:dyDescent="0.3">
      <c r="A1984" s="22"/>
      <c r="B1984" s="23"/>
      <c r="C1984" s="24"/>
      <c r="D1984" s="25"/>
      <c r="E1984" s="26"/>
      <c r="F1984" s="26"/>
    </row>
    <row r="1985" spans="1:6" x14ac:dyDescent="0.3">
      <c r="A1985" s="22"/>
      <c r="B1985" s="23"/>
      <c r="C1985" s="24"/>
      <c r="D1985" s="25"/>
      <c r="E1985" s="26"/>
      <c r="F1985" s="26"/>
    </row>
    <row r="1986" spans="1:6" x14ac:dyDescent="0.3">
      <c r="A1986" s="22"/>
      <c r="B1986" s="23"/>
      <c r="C1986" s="24"/>
      <c r="D1986" s="25"/>
      <c r="E1986" s="26"/>
      <c r="F1986" s="26"/>
    </row>
    <row r="1987" spans="1:6" x14ac:dyDescent="0.3">
      <c r="A1987" s="22"/>
      <c r="B1987" s="23"/>
      <c r="C1987" s="24"/>
      <c r="D1987" s="25"/>
      <c r="E1987" s="26"/>
      <c r="F1987" s="26"/>
    </row>
    <row r="1988" spans="1:6" x14ac:dyDescent="0.3">
      <c r="A1988" s="22"/>
      <c r="B1988" s="23"/>
      <c r="C1988" s="24"/>
      <c r="D1988" s="25"/>
      <c r="E1988" s="26"/>
      <c r="F1988" s="26"/>
    </row>
    <row r="1989" spans="1:6" x14ac:dyDescent="0.3">
      <c r="A1989" s="22"/>
      <c r="B1989" s="23"/>
      <c r="C1989" s="24"/>
      <c r="D1989" s="25"/>
      <c r="E1989" s="26"/>
      <c r="F1989" s="26"/>
    </row>
    <row r="1990" spans="1:6" x14ac:dyDescent="0.3">
      <c r="A1990" s="22"/>
      <c r="B1990" s="23"/>
      <c r="C1990" s="24"/>
      <c r="D1990" s="25"/>
      <c r="E1990" s="26"/>
      <c r="F1990" s="26"/>
    </row>
    <row r="1991" spans="1:6" x14ac:dyDescent="0.3">
      <c r="A1991" s="22"/>
      <c r="B1991" s="23"/>
      <c r="C1991" s="24"/>
      <c r="D1991" s="25"/>
      <c r="E1991" s="26"/>
      <c r="F1991" s="26"/>
    </row>
    <row r="1992" spans="1:6" x14ac:dyDescent="0.3">
      <c r="A1992" s="22"/>
      <c r="B1992" s="23"/>
      <c r="C1992" s="24"/>
      <c r="D1992" s="25"/>
      <c r="E1992" s="26"/>
      <c r="F1992" s="26"/>
    </row>
    <row r="1993" spans="1:6" x14ac:dyDescent="0.3">
      <c r="A1993" s="22"/>
      <c r="B1993" s="23"/>
      <c r="C1993" s="24"/>
      <c r="D1993" s="25"/>
      <c r="E1993" s="26"/>
      <c r="F1993" s="26"/>
    </row>
    <row r="1994" spans="1:6" x14ac:dyDescent="0.3">
      <c r="A1994" s="22"/>
      <c r="B1994" s="23"/>
      <c r="C1994" s="24"/>
      <c r="D1994" s="25"/>
      <c r="E1994" s="26"/>
      <c r="F1994" s="26"/>
    </row>
    <row r="1995" spans="1:6" x14ac:dyDescent="0.3">
      <c r="A1995" s="22"/>
      <c r="B1995" s="23"/>
      <c r="C1995" s="24"/>
      <c r="D1995" s="25"/>
      <c r="E1995" s="26"/>
      <c r="F1995" s="26"/>
    </row>
    <row r="1996" spans="1:6" x14ac:dyDescent="0.3">
      <c r="A1996" s="22"/>
      <c r="B1996" s="23"/>
      <c r="C1996" s="24"/>
      <c r="D1996" s="25"/>
      <c r="E1996" s="26"/>
      <c r="F1996" s="26"/>
    </row>
    <row r="1997" spans="1:6" x14ac:dyDescent="0.3">
      <c r="A1997" s="22"/>
      <c r="B1997" s="23"/>
      <c r="C1997" s="24"/>
      <c r="D1997" s="25"/>
      <c r="E1997" s="26"/>
      <c r="F1997" s="26"/>
    </row>
    <row r="1998" spans="1:6" x14ac:dyDescent="0.3">
      <c r="A1998" s="22"/>
      <c r="B1998" s="23"/>
      <c r="C1998" s="24"/>
      <c r="D1998" s="25"/>
      <c r="E1998" s="26"/>
      <c r="F1998" s="26"/>
    </row>
    <row r="1999" spans="1:6" x14ac:dyDescent="0.3">
      <c r="A1999" s="22"/>
      <c r="B1999" s="23"/>
      <c r="C1999" s="24"/>
      <c r="D1999" s="25"/>
      <c r="E1999" s="26"/>
      <c r="F1999" s="26"/>
    </row>
    <row r="2000" spans="1:6" x14ac:dyDescent="0.3">
      <c r="A2000" s="22"/>
      <c r="B2000" s="23"/>
      <c r="C2000" s="24"/>
      <c r="D2000" s="25"/>
      <c r="E2000" s="26"/>
      <c r="F2000" s="26"/>
    </row>
    <row r="2001" spans="1:6" x14ac:dyDescent="0.3">
      <c r="A2001" s="22"/>
      <c r="B2001" s="23"/>
      <c r="C2001" s="24"/>
      <c r="D2001" s="25"/>
      <c r="E2001" s="26"/>
      <c r="F2001" s="26"/>
    </row>
    <row r="2002" spans="1:6" x14ac:dyDescent="0.3">
      <c r="A2002" s="22"/>
      <c r="B2002" s="23"/>
      <c r="C2002" s="24"/>
      <c r="D2002" s="25"/>
      <c r="E2002" s="26"/>
      <c r="F2002" s="26"/>
    </row>
    <row r="2003" spans="1:6" x14ac:dyDescent="0.3">
      <c r="A2003" s="22"/>
      <c r="B2003" s="23"/>
      <c r="C2003" s="24"/>
      <c r="D2003" s="25"/>
      <c r="E2003" s="26"/>
      <c r="F2003" s="26"/>
    </row>
    <row r="2004" spans="1:6" x14ac:dyDescent="0.3">
      <c r="A2004" s="22"/>
      <c r="B2004" s="23"/>
      <c r="C2004" s="24"/>
      <c r="D2004" s="25"/>
      <c r="E2004" s="26"/>
      <c r="F2004" s="26"/>
    </row>
    <row r="2005" spans="1:6" x14ac:dyDescent="0.3">
      <c r="A2005" s="22"/>
      <c r="B2005" s="23"/>
      <c r="C2005" s="24"/>
      <c r="D2005" s="25"/>
      <c r="E2005" s="26"/>
      <c r="F2005" s="26"/>
    </row>
    <row r="2006" spans="1:6" x14ac:dyDescent="0.3">
      <c r="A2006" s="22"/>
      <c r="B2006" s="23"/>
      <c r="C2006" s="24"/>
      <c r="D2006" s="25"/>
      <c r="E2006" s="26"/>
      <c r="F2006" s="26"/>
    </row>
    <row r="2007" spans="1:6" x14ac:dyDescent="0.3">
      <c r="A2007" s="22"/>
      <c r="B2007" s="23"/>
      <c r="C2007" s="24"/>
      <c r="D2007" s="25"/>
      <c r="E2007" s="26"/>
      <c r="F2007" s="26"/>
    </row>
    <row r="2008" spans="1:6" x14ac:dyDescent="0.3">
      <c r="A2008" s="22"/>
      <c r="B2008" s="23"/>
      <c r="C2008" s="24"/>
      <c r="D2008" s="25"/>
      <c r="E2008" s="26"/>
      <c r="F2008" s="26"/>
    </row>
    <row r="2009" spans="1:6" x14ac:dyDescent="0.3">
      <c r="A2009" s="22"/>
      <c r="B2009" s="23"/>
      <c r="C2009" s="24"/>
      <c r="D2009" s="25"/>
      <c r="E2009" s="26"/>
      <c r="F2009" s="26"/>
    </row>
    <row r="2010" spans="1:6" x14ac:dyDescent="0.3">
      <c r="A2010" s="22"/>
      <c r="B2010" s="23"/>
      <c r="C2010" s="24"/>
      <c r="D2010" s="25"/>
      <c r="E2010" s="26"/>
      <c r="F2010" s="26"/>
    </row>
    <row r="2011" spans="1:6" x14ac:dyDescent="0.3">
      <c r="A2011" s="22"/>
      <c r="B2011" s="23"/>
      <c r="C2011" s="24"/>
      <c r="D2011" s="25"/>
      <c r="E2011" s="26"/>
      <c r="F2011" s="26"/>
    </row>
    <row r="2012" spans="1:6" x14ac:dyDescent="0.3">
      <c r="A2012" s="22"/>
      <c r="B2012" s="23"/>
      <c r="C2012" s="24"/>
      <c r="D2012" s="25"/>
      <c r="E2012" s="26"/>
      <c r="F2012" s="26"/>
    </row>
    <row r="2013" spans="1:6" x14ac:dyDescent="0.3">
      <c r="A2013" s="22"/>
      <c r="B2013" s="23"/>
      <c r="C2013" s="24"/>
      <c r="D2013" s="25"/>
      <c r="E2013" s="26"/>
      <c r="F2013" s="26"/>
    </row>
    <row r="2014" spans="1:6" x14ac:dyDescent="0.3">
      <c r="A2014" s="22"/>
      <c r="B2014" s="23"/>
      <c r="C2014" s="24"/>
      <c r="D2014" s="25"/>
      <c r="E2014" s="26"/>
      <c r="F2014" s="26"/>
    </row>
    <row r="2015" spans="1:6" x14ac:dyDescent="0.3">
      <c r="A2015" s="22"/>
      <c r="B2015" s="23"/>
      <c r="C2015" s="24"/>
      <c r="D2015" s="25"/>
      <c r="E2015" s="26"/>
      <c r="F2015" s="26"/>
    </row>
    <row r="2016" spans="1:6" x14ac:dyDescent="0.3">
      <c r="A2016" s="22"/>
      <c r="B2016" s="23"/>
      <c r="C2016" s="24"/>
      <c r="D2016" s="25"/>
      <c r="E2016" s="26"/>
      <c r="F2016" s="26"/>
    </row>
    <row r="2017" spans="1:6" x14ac:dyDescent="0.3">
      <c r="A2017" s="22"/>
      <c r="B2017" s="23"/>
      <c r="C2017" s="24"/>
      <c r="D2017" s="25"/>
      <c r="E2017" s="26"/>
      <c r="F2017" s="26"/>
    </row>
    <row r="2018" spans="1:6" x14ac:dyDescent="0.3">
      <c r="A2018" s="22"/>
      <c r="B2018" s="23"/>
      <c r="C2018" s="24"/>
      <c r="D2018" s="25"/>
      <c r="E2018" s="26"/>
      <c r="F2018" s="26"/>
    </row>
    <row r="2019" spans="1:6" x14ac:dyDescent="0.3">
      <c r="A2019" s="22"/>
      <c r="B2019" s="23"/>
      <c r="C2019" s="24"/>
      <c r="D2019" s="25"/>
      <c r="E2019" s="26"/>
      <c r="F2019" s="26"/>
    </row>
    <row r="2020" spans="1:6" x14ac:dyDescent="0.3">
      <c r="A2020" s="22"/>
      <c r="B2020" s="23"/>
      <c r="C2020" s="24"/>
      <c r="D2020" s="25"/>
      <c r="E2020" s="26"/>
      <c r="F2020" s="26"/>
    </row>
    <row r="2021" spans="1:6" x14ac:dyDescent="0.3">
      <c r="A2021" s="22"/>
      <c r="B2021" s="23"/>
      <c r="C2021" s="24"/>
      <c r="D2021" s="25"/>
      <c r="E2021" s="26"/>
      <c r="F2021" s="26"/>
    </row>
    <row r="2022" spans="1:6" x14ac:dyDescent="0.3">
      <c r="A2022" s="22"/>
      <c r="B2022" s="23"/>
      <c r="C2022" s="24"/>
      <c r="D2022" s="25"/>
      <c r="E2022" s="26"/>
      <c r="F2022" s="26"/>
    </row>
    <row r="2023" spans="1:6" x14ac:dyDescent="0.3">
      <c r="A2023" s="22"/>
      <c r="B2023" s="23"/>
      <c r="C2023" s="24"/>
      <c r="D2023" s="25"/>
      <c r="E2023" s="26"/>
      <c r="F2023" s="26"/>
    </row>
    <row r="2024" spans="1:6" x14ac:dyDescent="0.3">
      <c r="A2024" s="22"/>
      <c r="B2024" s="23"/>
      <c r="C2024" s="24"/>
      <c r="D2024" s="25"/>
      <c r="E2024" s="26"/>
      <c r="F2024" s="26"/>
    </row>
    <row r="2025" spans="1:6" x14ac:dyDescent="0.3">
      <c r="A2025" s="22"/>
      <c r="B2025" s="23"/>
      <c r="C2025" s="24"/>
      <c r="D2025" s="25"/>
      <c r="E2025" s="26"/>
      <c r="F2025" s="26"/>
    </row>
    <row r="2026" spans="1:6" x14ac:dyDescent="0.3">
      <c r="A2026" s="22"/>
      <c r="B2026" s="23"/>
      <c r="C2026" s="24"/>
      <c r="D2026" s="25"/>
      <c r="E2026" s="26"/>
      <c r="F2026" s="26"/>
    </row>
    <row r="2027" spans="1:6" x14ac:dyDescent="0.3">
      <c r="A2027" s="22"/>
      <c r="B2027" s="23"/>
      <c r="C2027" s="24"/>
      <c r="D2027" s="25"/>
      <c r="E2027" s="26"/>
      <c r="F2027" s="26"/>
    </row>
    <row r="2028" spans="1:6" x14ac:dyDescent="0.3">
      <c r="A2028" s="22"/>
      <c r="B2028" s="23"/>
      <c r="C2028" s="24"/>
      <c r="D2028" s="25"/>
      <c r="E2028" s="26"/>
      <c r="F2028" s="26"/>
    </row>
    <row r="2029" spans="1:6" x14ac:dyDescent="0.3">
      <c r="A2029" s="22"/>
      <c r="B2029" s="23"/>
      <c r="C2029" s="24"/>
      <c r="D2029" s="25"/>
      <c r="E2029" s="26"/>
      <c r="F2029" s="26"/>
    </row>
    <row r="2030" spans="1:6" x14ac:dyDescent="0.3">
      <c r="A2030" s="22"/>
      <c r="B2030" s="23"/>
      <c r="C2030" s="24"/>
      <c r="D2030" s="25"/>
      <c r="E2030" s="26"/>
      <c r="F2030" s="26"/>
    </row>
    <row r="2031" spans="1:6" x14ac:dyDescent="0.3">
      <c r="A2031" s="22"/>
      <c r="B2031" s="23"/>
      <c r="C2031" s="24"/>
      <c r="D2031" s="25"/>
      <c r="E2031" s="26"/>
      <c r="F2031" s="26"/>
    </row>
    <row r="2032" spans="1:6" x14ac:dyDescent="0.3">
      <c r="A2032" s="22"/>
      <c r="B2032" s="23"/>
      <c r="C2032" s="24"/>
      <c r="D2032" s="25"/>
      <c r="E2032" s="26"/>
      <c r="F2032" s="26"/>
    </row>
    <row r="2033" spans="1:6" x14ac:dyDescent="0.3">
      <c r="A2033" s="22"/>
      <c r="B2033" s="23"/>
      <c r="C2033" s="24"/>
      <c r="D2033" s="25"/>
      <c r="E2033" s="26"/>
      <c r="F2033" s="26"/>
    </row>
    <row r="2034" spans="1:6" x14ac:dyDescent="0.3">
      <c r="A2034" s="22"/>
      <c r="B2034" s="23"/>
      <c r="C2034" s="24"/>
      <c r="D2034" s="25"/>
      <c r="E2034" s="26"/>
      <c r="F2034" s="26"/>
    </row>
    <row r="2035" spans="1:6" x14ac:dyDescent="0.3">
      <c r="A2035" s="22"/>
      <c r="B2035" s="23"/>
      <c r="C2035" s="24"/>
      <c r="D2035" s="25"/>
      <c r="E2035" s="26"/>
      <c r="F2035" s="26"/>
    </row>
    <row r="2036" spans="1:6" x14ac:dyDescent="0.3">
      <c r="A2036" s="22"/>
      <c r="B2036" s="23"/>
      <c r="C2036" s="24"/>
      <c r="D2036" s="25"/>
      <c r="E2036" s="26"/>
      <c r="F2036" s="26"/>
    </row>
    <row r="2037" spans="1:6" x14ac:dyDescent="0.3">
      <c r="A2037" s="22"/>
      <c r="B2037" s="23"/>
      <c r="C2037" s="24"/>
      <c r="D2037" s="25"/>
      <c r="E2037" s="26"/>
      <c r="F2037" s="26"/>
    </row>
    <row r="2038" spans="1:6" x14ac:dyDescent="0.3">
      <c r="A2038" s="22"/>
      <c r="B2038" s="23"/>
      <c r="C2038" s="24"/>
      <c r="D2038" s="25"/>
      <c r="E2038" s="26"/>
      <c r="F2038" s="26"/>
    </row>
    <row r="2039" spans="1:6" x14ac:dyDescent="0.3">
      <c r="A2039" s="22"/>
      <c r="B2039" s="23"/>
      <c r="C2039" s="24"/>
      <c r="D2039" s="25"/>
      <c r="E2039" s="26"/>
      <c r="F2039" s="26"/>
    </row>
    <row r="2040" spans="1:6" x14ac:dyDescent="0.3">
      <c r="A2040" s="22"/>
      <c r="B2040" s="23"/>
      <c r="C2040" s="24"/>
      <c r="D2040" s="25"/>
      <c r="E2040" s="26"/>
      <c r="F2040" s="26"/>
    </row>
    <row r="2041" spans="1:6" x14ac:dyDescent="0.3">
      <c r="A2041" s="22"/>
      <c r="B2041" s="23"/>
      <c r="C2041" s="24"/>
      <c r="D2041" s="25"/>
      <c r="E2041" s="26"/>
      <c r="F2041" s="26"/>
    </row>
    <row r="2042" spans="1:6" x14ac:dyDescent="0.3">
      <c r="A2042" s="22"/>
      <c r="B2042" s="23"/>
      <c r="C2042" s="24"/>
      <c r="D2042" s="25"/>
      <c r="E2042" s="26"/>
      <c r="F2042" s="26"/>
    </row>
    <row r="2043" spans="1:6" x14ac:dyDescent="0.3">
      <c r="A2043" s="22"/>
      <c r="B2043" s="23"/>
      <c r="C2043" s="24"/>
      <c r="D2043" s="25"/>
      <c r="E2043" s="26"/>
      <c r="F2043" s="26"/>
    </row>
    <row r="2044" spans="1:6" x14ac:dyDescent="0.3">
      <c r="A2044" s="22"/>
      <c r="B2044" s="23"/>
      <c r="C2044" s="24"/>
      <c r="D2044" s="25"/>
      <c r="E2044" s="26"/>
      <c r="F2044" s="26"/>
    </row>
    <row r="2045" spans="1:6" x14ac:dyDescent="0.3">
      <c r="A2045" s="22"/>
      <c r="B2045" s="23"/>
      <c r="C2045" s="24"/>
      <c r="D2045" s="25"/>
      <c r="E2045" s="26"/>
      <c r="F2045" s="26"/>
    </row>
    <row r="2046" spans="1:6" x14ac:dyDescent="0.3">
      <c r="A2046" s="22"/>
      <c r="B2046" s="23"/>
      <c r="C2046" s="24"/>
      <c r="D2046" s="25"/>
      <c r="E2046" s="26"/>
      <c r="F2046" s="26"/>
    </row>
    <row r="2047" spans="1:6" x14ac:dyDescent="0.3">
      <c r="A2047" s="22"/>
      <c r="B2047" s="23"/>
      <c r="C2047" s="24"/>
      <c r="D2047" s="25"/>
      <c r="E2047" s="26"/>
      <c r="F2047" s="26"/>
    </row>
    <row r="2048" spans="1:6" x14ac:dyDescent="0.3">
      <c r="A2048" s="22"/>
      <c r="B2048" s="23"/>
      <c r="C2048" s="24"/>
      <c r="D2048" s="25"/>
      <c r="E2048" s="26"/>
      <c r="F2048" s="26"/>
    </row>
    <row r="2049" spans="1:6" x14ac:dyDescent="0.3">
      <c r="A2049" s="22"/>
      <c r="B2049" s="23"/>
      <c r="C2049" s="24"/>
      <c r="D2049" s="25"/>
      <c r="E2049" s="26"/>
      <c r="F2049" s="26"/>
    </row>
    <row r="2050" spans="1:6" x14ac:dyDescent="0.3">
      <c r="A2050" s="22"/>
      <c r="B2050" s="23"/>
      <c r="C2050" s="24"/>
      <c r="D2050" s="25"/>
      <c r="E2050" s="26"/>
      <c r="F2050" s="26"/>
    </row>
    <row r="2051" spans="1:6" x14ac:dyDescent="0.3">
      <c r="A2051" s="22"/>
      <c r="B2051" s="23"/>
      <c r="C2051" s="24"/>
      <c r="D2051" s="25"/>
      <c r="E2051" s="26"/>
      <c r="F2051" s="26"/>
    </row>
    <row r="2052" spans="1:6" x14ac:dyDescent="0.3">
      <c r="A2052" s="22"/>
      <c r="B2052" s="23"/>
      <c r="C2052" s="24"/>
      <c r="D2052" s="25"/>
      <c r="E2052" s="26"/>
      <c r="F2052" s="26"/>
    </row>
    <row r="2053" spans="1:6" x14ac:dyDescent="0.3">
      <c r="A2053" s="22"/>
      <c r="B2053" s="23"/>
      <c r="C2053" s="24"/>
      <c r="D2053" s="25"/>
      <c r="E2053" s="26"/>
      <c r="F2053" s="26"/>
    </row>
    <row r="2054" spans="1:6" x14ac:dyDescent="0.3">
      <c r="A2054" s="22"/>
      <c r="B2054" s="23"/>
      <c r="C2054" s="24"/>
      <c r="D2054" s="25"/>
      <c r="E2054" s="26"/>
      <c r="F2054" s="26"/>
    </row>
    <row r="2055" spans="1:6" x14ac:dyDescent="0.3">
      <c r="A2055" s="22"/>
      <c r="B2055" s="23"/>
      <c r="C2055" s="24"/>
      <c r="D2055" s="25"/>
      <c r="E2055" s="26"/>
      <c r="F2055" s="26"/>
    </row>
    <row r="2056" spans="1:6" x14ac:dyDescent="0.3">
      <c r="A2056" s="22"/>
      <c r="B2056" s="23"/>
      <c r="C2056" s="24"/>
      <c r="D2056" s="25"/>
      <c r="E2056" s="26"/>
      <c r="F2056" s="26"/>
    </row>
    <row r="2057" spans="1:6" x14ac:dyDescent="0.3">
      <c r="A2057" s="22"/>
      <c r="B2057" s="23"/>
      <c r="C2057" s="24"/>
      <c r="D2057" s="25"/>
      <c r="E2057" s="26"/>
      <c r="F2057" s="26"/>
    </row>
    <row r="2058" spans="1:6" x14ac:dyDescent="0.3">
      <c r="A2058" s="22"/>
      <c r="B2058" s="23"/>
      <c r="C2058" s="24"/>
      <c r="D2058" s="25"/>
      <c r="E2058" s="26"/>
      <c r="F2058" s="26"/>
    </row>
    <row r="2059" spans="1:6" x14ac:dyDescent="0.3">
      <c r="A2059" s="22"/>
      <c r="B2059" s="23"/>
      <c r="C2059" s="24"/>
      <c r="D2059" s="25"/>
      <c r="E2059" s="26"/>
      <c r="F2059" s="26"/>
    </row>
    <row r="2060" spans="1:6" x14ac:dyDescent="0.3">
      <c r="A2060" s="22"/>
      <c r="B2060" s="23"/>
      <c r="C2060" s="24"/>
      <c r="D2060" s="25"/>
      <c r="E2060" s="26"/>
      <c r="F2060" s="26"/>
    </row>
    <row r="2061" spans="1:6" x14ac:dyDescent="0.3">
      <c r="A2061" s="22"/>
      <c r="B2061" s="23"/>
      <c r="C2061" s="24"/>
      <c r="D2061" s="25"/>
      <c r="E2061" s="26"/>
      <c r="F2061" s="26"/>
    </row>
    <row r="2062" spans="1:6" x14ac:dyDescent="0.3">
      <c r="A2062" s="22"/>
      <c r="B2062" s="23"/>
      <c r="C2062" s="24"/>
      <c r="D2062" s="25"/>
      <c r="E2062" s="26"/>
      <c r="F2062" s="26"/>
    </row>
    <row r="2063" spans="1:6" x14ac:dyDescent="0.3">
      <c r="A2063" s="22"/>
      <c r="B2063" s="23"/>
      <c r="C2063" s="24"/>
      <c r="D2063" s="25"/>
      <c r="E2063" s="26"/>
      <c r="F2063" s="26"/>
    </row>
    <row r="2064" spans="1:6" x14ac:dyDescent="0.3">
      <c r="A2064" s="22"/>
      <c r="B2064" s="23"/>
      <c r="C2064" s="24"/>
      <c r="D2064" s="25"/>
      <c r="E2064" s="26"/>
      <c r="F2064" s="26"/>
    </row>
    <row r="2065" spans="1:6" x14ac:dyDescent="0.3">
      <c r="A2065" s="22"/>
      <c r="B2065" s="23"/>
      <c r="C2065" s="24"/>
      <c r="D2065" s="25"/>
      <c r="E2065" s="26"/>
      <c r="F2065" s="26"/>
    </row>
    <row r="2066" spans="1:6" x14ac:dyDescent="0.3">
      <c r="A2066" s="22"/>
      <c r="B2066" s="23"/>
      <c r="C2066" s="24"/>
      <c r="D2066" s="25"/>
      <c r="E2066" s="26"/>
      <c r="F2066" s="26"/>
    </row>
    <row r="2067" spans="1:6" x14ac:dyDescent="0.3">
      <c r="A2067" s="22"/>
      <c r="B2067" s="23"/>
      <c r="C2067" s="24"/>
      <c r="D2067" s="25"/>
      <c r="E2067" s="26"/>
      <c r="F2067" s="26"/>
    </row>
    <row r="2068" spans="1:6" x14ac:dyDescent="0.3">
      <c r="A2068" s="22"/>
      <c r="B2068" s="23"/>
      <c r="C2068" s="24"/>
      <c r="D2068" s="25"/>
      <c r="E2068" s="26"/>
      <c r="F2068" s="26"/>
    </row>
    <row r="2069" spans="1:6" x14ac:dyDescent="0.3">
      <c r="A2069" s="22"/>
      <c r="B2069" s="23"/>
      <c r="C2069" s="24"/>
      <c r="D2069" s="25"/>
      <c r="E2069" s="26"/>
      <c r="F2069" s="26"/>
    </row>
    <row r="2070" spans="1:6" x14ac:dyDescent="0.3">
      <c r="A2070" s="22"/>
      <c r="B2070" s="23"/>
      <c r="C2070" s="24"/>
      <c r="D2070" s="25"/>
      <c r="E2070" s="26"/>
      <c r="F2070" s="26"/>
    </row>
    <row r="2071" spans="1:6" x14ac:dyDescent="0.3">
      <c r="A2071" s="22"/>
      <c r="B2071" s="23"/>
      <c r="C2071" s="24"/>
      <c r="D2071" s="25"/>
      <c r="E2071" s="26"/>
      <c r="F2071" s="26"/>
    </row>
    <row r="2072" spans="1:6" x14ac:dyDescent="0.3">
      <c r="A2072" s="22"/>
      <c r="B2072" s="23"/>
      <c r="C2072" s="24"/>
      <c r="D2072" s="25"/>
      <c r="E2072" s="26"/>
      <c r="F2072" s="26"/>
    </row>
    <row r="2073" spans="1:6" x14ac:dyDescent="0.3">
      <c r="A2073" s="22"/>
      <c r="B2073" s="23"/>
      <c r="C2073" s="24"/>
      <c r="D2073" s="25"/>
      <c r="E2073" s="26"/>
      <c r="F2073" s="26"/>
    </row>
    <row r="2074" spans="1:6" x14ac:dyDescent="0.3">
      <c r="A2074" s="22"/>
      <c r="B2074" s="23"/>
      <c r="C2074" s="24"/>
      <c r="D2074" s="25"/>
      <c r="E2074" s="26"/>
      <c r="F2074" s="26"/>
    </row>
    <row r="2075" spans="1:6" x14ac:dyDescent="0.3">
      <c r="A2075" s="22"/>
      <c r="B2075" s="23"/>
      <c r="C2075" s="24"/>
      <c r="D2075" s="25"/>
      <c r="E2075" s="26"/>
      <c r="F2075" s="26"/>
    </row>
    <row r="2076" spans="1:6" x14ac:dyDescent="0.3">
      <c r="A2076" s="22"/>
      <c r="B2076" s="23"/>
      <c r="C2076" s="24"/>
      <c r="D2076" s="25"/>
      <c r="E2076" s="26"/>
      <c r="F2076" s="26"/>
    </row>
    <row r="2077" spans="1:6" x14ac:dyDescent="0.3">
      <c r="A2077" s="22"/>
      <c r="B2077" s="23"/>
      <c r="C2077" s="24"/>
      <c r="D2077" s="25"/>
      <c r="E2077" s="26"/>
      <c r="F2077" s="26"/>
    </row>
    <row r="2078" spans="1:6" x14ac:dyDescent="0.3">
      <c r="A2078" s="22"/>
      <c r="B2078" s="23"/>
      <c r="C2078" s="24"/>
      <c r="D2078" s="25"/>
      <c r="E2078" s="26"/>
      <c r="F2078" s="26"/>
    </row>
    <row r="2079" spans="1:6" x14ac:dyDescent="0.3">
      <c r="A2079" s="22"/>
      <c r="B2079" s="23"/>
      <c r="C2079" s="24"/>
      <c r="D2079" s="25"/>
      <c r="E2079" s="26"/>
      <c r="F2079" s="26"/>
    </row>
    <row r="2080" spans="1:6" x14ac:dyDescent="0.3">
      <c r="A2080" s="22"/>
      <c r="B2080" s="23"/>
      <c r="C2080" s="24"/>
      <c r="D2080" s="25"/>
      <c r="E2080" s="26"/>
      <c r="F2080" s="26"/>
    </row>
    <row r="2081" spans="1:6" x14ac:dyDescent="0.3">
      <c r="A2081" s="22"/>
      <c r="B2081" s="23"/>
      <c r="C2081" s="24"/>
      <c r="D2081" s="25"/>
      <c r="E2081" s="26"/>
      <c r="F2081" s="26"/>
    </row>
    <row r="2082" spans="1:6" x14ac:dyDescent="0.3">
      <c r="A2082" s="22"/>
      <c r="B2082" s="23"/>
      <c r="C2082" s="24"/>
      <c r="D2082" s="25"/>
      <c r="E2082" s="26"/>
      <c r="F2082" s="26"/>
    </row>
    <row r="2083" spans="1:6" x14ac:dyDescent="0.3">
      <c r="A2083" s="22"/>
      <c r="B2083" s="23"/>
      <c r="C2083" s="24"/>
      <c r="D2083" s="25"/>
      <c r="E2083" s="26"/>
      <c r="F2083" s="26"/>
    </row>
    <row r="2084" spans="1:6" x14ac:dyDescent="0.3">
      <c r="A2084" s="22"/>
      <c r="B2084" s="23"/>
      <c r="C2084" s="24"/>
      <c r="D2084" s="25"/>
      <c r="E2084" s="26"/>
      <c r="F2084" s="26"/>
    </row>
    <row r="2085" spans="1:6" x14ac:dyDescent="0.3">
      <c r="A2085" s="22"/>
      <c r="B2085" s="23"/>
      <c r="C2085" s="24"/>
      <c r="D2085" s="25"/>
      <c r="E2085" s="26"/>
      <c r="F2085" s="26"/>
    </row>
    <row r="2086" spans="1:6" x14ac:dyDescent="0.3">
      <c r="A2086" s="22"/>
      <c r="B2086" s="23"/>
      <c r="C2086" s="24"/>
      <c r="D2086" s="25"/>
      <c r="E2086" s="26"/>
      <c r="F2086" s="26"/>
    </row>
    <row r="2087" spans="1:6" x14ac:dyDescent="0.3">
      <c r="A2087" s="22"/>
      <c r="B2087" s="23"/>
      <c r="C2087" s="24"/>
      <c r="D2087" s="25"/>
      <c r="E2087" s="26"/>
      <c r="F2087" s="26"/>
    </row>
    <row r="2088" spans="1:6" x14ac:dyDescent="0.3">
      <c r="A2088" s="22"/>
      <c r="B2088" s="23"/>
      <c r="C2088" s="24"/>
      <c r="D2088" s="25"/>
      <c r="E2088" s="26"/>
      <c r="F2088" s="26"/>
    </row>
    <row r="2089" spans="1:6" x14ac:dyDescent="0.3">
      <c r="A2089" s="22"/>
      <c r="B2089" s="23"/>
      <c r="C2089" s="24"/>
      <c r="D2089" s="25"/>
      <c r="E2089" s="26"/>
      <c r="F2089" s="26"/>
    </row>
    <row r="2090" spans="1:6" x14ac:dyDescent="0.3">
      <c r="A2090" s="22"/>
      <c r="B2090" s="23"/>
      <c r="C2090" s="24"/>
      <c r="D2090" s="25"/>
      <c r="E2090" s="26"/>
      <c r="F2090" s="26"/>
    </row>
    <row r="2091" spans="1:6" x14ac:dyDescent="0.3">
      <c r="A2091" s="22"/>
      <c r="B2091" s="23"/>
      <c r="C2091" s="24"/>
      <c r="D2091" s="25"/>
      <c r="E2091" s="26"/>
      <c r="F2091" s="26"/>
    </row>
    <row r="2092" spans="1:6" x14ac:dyDescent="0.3">
      <c r="A2092" s="22"/>
      <c r="B2092" s="23"/>
      <c r="C2092" s="24"/>
      <c r="D2092" s="25"/>
      <c r="E2092" s="26"/>
      <c r="F2092" s="26"/>
    </row>
    <row r="2093" spans="1:6" x14ac:dyDescent="0.3">
      <c r="A2093" s="22"/>
      <c r="B2093" s="23"/>
      <c r="C2093" s="24"/>
      <c r="D2093" s="25"/>
      <c r="E2093" s="26"/>
      <c r="F2093" s="26"/>
    </row>
    <row r="2094" spans="1:6" x14ac:dyDescent="0.3">
      <c r="A2094" s="22"/>
      <c r="B2094" s="23"/>
      <c r="C2094" s="24"/>
      <c r="D2094" s="25"/>
      <c r="E2094" s="26"/>
      <c r="F2094" s="26"/>
    </row>
    <row r="2095" spans="1:6" x14ac:dyDescent="0.3">
      <c r="A2095" s="22"/>
      <c r="B2095" s="23"/>
      <c r="C2095" s="24"/>
      <c r="D2095" s="25"/>
      <c r="E2095" s="26"/>
      <c r="F2095" s="26"/>
    </row>
    <row r="2096" spans="1:6" x14ac:dyDescent="0.3">
      <c r="A2096" s="22"/>
      <c r="B2096" s="23"/>
      <c r="C2096" s="24"/>
      <c r="D2096" s="25"/>
      <c r="E2096" s="26"/>
      <c r="F2096" s="26"/>
    </row>
    <row r="2097" spans="1:6" x14ac:dyDescent="0.3">
      <c r="A2097" s="22"/>
      <c r="B2097" s="23"/>
      <c r="C2097" s="24"/>
      <c r="D2097" s="25"/>
      <c r="E2097" s="26"/>
      <c r="F2097" s="26"/>
    </row>
    <row r="2098" spans="1:6" x14ac:dyDescent="0.3">
      <c r="A2098" s="22"/>
      <c r="B2098" s="23"/>
      <c r="C2098" s="24"/>
      <c r="D2098" s="25"/>
      <c r="E2098" s="26"/>
      <c r="F2098" s="26"/>
    </row>
    <row r="2099" spans="1:6" x14ac:dyDescent="0.3">
      <c r="A2099" s="22"/>
      <c r="B2099" s="23"/>
      <c r="C2099" s="24"/>
      <c r="D2099" s="25"/>
      <c r="E2099" s="26"/>
      <c r="F2099" s="26"/>
    </row>
    <row r="2100" spans="1:6" x14ac:dyDescent="0.3">
      <c r="A2100" s="22"/>
      <c r="B2100" s="23"/>
      <c r="C2100" s="24"/>
      <c r="D2100" s="25"/>
      <c r="E2100" s="26"/>
      <c r="F2100" s="26"/>
    </row>
    <row r="2101" spans="1:6" x14ac:dyDescent="0.3">
      <c r="A2101" s="22"/>
      <c r="B2101" s="23"/>
      <c r="C2101" s="24"/>
      <c r="D2101" s="25"/>
      <c r="E2101" s="26"/>
      <c r="F2101" s="26"/>
    </row>
    <row r="2102" spans="1:6" x14ac:dyDescent="0.3">
      <c r="A2102" s="22"/>
      <c r="B2102" s="23"/>
      <c r="C2102" s="24"/>
      <c r="D2102" s="25"/>
      <c r="E2102" s="26"/>
      <c r="F2102" s="26"/>
    </row>
    <row r="2103" spans="1:6" x14ac:dyDescent="0.3">
      <c r="A2103" s="22"/>
      <c r="B2103" s="23"/>
      <c r="C2103" s="24"/>
      <c r="D2103" s="25"/>
      <c r="E2103" s="26"/>
      <c r="F2103" s="26"/>
    </row>
    <row r="2104" spans="1:6" x14ac:dyDescent="0.3">
      <c r="A2104" s="22"/>
      <c r="B2104" s="23"/>
      <c r="C2104" s="24"/>
      <c r="D2104" s="25"/>
      <c r="E2104" s="26"/>
      <c r="F2104" s="26"/>
    </row>
    <row r="2105" spans="1:6" x14ac:dyDescent="0.3">
      <c r="A2105" s="22"/>
      <c r="B2105" s="23"/>
      <c r="C2105" s="24"/>
      <c r="D2105" s="25"/>
      <c r="E2105" s="26"/>
      <c r="F2105" s="26"/>
    </row>
    <row r="2106" spans="1:6" x14ac:dyDescent="0.3">
      <c r="A2106" s="22"/>
      <c r="B2106" s="23"/>
      <c r="C2106" s="24"/>
      <c r="D2106" s="25"/>
      <c r="E2106" s="26"/>
      <c r="F2106" s="26"/>
    </row>
    <row r="2107" spans="1:6" x14ac:dyDescent="0.3">
      <c r="A2107" s="22"/>
      <c r="B2107" s="23"/>
      <c r="C2107" s="24"/>
      <c r="D2107" s="25"/>
      <c r="E2107" s="26"/>
      <c r="F2107" s="26"/>
    </row>
    <row r="2108" spans="1:6" x14ac:dyDescent="0.3">
      <c r="A2108" s="22"/>
      <c r="B2108" s="23"/>
      <c r="C2108" s="24"/>
      <c r="D2108" s="25"/>
      <c r="E2108" s="26"/>
      <c r="F2108" s="26"/>
    </row>
    <row r="2109" spans="1:6" x14ac:dyDescent="0.3">
      <c r="A2109" s="22"/>
      <c r="B2109" s="23"/>
      <c r="C2109" s="24"/>
      <c r="D2109" s="25"/>
      <c r="E2109" s="26"/>
      <c r="F2109" s="26"/>
    </row>
    <row r="2110" spans="1:6" x14ac:dyDescent="0.3">
      <c r="A2110" s="22"/>
      <c r="B2110" s="23"/>
      <c r="C2110" s="24"/>
      <c r="D2110" s="25"/>
      <c r="E2110" s="26"/>
      <c r="F2110" s="26"/>
    </row>
    <row r="2111" spans="1:6" x14ac:dyDescent="0.3">
      <c r="A2111" s="22"/>
      <c r="B2111" s="23"/>
      <c r="C2111" s="24"/>
      <c r="D2111" s="25"/>
      <c r="E2111" s="26"/>
      <c r="F2111" s="26"/>
    </row>
    <row r="2112" spans="1:6" x14ac:dyDescent="0.3">
      <c r="A2112" s="22"/>
      <c r="B2112" s="23"/>
      <c r="C2112" s="24"/>
      <c r="D2112" s="25"/>
      <c r="E2112" s="26"/>
      <c r="F2112" s="26"/>
    </row>
    <row r="2113" spans="1:6" x14ac:dyDescent="0.3">
      <c r="A2113" s="22"/>
      <c r="B2113" s="23"/>
      <c r="C2113" s="24"/>
      <c r="D2113" s="25"/>
      <c r="E2113" s="26"/>
      <c r="F2113" s="26"/>
    </row>
    <row r="2114" spans="1:6" x14ac:dyDescent="0.3">
      <c r="A2114" s="22"/>
      <c r="B2114" s="23"/>
      <c r="C2114" s="24"/>
      <c r="D2114" s="25"/>
      <c r="E2114" s="26"/>
      <c r="F2114" s="26"/>
    </row>
    <row r="2115" spans="1:6" x14ac:dyDescent="0.3">
      <c r="A2115" s="22"/>
      <c r="B2115" s="23"/>
      <c r="C2115" s="24"/>
      <c r="D2115" s="25"/>
      <c r="E2115" s="26"/>
      <c r="F2115" s="26"/>
    </row>
    <row r="2116" spans="1:6" x14ac:dyDescent="0.3">
      <c r="A2116" s="22"/>
      <c r="B2116" s="23"/>
      <c r="C2116" s="24"/>
      <c r="D2116" s="25"/>
      <c r="E2116" s="26"/>
      <c r="F2116" s="26"/>
    </row>
    <row r="2117" spans="1:6" x14ac:dyDescent="0.3">
      <c r="A2117" s="22"/>
      <c r="B2117" s="23"/>
      <c r="C2117" s="24"/>
      <c r="D2117" s="25"/>
      <c r="E2117" s="26"/>
      <c r="F2117" s="26"/>
    </row>
    <row r="2118" spans="1:6" x14ac:dyDescent="0.3">
      <c r="A2118" s="22"/>
      <c r="B2118" s="23"/>
      <c r="C2118" s="24"/>
      <c r="D2118" s="25"/>
      <c r="E2118" s="26"/>
      <c r="F2118" s="26"/>
    </row>
    <row r="2119" spans="1:6" x14ac:dyDescent="0.3">
      <c r="A2119" s="22"/>
      <c r="B2119" s="23"/>
      <c r="C2119" s="24"/>
      <c r="D2119" s="25"/>
      <c r="E2119" s="26"/>
      <c r="F2119" s="26"/>
    </row>
    <row r="2120" spans="1:6" x14ac:dyDescent="0.3">
      <c r="A2120" s="22"/>
      <c r="B2120" s="23"/>
      <c r="C2120" s="24"/>
      <c r="D2120" s="25"/>
      <c r="E2120" s="26"/>
      <c r="F2120" s="26"/>
    </row>
    <row r="2121" spans="1:6" x14ac:dyDescent="0.3">
      <c r="A2121" s="22"/>
      <c r="B2121" s="23"/>
      <c r="C2121" s="24"/>
      <c r="D2121" s="25"/>
      <c r="E2121" s="26"/>
      <c r="F2121" s="26"/>
    </row>
    <row r="2122" spans="1:6" x14ac:dyDescent="0.3">
      <c r="A2122" s="22"/>
      <c r="B2122" s="23"/>
      <c r="C2122" s="24"/>
      <c r="D2122" s="25"/>
      <c r="E2122" s="26"/>
      <c r="F2122" s="26"/>
    </row>
    <row r="2123" spans="1:6" x14ac:dyDescent="0.3">
      <c r="A2123" s="22"/>
      <c r="B2123" s="23"/>
      <c r="C2123" s="24"/>
      <c r="D2123" s="25"/>
      <c r="E2123" s="26"/>
      <c r="F2123" s="26"/>
    </row>
    <row r="2124" spans="1:6" x14ac:dyDescent="0.3">
      <c r="A2124" s="22"/>
      <c r="B2124" s="23"/>
      <c r="C2124" s="24"/>
      <c r="D2124" s="25"/>
      <c r="E2124" s="26"/>
      <c r="F2124" s="26"/>
    </row>
    <row r="2125" spans="1:6" x14ac:dyDescent="0.3">
      <c r="A2125" s="22"/>
      <c r="B2125" s="23"/>
      <c r="C2125" s="24"/>
      <c r="D2125" s="25"/>
      <c r="E2125" s="26"/>
      <c r="F2125" s="26"/>
    </row>
    <row r="2126" spans="1:6" x14ac:dyDescent="0.3">
      <c r="A2126" s="22"/>
      <c r="B2126" s="23"/>
      <c r="C2126" s="24"/>
      <c r="D2126" s="25"/>
      <c r="E2126" s="26"/>
      <c r="F2126" s="26"/>
    </row>
    <row r="2127" spans="1:6" x14ac:dyDescent="0.3">
      <c r="A2127" s="22"/>
      <c r="B2127" s="23"/>
      <c r="C2127" s="24"/>
      <c r="D2127" s="25"/>
      <c r="E2127" s="26"/>
      <c r="F2127" s="26"/>
    </row>
    <row r="2128" spans="1:6" x14ac:dyDescent="0.3">
      <c r="A2128" s="22"/>
      <c r="B2128" s="23"/>
      <c r="C2128" s="24"/>
      <c r="D2128" s="25"/>
      <c r="E2128" s="26"/>
      <c r="F2128" s="26"/>
    </row>
    <row r="2129" spans="1:6" x14ac:dyDescent="0.3">
      <c r="A2129" s="22"/>
      <c r="B2129" s="23"/>
      <c r="C2129" s="24"/>
      <c r="D2129" s="25"/>
      <c r="E2129" s="26"/>
      <c r="F2129" s="26"/>
    </row>
    <row r="2130" spans="1:6" x14ac:dyDescent="0.3">
      <c r="A2130" s="22"/>
      <c r="B2130" s="23"/>
      <c r="C2130" s="24"/>
      <c r="D2130" s="25"/>
      <c r="E2130" s="26"/>
      <c r="F2130" s="26"/>
    </row>
    <row r="2131" spans="1:6" x14ac:dyDescent="0.3">
      <c r="A2131" s="22"/>
      <c r="B2131" s="23"/>
      <c r="C2131" s="24"/>
      <c r="D2131" s="25"/>
      <c r="E2131" s="26"/>
      <c r="F2131" s="26"/>
    </row>
    <row r="2132" spans="1:6" x14ac:dyDescent="0.3">
      <c r="A2132" s="22"/>
      <c r="B2132" s="23"/>
      <c r="C2132" s="24"/>
      <c r="D2132" s="25"/>
      <c r="E2132" s="26"/>
      <c r="F2132" s="26"/>
    </row>
    <row r="2133" spans="1:6" x14ac:dyDescent="0.3">
      <c r="A2133" s="22"/>
      <c r="B2133" s="23"/>
      <c r="C2133" s="24"/>
      <c r="D2133" s="25"/>
      <c r="E2133" s="26"/>
      <c r="F2133" s="26"/>
    </row>
    <row r="2134" spans="1:6" x14ac:dyDescent="0.3">
      <c r="A2134" s="22"/>
      <c r="B2134" s="23"/>
      <c r="C2134" s="24"/>
      <c r="D2134" s="25"/>
      <c r="E2134" s="26"/>
      <c r="F2134" s="26"/>
    </row>
    <row r="2135" spans="1:6" x14ac:dyDescent="0.3">
      <c r="A2135" s="22"/>
      <c r="B2135" s="23"/>
      <c r="C2135" s="24"/>
      <c r="D2135" s="25"/>
      <c r="E2135" s="26"/>
      <c r="F2135" s="26"/>
    </row>
    <row r="2136" spans="1:6" x14ac:dyDescent="0.3">
      <c r="A2136" s="22"/>
      <c r="B2136" s="23"/>
      <c r="C2136" s="24"/>
      <c r="D2136" s="25"/>
      <c r="E2136" s="26"/>
      <c r="F2136" s="26"/>
    </row>
    <row r="2137" spans="1:6" x14ac:dyDescent="0.3">
      <c r="A2137" s="22"/>
      <c r="B2137" s="23"/>
      <c r="C2137" s="24"/>
      <c r="D2137" s="25"/>
      <c r="E2137" s="26"/>
      <c r="F2137" s="26"/>
    </row>
    <row r="2138" spans="1:6" x14ac:dyDescent="0.3">
      <c r="A2138" s="22"/>
      <c r="B2138" s="23"/>
      <c r="C2138" s="24"/>
      <c r="D2138" s="25"/>
      <c r="E2138" s="26"/>
      <c r="F2138" s="26"/>
    </row>
    <row r="2139" spans="1:6" x14ac:dyDescent="0.3">
      <c r="A2139" s="22"/>
      <c r="B2139" s="23"/>
      <c r="C2139" s="24"/>
      <c r="D2139" s="25"/>
      <c r="E2139" s="26"/>
      <c r="F2139" s="26"/>
    </row>
    <row r="2140" spans="1:6" x14ac:dyDescent="0.3">
      <c r="A2140" s="22"/>
      <c r="B2140" s="23"/>
      <c r="C2140" s="24"/>
      <c r="D2140" s="25"/>
      <c r="E2140" s="26"/>
      <c r="F2140" s="26"/>
    </row>
    <row r="2141" spans="1:6" x14ac:dyDescent="0.3">
      <c r="A2141" s="22"/>
      <c r="B2141" s="23"/>
      <c r="C2141" s="24"/>
      <c r="D2141" s="25"/>
      <c r="E2141" s="26"/>
      <c r="F2141" s="26"/>
    </row>
    <row r="2142" spans="1:6" x14ac:dyDescent="0.3">
      <c r="A2142" s="22"/>
      <c r="B2142" s="23"/>
      <c r="C2142" s="24"/>
      <c r="D2142" s="25"/>
      <c r="E2142" s="26"/>
      <c r="F2142" s="26"/>
    </row>
    <row r="2143" spans="1:6" x14ac:dyDescent="0.3">
      <c r="A2143" s="22"/>
      <c r="B2143" s="23"/>
      <c r="C2143" s="24"/>
      <c r="D2143" s="25"/>
      <c r="E2143" s="26"/>
      <c r="F2143" s="26"/>
    </row>
    <row r="2144" spans="1:6" x14ac:dyDescent="0.3">
      <c r="A2144" s="22"/>
      <c r="B2144" s="23"/>
      <c r="C2144" s="24"/>
      <c r="D2144" s="25"/>
      <c r="E2144" s="26"/>
      <c r="F2144" s="26"/>
    </row>
    <row r="2145" spans="1:6" x14ac:dyDescent="0.3">
      <c r="A2145" s="22"/>
      <c r="B2145" s="23"/>
      <c r="C2145" s="24"/>
      <c r="D2145" s="25"/>
      <c r="E2145" s="26"/>
      <c r="F2145" s="26"/>
    </row>
    <row r="2146" spans="1:6" x14ac:dyDescent="0.3">
      <c r="A2146" s="22"/>
      <c r="B2146" s="23"/>
      <c r="C2146" s="24"/>
      <c r="D2146" s="25"/>
      <c r="E2146" s="26"/>
      <c r="F2146" s="26"/>
    </row>
    <row r="2147" spans="1:6" x14ac:dyDescent="0.3">
      <c r="A2147" s="22"/>
      <c r="B2147" s="23"/>
      <c r="C2147" s="24"/>
      <c r="D2147" s="25"/>
      <c r="E2147" s="26"/>
      <c r="F2147" s="26"/>
    </row>
    <row r="2148" spans="1:6" x14ac:dyDescent="0.3">
      <c r="A2148" s="22"/>
      <c r="B2148" s="23"/>
      <c r="C2148" s="24"/>
      <c r="D2148" s="25"/>
      <c r="E2148" s="26"/>
      <c r="F2148" s="26"/>
    </row>
    <row r="2149" spans="1:6" x14ac:dyDescent="0.3">
      <c r="A2149" s="22"/>
      <c r="B2149" s="23"/>
      <c r="C2149" s="24"/>
      <c r="D2149" s="25"/>
      <c r="E2149" s="26"/>
      <c r="F2149" s="26"/>
    </row>
    <row r="2150" spans="1:6" x14ac:dyDescent="0.3">
      <c r="A2150" s="22"/>
      <c r="B2150" s="23"/>
      <c r="C2150" s="24"/>
      <c r="D2150" s="25"/>
      <c r="E2150" s="26"/>
      <c r="F2150" s="26"/>
    </row>
    <row r="2151" spans="1:6" x14ac:dyDescent="0.3">
      <c r="A2151" s="22"/>
      <c r="B2151" s="23"/>
      <c r="C2151" s="24"/>
      <c r="D2151" s="25"/>
      <c r="E2151" s="26"/>
      <c r="F2151" s="26"/>
    </row>
    <row r="2152" spans="1:6" x14ac:dyDescent="0.3">
      <c r="A2152" s="22"/>
      <c r="B2152" s="23"/>
      <c r="C2152" s="24"/>
      <c r="D2152" s="25"/>
      <c r="E2152" s="26"/>
      <c r="F2152" s="26"/>
    </row>
    <row r="2153" spans="1:6" x14ac:dyDescent="0.3">
      <c r="A2153" s="22"/>
      <c r="B2153" s="23"/>
      <c r="C2153" s="24"/>
      <c r="D2153" s="25"/>
      <c r="E2153" s="26"/>
      <c r="F2153" s="26"/>
    </row>
    <row r="2154" spans="1:6" x14ac:dyDescent="0.3">
      <c r="A2154" s="22"/>
      <c r="B2154" s="23"/>
      <c r="C2154" s="24"/>
      <c r="D2154" s="25"/>
      <c r="E2154" s="26"/>
      <c r="F2154" s="26"/>
    </row>
    <row r="2155" spans="1:6" x14ac:dyDescent="0.3">
      <c r="A2155" s="22"/>
      <c r="B2155" s="23"/>
      <c r="C2155" s="24"/>
      <c r="D2155" s="25"/>
      <c r="E2155" s="26"/>
      <c r="F2155" s="26"/>
    </row>
    <row r="2156" spans="1:6" x14ac:dyDescent="0.3">
      <c r="A2156" s="22"/>
      <c r="B2156" s="23"/>
      <c r="C2156" s="24"/>
      <c r="D2156" s="25"/>
      <c r="E2156" s="26"/>
      <c r="F2156" s="26"/>
    </row>
    <row r="2157" spans="1:6" x14ac:dyDescent="0.3">
      <c r="A2157" s="22"/>
      <c r="B2157" s="23"/>
      <c r="C2157" s="24"/>
      <c r="D2157" s="25"/>
      <c r="E2157" s="26"/>
      <c r="F2157" s="26"/>
    </row>
    <row r="2158" spans="1:6" x14ac:dyDescent="0.3">
      <c r="A2158" s="22"/>
      <c r="B2158" s="23"/>
      <c r="C2158" s="24"/>
      <c r="D2158" s="25"/>
      <c r="E2158" s="26"/>
      <c r="F2158" s="26"/>
    </row>
    <row r="2159" spans="1:6" x14ac:dyDescent="0.3">
      <c r="A2159" s="22"/>
      <c r="B2159" s="23"/>
      <c r="C2159" s="24"/>
      <c r="D2159" s="25"/>
      <c r="E2159" s="26"/>
      <c r="F2159" s="26"/>
    </row>
    <row r="2160" spans="1:6" x14ac:dyDescent="0.3">
      <c r="A2160" s="22"/>
      <c r="B2160" s="23"/>
      <c r="C2160" s="24"/>
      <c r="D2160" s="25"/>
      <c r="E2160" s="26"/>
      <c r="F2160" s="26"/>
    </row>
    <row r="2161" spans="1:6" x14ac:dyDescent="0.3">
      <c r="A2161" s="22"/>
      <c r="B2161" s="23"/>
      <c r="C2161" s="24"/>
      <c r="D2161" s="25"/>
      <c r="E2161" s="26"/>
      <c r="F2161" s="26"/>
    </row>
    <row r="2162" spans="1:6" x14ac:dyDescent="0.3">
      <c r="A2162" s="22"/>
      <c r="B2162" s="23"/>
      <c r="C2162" s="24"/>
      <c r="D2162" s="25"/>
      <c r="E2162" s="26"/>
      <c r="F2162" s="26"/>
    </row>
    <row r="2163" spans="1:6" x14ac:dyDescent="0.3">
      <c r="A2163" s="22"/>
      <c r="B2163" s="23"/>
      <c r="C2163" s="24"/>
      <c r="D2163" s="25"/>
      <c r="E2163" s="26"/>
      <c r="F2163" s="26"/>
    </row>
    <row r="2164" spans="1:6" x14ac:dyDescent="0.3">
      <c r="A2164" s="22"/>
      <c r="B2164" s="23"/>
      <c r="C2164" s="24"/>
      <c r="D2164" s="25"/>
      <c r="E2164" s="26"/>
      <c r="F2164" s="26"/>
    </row>
    <row r="2165" spans="1:6" x14ac:dyDescent="0.3">
      <c r="A2165" s="22"/>
      <c r="B2165" s="23"/>
      <c r="C2165" s="24"/>
      <c r="D2165" s="25"/>
      <c r="E2165" s="26"/>
      <c r="F2165" s="26"/>
    </row>
    <row r="2166" spans="1:6" x14ac:dyDescent="0.3">
      <c r="A2166" s="22"/>
      <c r="B2166" s="23"/>
      <c r="C2166" s="24"/>
      <c r="D2166" s="25"/>
      <c r="E2166" s="26"/>
      <c r="F2166" s="26"/>
    </row>
    <row r="2167" spans="1:6" x14ac:dyDescent="0.3">
      <c r="A2167" s="22"/>
      <c r="B2167" s="23"/>
      <c r="C2167" s="24"/>
      <c r="D2167" s="25"/>
      <c r="E2167" s="26"/>
      <c r="F2167" s="26"/>
    </row>
    <row r="2168" spans="1:6" x14ac:dyDescent="0.3">
      <c r="A2168" s="22"/>
      <c r="B2168" s="23"/>
      <c r="C2168" s="24"/>
      <c r="D2168" s="25"/>
      <c r="E2168" s="26"/>
      <c r="F2168" s="26"/>
    </row>
    <row r="2169" spans="1:6" x14ac:dyDescent="0.3">
      <c r="A2169" s="22"/>
      <c r="B2169" s="23"/>
      <c r="C2169" s="24"/>
      <c r="D2169" s="25"/>
      <c r="E2169" s="26"/>
      <c r="F2169" s="26"/>
    </row>
    <row r="2170" spans="1:6" x14ac:dyDescent="0.3">
      <c r="A2170" s="22"/>
      <c r="B2170" s="23"/>
      <c r="C2170" s="24"/>
      <c r="D2170" s="25"/>
      <c r="E2170" s="26"/>
      <c r="F2170" s="26"/>
    </row>
    <row r="2171" spans="1:6" x14ac:dyDescent="0.3">
      <c r="A2171" s="22"/>
      <c r="B2171" s="23"/>
      <c r="C2171" s="24"/>
      <c r="D2171" s="25"/>
      <c r="E2171" s="26"/>
      <c r="F2171" s="26"/>
    </row>
    <row r="2172" spans="1:6" x14ac:dyDescent="0.3">
      <c r="A2172" s="22"/>
      <c r="B2172" s="23"/>
      <c r="C2172" s="24"/>
      <c r="D2172" s="25"/>
      <c r="E2172" s="26"/>
      <c r="F2172" s="26"/>
    </row>
    <row r="2173" spans="1:6" x14ac:dyDescent="0.3">
      <c r="A2173" s="22"/>
      <c r="B2173" s="23"/>
      <c r="C2173" s="24"/>
      <c r="D2173" s="25"/>
      <c r="E2173" s="26"/>
      <c r="F2173" s="26"/>
    </row>
    <row r="2174" spans="1:6" x14ac:dyDescent="0.3">
      <c r="A2174" s="22"/>
      <c r="B2174" s="23"/>
      <c r="C2174" s="24"/>
      <c r="D2174" s="25"/>
      <c r="E2174" s="26"/>
      <c r="F2174" s="26"/>
    </row>
    <row r="2175" spans="1:6" x14ac:dyDescent="0.3">
      <c r="A2175" s="22"/>
      <c r="B2175" s="23"/>
      <c r="C2175" s="24"/>
      <c r="D2175" s="25"/>
      <c r="E2175" s="26"/>
      <c r="F2175" s="26"/>
    </row>
    <row r="2176" spans="1:6" x14ac:dyDescent="0.3">
      <c r="A2176" s="22"/>
      <c r="B2176" s="23"/>
      <c r="C2176" s="24"/>
      <c r="D2176" s="25"/>
      <c r="E2176" s="26"/>
      <c r="F2176" s="26"/>
    </row>
    <row r="2177" spans="1:6" x14ac:dyDescent="0.3">
      <c r="A2177" s="22"/>
      <c r="B2177" s="23"/>
      <c r="C2177" s="24"/>
      <c r="D2177" s="25"/>
      <c r="E2177" s="26"/>
      <c r="F2177" s="26"/>
    </row>
    <row r="2178" spans="1:6" x14ac:dyDescent="0.3">
      <c r="A2178" s="22"/>
      <c r="B2178" s="23"/>
      <c r="C2178" s="24"/>
      <c r="D2178" s="25"/>
      <c r="E2178" s="26"/>
      <c r="F2178" s="26"/>
    </row>
    <row r="2179" spans="1:6" x14ac:dyDescent="0.3">
      <c r="A2179" s="22"/>
      <c r="B2179" s="23"/>
      <c r="C2179" s="24"/>
      <c r="D2179" s="25"/>
      <c r="E2179" s="26"/>
      <c r="F2179" s="26"/>
    </row>
    <row r="2180" spans="1:6" x14ac:dyDescent="0.3">
      <c r="A2180" s="22"/>
      <c r="B2180" s="23"/>
      <c r="C2180" s="24"/>
      <c r="D2180" s="25"/>
      <c r="E2180" s="26"/>
      <c r="F2180" s="26"/>
    </row>
    <row r="2181" spans="1:6" x14ac:dyDescent="0.3">
      <c r="A2181" s="22"/>
      <c r="B2181" s="23"/>
      <c r="C2181" s="24"/>
      <c r="D2181" s="25"/>
      <c r="E2181" s="26"/>
      <c r="F2181" s="26"/>
    </row>
    <row r="2182" spans="1:6" x14ac:dyDescent="0.3">
      <c r="A2182" s="22"/>
      <c r="B2182" s="23"/>
      <c r="C2182" s="24"/>
      <c r="D2182" s="25"/>
      <c r="E2182" s="26"/>
      <c r="F2182" s="26"/>
    </row>
    <row r="2183" spans="1:6" x14ac:dyDescent="0.3">
      <c r="A2183" s="22"/>
      <c r="B2183" s="23"/>
      <c r="C2183" s="24"/>
      <c r="D2183" s="25"/>
      <c r="E2183" s="26"/>
      <c r="F2183" s="26"/>
    </row>
    <row r="2184" spans="1:6" x14ac:dyDescent="0.3">
      <c r="A2184" s="22"/>
      <c r="B2184" s="23"/>
      <c r="C2184" s="24"/>
      <c r="D2184" s="25"/>
      <c r="E2184" s="26"/>
      <c r="F2184" s="26"/>
    </row>
    <row r="2185" spans="1:6" x14ac:dyDescent="0.3">
      <c r="A2185" s="22"/>
      <c r="B2185" s="23"/>
      <c r="C2185" s="24"/>
      <c r="D2185" s="25"/>
      <c r="E2185" s="26"/>
      <c r="F2185" s="26"/>
    </row>
    <row r="2186" spans="1:6" x14ac:dyDescent="0.3">
      <c r="A2186" s="22"/>
      <c r="B2186" s="23"/>
      <c r="C2186" s="24"/>
      <c r="D2186" s="25"/>
      <c r="E2186" s="26"/>
      <c r="F2186" s="26"/>
    </row>
    <row r="2187" spans="1:6" x14ac:dyDescent="0.3">
      <c r="A2187" s="22"/>
      <c r="B2187" s="23"/>
      <c r="C2187" s="24"/>
      <c r="D2187" s="25"/>
      <c r="E2187" s="26"/>
      <c r="F2187" s="26"/>
    </row>
    <row r="2188" spans="1:6" x14ac:dyDescent="0.3">
      <c r="A2188" s="22"/>
      <c r="B2188" s="23"/>
      <c r="C2188" s="24"/>
      <c r="D2188" s="25"/>
      <c r="E2188" s="26"/>
      <c r="F2188" s="26"/>
    </row>
    <row r="2189" spans="1:6" x14ac:dyDescent="0.3">
      <c r="A2189" s="22"/>
      <c r="B2189" s="23"/>
      <c r="C2189" s="24"/>
      <c r="D2189" s="25"/>
      <c r="E2189" s="26"/>
      <c r="F2189" s="26"/>
    </row>
    <row r="2190" spans="1:6" x14ac:dyDescent="0.3">
      <c r="A2190" s="22"/>
      <c r="B2190" s="23"/>
      <c r="C2190" s="24"/>
      <c r="D2190" s="25"/>
      <c r="E2190" s="26"/>
      <c r="F2190" s="26"/>
    </row>
    <row r="2191" spans="1:6" x14ac:dyDescent="0.3">
      <c r="A2191" s="22"/>
      <c r="B2191" s="23"/>
      <c r="C2191" s="24"/>
      <c r="D2191" s="25"/>
      <c r="E2191" s="26"/>
      <c r="F2191" s="26"/>
    </row>
    <row r="2192" spans="1:6" x14ac:dyDescent="0.3">
      <c r="A2192" s="22"/>
      <c r="B2192" s="23"/>
      <c r="C2192" s="24"/>
      <c r="D2192" s="25"/>
      <c r="E2192" s="26"/>
      <c r="F2192" s="26"/>
    </row>
    <row r="2193" spans="1:6" x14ac:dyDescent="0.3">
      <c r="A2193" s="22"/>
      <c r="B2193" s="23"/>
      <c r="C2193" s="24"/>
      <c r="D2193" s="25"/>
      <c r="E2193" s="26"/>
      <c r="F2193" s="26"/>
    </row>
    <row r="2194" spans="1:6" x14ac:dyDescent="0.3">
      <c r="A2194" s="22"/>
      <c r="B2194" s="23"/>
      <c r="C2194" s="24"/>
      <c r="D2194" s="25"/>
      <c r="E2194" s="26"/>
      <c r="F2194" s="26"/>
    </row>
    <row r="2195" spans="1:6" x14ac:dyDescent="0.3">
      <c r="A2195" s="22"/>
      <c r="B2195" s="23"/>
      <c r="C2195" s="24"/>
      <c r="D2195" s="25"/>
      <c r="E2195" s="26"/>
      <c r="F2195" s="26"/>
    </row>
    <row r="2196" spans="1:6" x14ac:dyDescent="0.3">
      <c r="A2196" s="22"/>
      <c r="B2196" s="23"/>
      <c r="C2196" s="24"/>
      <c r="D2196" s="25"/>
      <c r="E2196" s="26"/>
      <c r="F2196" s="26"/>
    </row>
    <row r="2197" spans="1:6" x14ac:dyDescent="0.3">
      <c r="A2197" s="22"/>
      <c r="B2197" s="23"/>
      <c r="C2197" s="24"/>
      <c r="D2197" s="25"/>
      <c r="E2197" s="26"/>
      <c r="F2197" s="26"/>
    </row>
    <row r="2198" spans="1:6" x14ac:dyDescent="0.3">
      <c r="A2198" s="22"/>
      <c r="B2198" s="23"/>
      <c r="C2198" s="24"/>
      <c r="D2198" s="25"/>
      <c r="E2198" s="26"/>
      <c r="F2198" s="26"/>
    </row>
    <row r="2199" spans="1:6" x14ac:dyDescent="0.3">
      <c r="A2199" s="22"/>
      <c r="B2199" s="23"/>
      <c r="C2199" s="24"/>
      <c r="D2199" s="25"/>
      <c r="E2199" s="26"/>
      <c r="F2199" s="26"/>
    </row>
    <row r="2200" spans="1:6" x14ac:dyDescent="0.3">
      <c r="A2200" s="22"/>
      <c r="B2200" s="23"/>
      <c r="C2200" s="24"/>
      <c r="D2200" s="25"/>
      <c r="E2200" s="26"/>
      <c r="F2200" s="26"/>
    </row>
    <row r="2201" spans="1:6" x14ac:dyDescent="0.3">
      <c r="A2201" s="22"/>
      <c r="B2201" s="23"/>
      <c r="C2201" s="24"/>
      <c r="D2201" s="25"/>
      <c r="E2201" s="26"/>
      <c r="F2201" s="26"/>
    </row>
    <row r="2202" spans="1:6" x14ac:dyDescent="0.3">
      <c r="A2202" s="22"/>
      <c r="B2202" s="23"/>
      <c r="C2202" s="24"/>
      <c r="D2202" s="25"/>
      <c r="E2202" s="26"/>
      <c r="F2202" s="26"/>
    </row>
    <row r="2203" spans="1:6" x14ac:dyDescent="0.3">
      <c r="A2203" s="22"/>
      <c r="B2203" s="23"/>
      <c r="C2203" s="24"/>
      <c r="D2203" s="25"/>
      <c r="E2203" s="26"/>
      <c r="F2203" s="26"/>
    </row>
    <row r="2204" spans="1:6" x14ac:dyDescent="0.3">
      <c r="A2204" s="22"/>
      <c r="B2204" s="23"/>
      <c r="C2204" s="24"/>
      <c r="D2204" s="25"/>
      <c r="E2204" s="26"/>
      <c r="F2204" s="26"/>
    </row>
    <row r="2205" spans="1:6" x14ac:dyDescent="0.3">
      <c r="A2205" s="22"/>
      <c r="B2205" s="23"/>
      <c r="C2205" s="24"/>
      <c r="D2205" s="25"/>
      <c r="E2205" s="26"/>
      <c r="F2205" s="26"/>
    </row>
    <row r="2206" spans="1:6" x14ac:dyDescent="0.3">
      <c r="A2206" s="22"/>
      <c r="B2206" s="23"/>
      <c r="C2206" s="24"/>
      <c r="D2206" s="25"/>
      <c r="E2206" s="26"/>
      <c r="F2206" s="26"/>
    </row>
    <row r="2207" spans="1:6" x14ac:dyDescent="0.3">
      <c r="A2207" s="22"/>
      <c r="B2207" s="23"/>
      <c r="C2207" s="24"/>
      <c r="D2207" s="25"/>
      <c r="E2207" s="26"/>
      <c r="F2207" s="26"/>
    </row>
    <row r="2208" spans="1:6" x14ac:dyDescent="0.3">
      <c r="A2208" s="22"/>
      <c r="B2208" s="23"/>
      <c r="C2208" s="24"/>
      <c r="D2208" s="25"/>
      <c r="E2208" s="26"/>
      <c r="F2208" s="26"/>
    </row>
    <row r="2209" spans="1:6" x14ac:dyDescent="0.3">
      <c r="A2209" s="22"/>
      <c r="B2209" s="23"/>
      <c r="C2209" s="24"/>
      <c r="D2209" s="25"/>
      <c r="E2209" s="26"/>
      <c r="F2209" s="26"/>
    </row>
    <row r="2210" spans="1:6" x14ac:dyDescent="0.3">
      <c r="A2210" s="22"/>
      <c r="B2210" s="23"/>
      <c r="C2210" s="24"/>
      <c r="D2210" s="25"/>
      <c r="E2210" s="26"/>
      <c r="F2210" s="26"/>
    </row>
    <row r="2211" spans="1:6" x14ac:dyDescent="0.3">
      <c r="A2211" s="22"/>
      <c r="B2211" s="23"/>
      <c r="C2211" s="24"/>
      <c r="D2211" s="25"/>
      <c r="E2211" s="26"/>
      <c r="F2211" s="26"/>
    </row>
    <row r="2212" spans="1:6" x14ac:dyDescent="0.3">
      <c r="A2212" s="22"/>
      <c r="B2212" s="23"/>
      <c r="C2212" s="24"/>
      <c r="D2212" s="25"/>
      <c r="E2212" s="26"/>
      <c r="F2212" s="26"/>
    </row>
    <row r="2213" spans="1:6" x14ac:dyDescent="0.3">
      <c r="A2213" s="22"/>
      <c r="B2213" s="23"/>
      <c r="C2213" s="24"/>
      <c r="D2213" s="25"/>
      <c r="E2213" s="26"/>
      <c r="F2213" s="26"/>
    </row>
    <row r="2214" spans="1:6" x14ac:dyDescent="0.3">
      <c r="A2214" s="22"/>
      <c r="B2214" s="23"/>
      <c r="C2214" s="24"/>
      <c r="D2214" s="25"/>
      <c r="E2214" s="26"/>
      <c r="F2214" s="26"/>
    </row>
    <row r="2215" spans="1:6" x14ac:dyDescent="0.3">
      <c r="A2215" s="22"/>
      <c r="B2215" s="23"/>
      <c r="C2215" s="24"/>
      <c r="D2215" s="25"/>
      <c r="E2215" s="26"/>
      <c r="F2215" s="26"/>
    </row>
    <row r="2216" spans="1:6" x14ac:dyDescent="0.3">
      <c r="A2216" s="22"/>
      <c r="B2216" s="23"/>
      <c r="C2216" s="24"/>
      <c r="D2216" s="25"/>
      <c r="E2216" s="26"/>
      <c r="F2216" s="26"/>
    </row>
    <row r="2217" spans="1:6" x14ac:dyDescent="0.3">
      <c r="A2217" s="22"/>
      <c r="B2217" s="23"/>
      <c r="C2217" s="24"/>
      <c r="D2217" s="25"/>
      <c r="E2217" s="26"/>
      <c r="F2217" s="26"/>
    </row>
    <row r="2218" spans="1:6" x14ac:dyDescent="0.3">
      <c r="A2218" s="22"/>
      <c r="B2218" s="23"/>
      <c r="C2218" s="24"/>
      <c r="D2218" s="25"/>
      <c r="E2218" s="26"/>
      <c r="F2218" s="26"/>
    </row>
    <row r="2219" spans="1:6" x14ac:dyDescent="0.3">
      <c r="A2219" s="22"/>
      <c r="B2219" s="23"/>
      <c r="C2219" s="24"/>
      <c r="D2219" s="25"/>
      <c r="E2219" s="26"/>
      <c r="F2219" s="26"/>
    </row>
    <row r="2220" spans="1:6" x14ac:dyDescent="0.3">
      <c r="A2220" s="22"/>
      <c r="B2220" s="23"/>
      <c r="C2220" s="24"/>
      <c r="D2220" s="25"/>
      <c r="E2220" s="26"/>
      <c r="F2220" s="26"/>
    </row>
    <row r="2221" spans="1:6" x14ac:dyDescent="0.3">
      <c r="A2221" s="22"/>
      <c r="B2221" s="23"/>
      <c r="C2221" s="24"/>
      <c r="D2221" s="25"/>
      <c r="E2221" s="26"/>
      <c r="F2221" s="26"/>
    </row>
    <row r="2222" spans="1:6" x14ac:dyDescent="0.3">
      <c r="A2222" s="22"/>
      <c r="B2222" s="23"/>
      <c r="C2222" s="24"/>
      <c r="D2222" s="25"/>
      <c r="E2222" s="26"/>
      <c r="F2222" s="26"/>
    </row>
    <row r="2223" spans="1:6" x14ac:dyDescent="0.3">
      <c r="A2223" s="22"/>
      <c r="B2223" s="23"/>
      <c r="C2223" s="24"/>
      <c r="D2223" s="25"/>
      <c r="E2223" s="26"/>
      <c r="F2223" s="26"/>
    </row>
    <row r="2224" spans="1:6" x14ac:dyDescent="0.3">
      <c r="A2224" s="22"/>
      <c r="B2224" s="23"/>
      <c r="C2224" s="24"/>
      <c r="D2224" s="25"/>
      <c r="E2224" s="26"/>
      <c r="F2224" s="26"/>
    </row>
    <row r="2225" spans="1:6" x14ac:dyDescent="0.3">
      <c r="A2225" s="22"/>
      <c r="B2225" s="23"/>
      <c r="C2225" s="24"/>
      <c r="D2225" s="25"/>
      <c r="E2225" s="26"/>
      <c r="F2225" s="26"/>
    </row>
    <row r="2226" spans="1:6" x14ac:dyDescent="0.3">
      <c r="A2226" s="22"/>
      <c r="B2226" s="23"/>
      <c r="C2226" s="24"/>
      <c r="D2226" s="25"/>
      <c r="E2226" s="26"/>
      <c r="F2226" s="26"/>
    </row>
    <row r="2227" spans="1:6" x14ac:dyDescent="0.3">
      <c r="A2227" s="22"/>
      <c r="B2227" s="23"/>
      <c r="C2227" s="24"/>
      <c r="D2227" s="25"/>
      <c r="E2227" s="26"/>
      <c r="F2227" s="26"/>
    </row>
    <row r="2228" spans="1:6" x14ac:dyDescent="0.3">
      <c r="A2228" s="22"/>
      <c r="B2228" s="23"/>
      <c r="C2228" s="24"/>
      <c r="D2228" s="25"/>
      <c r="E2228" s="26"/>
      <c r="F2228" s="26"/>
    </row>
    <row r="2229" spans="1:6" x14ac:dyDescent="0.3">
      <c r="A2229" s="22"/>
      <c r="B2229" s="23"/>
      <c r="C2229" s="24"/>
      <c r="D2229" s="25"/>
      <c r="E2229" s="26"/>
      <c r="F2229" s="26"/>
    </row>
    <row r="2230" spans="1:6" x14ac:dyDescent="0.3">
      <c r="A2230" s="22"/>
      <c r="B2230" s="23"/>
      <c r="C2230" s="24"/>
      <c r="D2230" s="25"/>
      <c r="E2230" s="26"/>
      <c r="F2230" s="26"/>
    </row>
    <row r="2231" spans="1:6" x14ac:dyDescent="0.3">
      <c r="A2231" s="22"/>
      <c r="B2231" s="23"/>
      <c r="C2231" s="24"/>
      <c r="D2231" s="25"/>
      <c r="E2231" s="26"/>
      <c r="F2231" s="26"/>
    </row>
    <row r="2232" spans="1:6" x14ac:dyDescent="0.3">
      <c r="A2232" s="22"/>
      <c r="B2232" s="23"/>
      <c r="C2232" s="24"/>
      <c r="D2232" s="25"/>
      <c r="E2232" s="26"/>
      <c r="F2232" s="26"/>
    </row>
    <row r="2233" spans="1:6" x14ac:dyDescent="0.3">
      <c r="A2233" s="22"/>
      <c r="B2233" s="23"/>
      <c r="C2233" s="24"/>
      <c r="D2233" s="25"/>
      <c r="E2233" s="26"/>
      <c r="F2233" s="26"/>
    </row>
    <row r="2234" spans="1:6" x14ac:dyDescent="0.3">
      <c r="A2234" s="22"/>
      <c r="B2234" s="23"/>
      <c r="C2234" s="24"/>
      <c r="D2234" s="25"/>
      <c r="E2234" s="26"/>
      <c r="F2234" s="26"/>
    </row>
    <row r="2235" spans="1:6" x14ac:dyDescent="0.3">
      <c r="A2235" s="22"/>
      <c r="B2235" s="23"/>
      <c r="C2235" s="24"/>
      <c r="D2235" s="25"/>
      <c r="E2235" s="26"/>
      <c r="F2235" s="26"/>
    </row>
    <row r="2236" spans="1:6" x14ac:dyDescent="0.3">
      <c r="A2236" s="22"/>
      <c r="B2236" s="23"/>
      <c r="C2236" s="24"/>
      <c r="D2236" s="25"/>
      <c r="E2236" s="26"/>
      <c r="F2236" s="26"/>
    </row>
    <row r="2237" spans="1:6" x14ac:dyDescent="0.3">
      <c r="A2237" s="22"/>
      <c r="B2237" s="23"/>
      <c r="C2237" s="24"/>
      <c r="D2237" s="25"/>
      <c r="E2237" s="26"/>
      <c r="F2237" s="26"/>
    </row>
    <row r="2238" spans="1:6" x14ac:dyDescent="0.3">
      <c r="A2238" s="22"/>
      <c r="B2238" s="23"/>
      <c r="C2238" s="24"/>
      <c r="D2238" s="25"/>
      <c r="E2238" s="26"/>
      <c r="F2238" s="26"/>
    </row>
    <row r="2239" spans="1:6" x14ac:dyDescent="0.3">
      <c r="A2239" s="22"/>
      <c r="B2239" s="23"/>
      <c r="C2239" s="24"/>
      <c r="D2239" s="25"/>
      <c r="E2239" s="26"/>
      <c r="F2239" s="26"/>
    </row>
    <row r="2240" spans="1:6" x14ac:dyDescent="0.3">
      <c r="A2240" s="22"/>
      <c r="B2240" s="23"/>
      <c r="C2240" s="24"/>
      <c r="D2240" s="25"/>
      <c r="E2240" s="26"/>
      <c r="F2240" s="26"/>
    </row>
    <row r="2241" spans="1:6" x14ac:dyDescent="0.3">
      <c r="A2241" s="22"/>
      <c r="B2241" s="23"/>
      <c r="C2241" s="24"/>
      <c r="D2241" s="25"/>
      <c r="E2241" s="26"/>
      <c r="F2241" s="26"/>
    </row>
    <row r="2242" spans="1:6" x14ac:dyDescent="0.3">
      <c r="A2242" s="22"/>
      <c r="B2242" s="23"/>
      <c r="C2242" s="24"/>
      <c r="D2242" s="25"/>
      <c r="E2242" s="26"/>
      <c r="F2242" s="26"/>
    </row>
    <row r="2243" spans="1:6" x14ac:dyDescent="0.3">
      <c r="A2243" s="22"/>
      <c r="B2243" s="23"/>
      <c r="C2243" s="24"/>
      <c r="D2243" s="25"/>
      <c r="E2243" s="26"/>
      <c r="F2243" s="26"/>
    </row>
    <row r="2244" spans="1:6" x14ac:dyDescent="0.3">
      <c r="A2244" s="22"/>
      <c r="B2244" s="23"/>
      <c r="C2244" s="24"/>
      <c r="D2244" s="25"/>
      <c r="E2244" s="26"/>
      <c r="F2244" s="26"/>
    </row>
    <row r="2245" spans="1:6" x14ac:dyDescent="0.3">
      <c r="A2245" s="22"/>
      <c r="B2245" s="23"/>
      <c r="C2245" s="24"/>
      <c r="D2245" s="25"/>
      <c r="E2245" s="26"/>
      <c r="F2245" s="26"/>
    </row>
    <row r="2246" spans="1:6" x14ac:dyDescent="0.3">
      <c r="A2246" s="22"/>
      <c r="B2246" s="23"/>
      <c r="C2246" s="24"/>
      <c r="D2246" s="25"/>
      <c r="E2246" s="26"/>
      <c r="F2246" s="26"/>
    </row>
    <row r="2247" spans="1:6" x14ac:dyDescent="0.3">
      <c r="A2247" s="22"/>
      <c r="B2247" s="23"/>
      <c r="C2247" s="24"/>
      <c r="D2247" s="25"/>
      <c r="E2247" s="26"/>
      <c r="F2247" s="26"/>
    </row>
    <row r="2248" spans="1:6" x14ac:dyDescent="0.3">
      <c r="A2248" s="22"/>
      <c r="B2248" s="23"/>
      <c r="C2248" s="24"/>
      <c r="D2248" s="25"/>
      <c r="E2248" s="26"/>
      <c r="F2248" s="26"/>
    </row>
    <row r="2249" spans="1:6" x14ac:dyDescent="0.3">
      <c r="A2249" s="22"/>
      <c r="B2249" s="23"/>
      <c r="C2249" s="24"/>
      <c r="D2249" s="25"/>
      <c r="E2249" s="26"/>
      <c r="F2249" s="26"/>
    </row>
    <row r="2250" spans="1:6" x14ac:dyDescent="0.3">
      <c r="A2250" s="22"/>
      <c r="B2250" s="23"/>
      <c r="C2250" s="24"/>
      <c r="D2250" s="25"/>
      <c r="E2250" s="26"/>
      <c r="F2250" s="26"/>
    </row>
    <row r="2251" spans="1:6" x14ac:dyDescent="0.3">
      <c r="A2251" s="22"/>
      <c r="B2251" s="23"/>
      <c r="C2251" s="24"/>
      <c r="D2251" s="25"/>
      <c r="E2251" s="26"/>
      <c r="F2251" s="26"/>
    </row>
    <row r="2252" spans="1:6" x14ac:dyDescent="0.3">
      <c r="A2252" s="22"/>
      <c r="B2252" s="23"/>
      <c r="C2252" s="24"/>
      <c r="D2252" s="25"/>
      <c r="E2252" s="26"/>
      <c r="F2252" s="26"/>
    </row>
    <row r="2253" spans="1:6" x14ac:dyDescent="0.3">
      <c r="A2253" s="22"/>
      <c r="B2253" s="23"/>
      <c r="C2253" s="24"/>
      <c r="D2253" s="25"/>
      <c r="E2253" s="26"/>
      <c r="F2253" s="26"/>
    </row>
    <row r="2254" spans="1:6" x14ac:dyDescent="0.3">
      <c r="A2254" s="22"/>
      <c r="B2254" s="23"/>
      <c r="C2254" s="24"/>
      <c r="D2254" s="25"/>
      <c r="E2254" s="26"/>
      <c r="F2254" s="26"/>
    </row>
    <row r="2255" spans="1:6" x14ac:dyDescent="0.3">
      <c r="A2255" s="22"/>
      <c r="B2255" s="23"/>
      <c r="C2255" s="24"/>
      <c r="D2255" s="25"/>
      <c r="E2255" s="26"/>
      <c r="F2255" s="26"/>
    </row>
    <row r="2256" spans="1:6" x14ac:dyDescent="0.3">
      <c r="A2256" s="22"/>
      <c r="B2256" s="23"/>
      <c r="C2256" s="24"/>
      <c r="D2256" s="25"/>
      <c r="E2256" s="26"/>
      <c r="F2256" s="26"/>
    </row>
    <row r="2257" spans="1:6" x14ac:dyDescent="0.3">
      <c r="A2257" s="22"/>
      <c r="B2257" s="23"/>
      <c r="C2257" s="24"/>
      <c r="D2257" s="25"/>
      <c r="E2257" s="26"/>
      <c r="F2257" s="26"/>
    </row>
    <row r="2258" spans="1:6" x14ac:dyDescent="0.3">
      <c r="A2258" s="22"/>
      <c r="B2258" s="23"/>
      <c r="C2258" s="24"/>
      <c r="D2258" s="25"/>
      <c r="E2258" s="26"/>
      <c r="F2258" s="26"/>
    </row>
    <row r="2259" spans="1:6" x14ac:dyDescent="0.3">
      <c r="A2259" s="22"/>
      <c r="B2259" s="23"/>
      <c r="C2259" s="24"/>
      <c r="D2259" s="25"/>
      <c r="E2259" s="26"/>
      <c r="F2259" s="26"/>
    </row>
    <row r="2260" spans="1:6" x14ac:dyDescent="0.3">
      <c r="A2260" s="22"/>
      <c r="B2260" s="23"/>
      <c r="C2260" s="24"/>
      <c r="D2260" s="25"/>
      <c r="E2260" s="26"/>
      <c r="F2260" s="26"/>
    </row>
    <row r="2261" spans="1:6" x14ac:dyDescent="0.3">
      <c r="A2261" s="22"/>
      <c r="B2261" s="23"/>
      <c r="C2261" s="24"/>
      <c r="D2261" s="25"/>
      <c r="E2261" s="26"/>
      <c r="F2261" s="26"/>
    </row>
    <row r="2262" spans="1:6" x14ac:dyDescent="0.3">
      <c r="A2262" s="22"/>
      <c r="B2262" s="23"/>
      <c r="C2262" s="24"/>
      <c r="D2262" s="25"/>
      <c r="E2262" s="26"/>
      <c r="F2262" s="26"/>
    </row>
    <row r="2263" spans="1:6" x14ac:dyDescent="0.3">
      <c r="A2263" s="22"/>
      <c r="B2263" s="23"/>
      <c r="C2263" s="24"/>
      <c r="D2263" s="25"/>
      <c r="E2263" s="26"/>
      <c r="F2263" s="26"/>
    </row>
    <row r="2264" spans="1:6" x14ac:dyDescent="0.3">
      <c r="A2264" s="22"/>
      <c r="B2264" s="23"/>
      <c r="C2264" s="24"/>
      <c r="D2264" s="25"/>
      <c r="E2264" s="26"/>
      <c r="F2264" s="26"/>
    </row>
    <row r="2265" spans="1:6" x14ac:dyDescent="0.3">
      <c r="A2265" s="22"/>
      <c r="B2265" s="23"/>
      <c r="C2265" s="24"/>
      <c r="D2265" s="25"/>
      <c r="E2265" s="26"/>
      <c r="F2265" s="26"/>
    </row>
    <row r="2266" spans="1:6" x14ac:dyDescent="0.3">
      <c r="A2266" s="22"/>
      <c r="B2266" s="23"/>
      <c r="C2266" s="24"/>
      <c r="D2266" s="25"/>
      <c r="E2266" s="26"/>
      <c r="F2266" s="26"/>
    </row>
    <row r="2267" spans="1:6" x14ac:dyDescent="0.3">
      <c r="A2267" s="22"/>
      <c r="B2267" s="23"/>
      <c r="C2267" s="24"/>
      <c r="D2267" s="25"/>
      <c r="E2267" s="26"/>
      <c r="F2267" s="26"/>
    </row>
    <row r="2268" spans="1:6" x14ac:dyDescent="0.3">
      <c r="A2268" s="22"/>
      <c r="B2268" s="23"/>
      <c r="C2268" s="24"/>
      <c r="D2268" s="25"/>
      <c r="E2268" s="26"/>
      <c r="F2268" s="26"/>
    </row>
    <row r="2269" spans="1:6" x14ac:dyDescent="0.3">
      <c r="A2269" s="22"/>
      <c r="B2269" s="23"/>
      <c r="C2269" s="24"/>
      <c r="D2269" s="25"/>
      <c r="E2269" s="26"/>
      <c r="F2269" s="26"/>
    </row>
    <row r="2270" spans="1:6" x14ac:dyDescent="0.3">
      <c r="A2270" s="22"/>
      <c r="B2270" s="23"/>
      <c r="C2270" s="24"/>
      <c r="D2270" s="25"/>
      <c r="E2270" s="26"/>
      <c r="F2270" s="26"/>
    </row>
    <row r="2271" spans="1:6" x14ac:dyDescent="0.3">
      <c r="A2271" s="22"/>
      <c r="B2271" s="23"/>
      <c r="C2271" s="24"/>
      <c r="D2271" s="25"/>
      <c r="E2271" s="26"/>
      <c r="F2271" s="26"/>
    </row>
    <row r="2272" spans="1:6" x14ac:dyDescent="0.3">
      <c r="A2272" s="22"/>
      <c r="B2272" s="23"/>
      <c r="C2272" s="24"/>
      <c r="D2272" s="25"/>
      <c r="E2272" s="26"/>
      <c r="F2272" s="26"/>
    </row>
    <row r="2273" spans="1:6" x14ac:dyDescent="0.3">
      <c r="A2273" s="22"/>
      <c r="B2273" s="23"/>
      <c r="C2273" s="24"/>
      <c r="D2273" s="25"/>
      <c r="E2273" s="26"/>
      <c r="F2273" s="26"/>
    </row>
    <row r="2274" spans="1:6" x14ac:dyDescent="0.3">
      <c r="A2274" s="22"/>
      <c r="B2274" s="23"/>
      <c r="C2274" s="24"/>
      <c r="D2274" s="25"/>
      <c r="E2274" s="26"/>
      <c r="F2274" s="26"/>
    </row>
    <row r="2275" spans="1:6" x14ac:dyDescent="0.3">
      <c r="A2275" s="22"/>
      <c r="B2275" s="23"/>
      <c r="C2275" s="24"/>
      <c r="D2275" s="25"/>
      <c r="E2275" s="26"/>
      <c r="F2275" s="26"/>
    </row>
    <row r="2276" spans="1:6" x14ac:dyDescent="0.3">
      <c r="A2276" s="22"/>
      <c r="B2276" s="23"/>
      <c r="C2276" s="24"/>
      <c r="D2276" s="25"/>
      <c r="E2276" s="26"/>
      <c r="F2276" s="26"/>
    </row>
    <row r="2277" spans="1:6" x14ac:dyDescent="0.3">
      <c r="A2277" s="22"/>
      <c r="B2277" s="23"/>
      <c r="C2277" s="24"/>
      <c r="D2277" s="25"/>
      <c r="E2277" s="26"/>
      <c r="F2277" s="26"/>
    </row>
    <row r="2278" spans="1:6" x14ac:dyDescent="0.3">
      <c r="A2278" s="22"/>
      <c r="B2278" s="23"/>
      <c r="C2278" s="24"/>
      <c r="D2278" s="25"/>
      <c r="E2278" s="26"/>
      <c r="F2278" s="26"/>
    </row>
    <row r="2279" spans="1:6" x14ac:dyDescent="0.3">
      <c r="A2279" s="22"/>
      <c r="B2279" s="23"/>
      <c r="C2279" s="24"/>
      <c r="D2279" s="25"/>
      <c r="E2279" s="26"/>
      <c r="F2279" s="26"/>
    </row>
    <row r="2280" spans="1:6" x14ac:dyDescent="0.3">
      <c r="A2280" s="22"/>
      <c r="B2280" s="23"/>
      <c r="C2280" s="24"/>
      <c r="D2280" s="25"/>
      <c r="E2280" s="26"/>
      <c r="F2280" s="26"/>
    </row>
    <row r="2281" spans="1:6" x14ac:dyDescent="0.3">
      <c r="A2281" s="22"/>
      <c r="B2281" s="23"/>
      <c r="C2281" s="24"/>
      <c r="D2281" s="25"/>
      <c r="E2281" s="26"/>
      <c r="F2281" s="26"/>
    </row>
    <row r="2282" spans="1:6" x14ac:dyDescent="0.3">
      <c r="A2282" s="22"/>
      <c r="B2282" s="23"/>
      <c r="C2282" s="24"/>
      <c r="D2282" s="25"/>
      <c r="E2282" s="26"/>
      <c r="F2282" s="26"/>
    </row>
    <row r="2283" spans="1:6" x14ac:dyDescent="0.3">
      <c r="A2283" s="22"/>
      <c r="B2283" s="23"/>
      <c r="C2283" s="24"/>
      <c r="D2283" s="25"/>
      <c r="E2283" s="26"/>
      <c r="F2283" s="26"/>
    </row>
    <row r="2284" spans="1:6" x14ac:dyDescent="0.3">
      <c r="A2284" s="22"/>
      <c r="B2284" s="23"/>
      <c r="C2284" s="24"/>
      <c r="D2284" s="25"/>
      <c r="E2284" s="26"/>
      <c r="F2284" s="26"/>
    </row>
    <row r="2285" spans="1:6" x14ac:dyDescent="0.3">
      <c r="A2285" s="22"/>
      <c r="B2285" s="23"/>
      <c r="C2285" s="24"/>
      <c r="D2285" s="25"/>
      <c r="E2285" s="26"/>
      <c r="F2285" s="26"/>
    </row>
    <row r="2286" spans="1:6" x14ac:dyDescent="0.3">
      <c r="A2286" s="22"/>
      <c r="B2286" s="23"/>
      <c r="C2286" s="24"/>
      <c r="D2286" s="25"/>
      <c r="E2286" s="26"/>
      <c r="F2286" s="26"/>
    </row>
    <row r="2287" spans="1:6" x14ac:dyDescent="0.3">
      <c r="A2287" s="22"/>
      <c r="B2287" s="23"/>
      <c r="C2287" s="24"/>
      <c r="D2287" s="25"/>
      <c r="E2287" s="26"/>
      <c r="F2287" s="26"/>
    </row>
    <row r="2288" spans="1:6" x14ac:dyDescent="0.3">
      <c r="A2288" s="22"/>
      <c r="B2288" s="23"/>
      <c r="C2288" s="24"/>
      <c r="D2288" s="25"/>
      <c r="E2288" s="26"/>
      <c r="F2288" s="26"/>
    </row>
    <row r="2289" spans="1:6" x14ac:dyDescent="0.3">
      <c r="A2289" s="22"/>
      <c r="B2289" s="23"/>
      <c r="C2289" s="24"/>
      <c r="D2289" s="25"/>
      <c r="E2289" s="26"/>
      <c r="F2289" s="26"/>
    </row>
    <row r="2290" spans="1:6" x14ac:dyDescent="0.3">
      <c r="A2290" s="22"/>
      <c r="B2290" s="23"/>
      <c r="C2290" s="24"/>
      <c r="D2290" s="25"/>
      <c r="E2290" s="26"/>
      <c r="F2290" s="26"/>
    </row>
    <row r="2291" spans="1:6" x14ac:dyDescent="0.3">
      <c r="A2291" s="22"/>
      <c r="B2291" s="23"/>
      <c r="C2291" s="24"/>
      <c r="D2291" s="25"/>
      <c r="E2291" s="26"/>
      <c r="F2291" s="26"/>
    </row>
    <row r="2292" spans="1:6" x14ac:dyDescent="0.3">
      <c r="A2292" s="22"/>
      <c r="B2292" s="23"/>
      <c r="C2292" s="24"/>
      <c r="D2292" s="25"/>
      <c r="E2292" s="26"/>
      <c r="F2292" s="26"/>
    </row>
    <row r="2293" spans="1:6" x14ac:dyDescent="0.3">
      <c r="A2293" s="22"/>
      <c r="B2293" s="23"/>
      <c r="C2293" s="24"/>
      <c r="D2293" s="25"/>
      <c r="E2293" s="26"/>
      <c r="F2293" s="26"/>
    </row>
    <row r="2294" spans="1:6" x14ac:dyDescent="0.3">
      <c r="A2294" s="22"/>
      <c r="B2294" s="23"/>
      <c r="C2294" s="24"/>
      <c r="D2294" s="25"/>
      <c r="E2294" s="26"/>
      <c r="F2294" s="26"/>
    </row>
    <row r="2295" spans="1:6" x14ac:dyDescent="0.3">
      <c r="A2295" s="22"/>
      <c r="B2295" s="23"/>
      <c r="C2295" s="24"/>
      <c r="D2295" s="25"/>
      <c r="E2295" s="26"/>
      <c r="F2295" s="26"/>
    </row>
    <row r="2296" spans="1:6" x14ac:dyDescent="0.3">
      <c r="A2296" s="22"/>
      <c r="B2296" s="23"/>
      <c r="C2296" s="24"/>
      <c r="D2296" s="25"/>
      <c r="E2296" s="26"/>
      <c r="F2296" s="26"/>
    </row>
    <row r="2297" spans="1:6" x14ac:dyDescent="0.3">
      <c r="A2297" s="22"/>
      <c r="B2297" s="23"/>
      <c r="C2297" s="24"/>
      <c r="D2297" s="25"/>
      <c r="E2297" s="26"/>
      <c r="F2297" s="26"/>
    </row>
    <row r="2298" spans="1:6" x14ac:dyDescent="0.3">
      <c r="A2298" s="22"/>
      <c r="B2298" s="23"/>
      <c r="C2298" s="24"/>
      <c r="D2298" s="25"/>
      <c r="E2298" s="26"/>
      <c r="F2298" s="26"/>
    </row>
    <row r="2299" spans="1:6" x14ac:dyDescent="0.3">
      <c r="A2299" s="22"/>
      <c r="B2299" s="23"/>
      <c r="C2299" s="24"/>
      <c r="D2299" s="25"/>
      <c r="E2299" s="26"/>
      <c r="F2299" s="26"/>
    </row>
    <row r="2300" spans="1:6" x14ac:dyDescent="0.3">
      <c r="A2300" s="22"/>
      <c r="B2300" s="23"/>
      <c r="C2300" s="24"/>
      <c r="D2300" s="25"/>
      <c r="E2300" s="26"/>
      <c r="F2300" s="26"/>
    </row>
    <row r="2301" spans="1:6" x14ac:dyDescent="0.3">
      <c r="A2301" s="22"/>
      <c r="B2301" s="23"/>
      <c r="C2301" s="24"/>
      <c r="D2301" s="25"/>
      <c r="E2301" s="26"/>
      <c r="F2301" s="26"/>
    </row>
    <row r="2302" spans="1:6" x14ac:dyDescent="0.3">
      <c r="A2302" s="22"/>
      <c r="B2302" s="23"/>
      <c r="C2302" s="24"/>
      <c r="D2302" s="25"/>
      <c r="E2302" s="26"/>
      <c r="F2302" s="26"/>
    </row>
    <row r="2303" spans="1:6" x14ac:dyDescent="0.3">
      <c r="A2303" s="22"/>
      <c r="B2303" s="23"/>
      <c r="C2303" s="24"/>
      <c r="D2303" s="25"/>
      <c r="E2303" s="26"/>
      <c r="F2303" s="26"/>
    </row>
    <row r="2304" spans="1:6" x14ac:dyDescent="0.3">
      <c r="A2304" s="22"/>
      <c r="B2304" s="23"/>
      <c r="C2304" s="24"/>
      <c r="D2304" s="25"/>
      <c r="E2304" s="26"/>
      <c r="F2304" s="26"/>
    </row>
    <row r="2305" spans="1:6" x14ac:dyDescent="0.3">
      <c r="A2305" s="22"/>
      <c r="B2305" s="23"/>
      <c r="C2305" s="24"/>
      <c r="D2305" s="25"/>
      <c r="E2305" s="26"/>
      <c r="F2305" s="26"/>
    </row>
    <row r="2306" spans="1:6" x14ac:dyDescent="0.3">
      <c r="A2306" s="22"/>
      <c r="B2306" s="23"/>
      <c r="C2306" s="24"/>
      <c r="D2306" s="25"/>
      <c r="E2306" s="26"/>
      <c r="F2306" s="26"/>
    </row>
    <row r="2307" spans="1:6" x14ac:dyDescent="0.3">
      <c r="A2307" s="22"/>
      <c r="B2307" s="23"/>
      <c r="C2307" s="24"/>
      <c r="D2307" s="25"/>
      <c r="E2307" s="26"/>
      <c r="F2307" s="26"/>
    </row>
    <row r="2308" spans="1:6" x14ac:dyDescent="0.3">
      <c r="A2308" s="22"/>
      <c r="B2308" s="23"/>
      <c r="C2308" s="24"/>
      <c r="D2308" s="25"/>
      <c r="E2308" s="26"/>
      <c r="F2308" s="26"/>
    </row>
    <row r="2309" spans="1:6" x14ac:dyDescent="0.3">
      <c r="A2309" s="22"/>
      <c r="B2309" s="23"/>
      <c r="C2309" s="24"/>
      <c r="D2309" s="25"/>
      <c r="E2309" s="26"/>
      <c r="F2309" s="26"/>
    </row>
    <row r="2310" spans="1:6" x14ac:dyDescent="0.3">
      <c r="A2310" s="22"/>
      <c r="B2310" s="23"/>
      <c r="C2310" s="24"/>
      <c r="D2310" s="25"/>
      <c r="E2310" s="26"/>
      <c r="F2310" s="26"/>
    </row>
    <row r="2311" spans="1:6" x14ac:dyDescent="0.3">
      <c r="A2311" s="22"/>
      <c r="B2311" s="23"/>
      <c r="C2311" s="24"/>
      <c r="D2311" s="25"/>
      <c r="E2311" s="26"/>
      <c r="F2311" s="26"/>
    </row>
    <row r="2312" spans="1:6" x14ac:dyDescent="0.3">
      <c r="A2312" s="22"/>
      <c r="B2312" s="23"/>
      <c r="C2312" s="24"/>
      <c r="D2312" s="25"/>
      <c r="E2312" s="26"/>
      <c r="F2312" s="26"/>
    </row>
    <row r="2313" spans="1:6" x14ac:dyDescent="0.3">
      <c r="A2313" s="22"/>
      <c r="B2313" s="23"/>
      <c r="C2313" s="24"/>
      <c r="D2313" s="25"/>
      <c r="E2313" s="26"/>
      <c r="F2313" s="26"/>
    </row>
    <row r="2314" spans="1:6" x14ac:dyDescent="0.3">
      <c r="A2314" s="22"/>
      <c r="B2314" s="23"/>
      <c r="C2314" s="24"/>
      <c r="D2314" s="25"/>
      <c r="E2314" s="26"/>
      <c r="F2314" s="26"/>
    </row>
    <row r="2315" spans="1:6" x14ac:dyDescent="0.3">
      <c r="A2315" s="22"/>
      <c r="B2315" s="23"/>
      <c r="C2315" s="24"/>
      <c r="D2315" s="25"/>
      <c r="E2315" s="26"/>
      <c r="F2315" s="26"/>
    </row>
    <row r="2316" spans="1:6" x14ac:dyDescent="0.3">
      <c r="A2316" s="22"/>
      <c r="B2316" s="23"/>
      <c r="C2316" s="24"/>
      <c r="D2316" s="25"/>
      <c r="E2316" s="26"/>
      <c r="F2316" s="26"/>
    </row>
    <row r="2317" spans="1:6" x14ac:dyDescent="0.3">
      <c r="A2317" s="22"/>
      <c r="B2317" s="23"/>
      <c r="C2317" s="24"/>
      <c r="D2317" s="25"/>
      <c r="E2317" s="26"/>
      <c r="F2317" s="26"/>
    </row>
    <row r="2318" spans="1:6" x14ac:dyDescent="0.3">
      <c r="A2318" s="22"/>
      <c r="B2318" s="23"/>
      <c r="C2318" s="24"/>
      <c r="D2318" s="25"/>
      <c r="E2318" s="26"/>
      <c r="F2318" s="26"/>
    </row>
    <row r="2319" spans="1:6" x14ac:dyDescent="0.3">
      <c r="A2319" s="22"/>
      <c r="B2319" s="23"/>
      <c r="C2319" s="24"/>
      <c r="D2319" s="25"/>
      <c r="E2319" s="26"/>
      <c r="F2319" s="26"/>
    </row>
    <row r="2320" spans="1:6" x14ac:dyDescent="0.3">
      <c r="A2320" s="22"/>
      <c r="B2320" s="23"/>
      <c r="C2320" s="24"/>
      <c r="D2320" s="25"/>
      <c r="E2320" s="26"/>
      <c r="F2320" s="26"/>
    </row>
    <row r="2321" spans="1:6" x14ac:dyDescent="0.3">
      <c r="A2321" s="22"/>
      <c r="B2321" s="23"/>
      <c r="C2321" s="24"/>
      <c r="D2321" s="25"/>
      <c r="E2321" s="26"/>
      <c r="F2321" s="26"/>
    </row>
    <row r="2322" spans="1:6" x14ac:dyDescent="0.3">
      <c r="A2322" s="22"/>
      <c r="B2322" s="23"/>
      <c r="C2322" s="24"/>
      <c r="D2322" s="25"/>
      <c r="E2322" s="26"/>
      <c r="F2322" s="26"/>
    </row>
    <row r="2323" spans="1:6" x14ac:dyDescent="0.3">
      <c r="A2323" s="22"/>
      <c r="B2323" s="23"/>
      <c r="C2323" s="24"/>
      <c r="D2323" s="25"/>
      <c r="E2323" s="26"/>
      <c r="F2323" s="26"/>
    </row>
    <row r="2324" spans="1:6" x14ac:dyDescent="0.3">
      <c r="A2324" s="22"/>
      <c r="B2324" s="23"/>
      <c r="C2324" s="24"/>
      <c r="D2324" s="25"/>
      <c r="E2324" s="26"/>
      <c r="F2324" s="26"/>
    </row>
    <row r="2325" spans="1:6" x14ac:dyDescent="0.3">
      <c r="A2325" s="22"/>
      <c r="B2325" s="23"/>
      <c r="C2325" s="24"/>
      <c r="D2325" s="25"/>
      <c r="E2325" s="26"/>
      <c r="F2325" s="26"/>
    </row>
    <row r="2326" spans="1:6" x14ac:dyDescent="0.3">
      <c r="A2326" s="22"/>
      <c r="B2326" s="23"/>
      <c r="C2326" s="24"/>
      <c r="D2326" s="25"/>
      <c r="E2326" s="26"/>
      <c r="F2326" s="26"/>
    </row>
    <row r="2327" spans="1:6" x14ac:dyDescent="0.3">
      <c r="A2327" s="22"/>
      <c r="B2327" s="23"/>
      <c r="C2327" s="24"/>
      <c r="D2327" s="25"/>
      <c r="E2327" s="26"/>
      <c r="F2327" s="26"/>
    </row>
    <row r="2328" spans="1:6" x14ac:dyDescent="0.3">
      <c r="A2328" s="22"/>
      <c r="B2328" s="23"/>
      <c r="C2328" s="24"/>
      <c r="D2328" s="25"/>
      <c r="E2328" s="26"/>
      <c r="F2328" s="26"/>
    </row>
    <row r="2329" spans="1:6" x14ac:dyDescent="0.3">
      <c r="A2329" s="22"/>
      <c r="B2329" s="23"/>
      <c r="C2329" s="24"/>
      <c r="D2329" s="25"/>
      <c r="E2329" s="26"/>
      <c r="F2329" s="26"/>
    </row>
    <row r="2330" spans="1:6" x14ac:dyDescent="0.3">
      <c r="A2330" s="22"/>
      <c r="B2330" s="23"/>
      <c r="C2330" s="24"/>
      <c r="D2330" s="25"/>
      <c r="E2330" s="26"/>
      <c r="F2330" s="26"/>
    </row>
    <row r="2331" spans="1:6" x14ac:dyDescent="0.3">
      <c r="A2331" s="22"/>
      <c r="B2331" s="23"/>
      <c r="C2331" s="24"/>
      <c r="D2331" s="25"/>
      <c r="E2331" s="26"/>
      <c r="F2331" s="26"/>
    </row>
    <row r="2332" spans="1:6" x14ac:dyDescent="0.3">
      <c r="A2332" s="22"/>
      <c r="B2332" s="23"/>
      <c r="C2332" s="24"/>
      <c r="D2332" s="25"/>
      <c r="E2332" s="26"/>
      <c r="F2332" s="26"/>
    </row>
    <row r="2333" spans="1:6" x14ac:dyDescent="0.3">
      <c r="A2333" s="22"/>
      <c r="B2333" s="23"/>
      <c r="C2333" s="24"/>
      <c r="D2333" s="25"/>
      <c r="E2333" s="26"/>
      <c r="F2333" s="26"/>
    </row>
    <row r="2334" spans="1:6" x14ac:dyDescent="0.3">
      <c r="A2334" s="22"/>
      <c r="B2334" s="23"/>
      <c r="C2334" s="24"/>
      <c r="D2334" s="25"/>
      <c r="E2334" s="26"/>
      <c r="F2334" s="26"/>
    </row>
    <row r="2335" spans="1:6" x14ac:dyDescent="0.3">
      <c r="A2335" s="22"/>
      <c r="B2335" s="23"/>
      <c r="C2335" s="24"/>
      <c r="D2335" s="25"/>
      <c r="E2335" s="26"/>
      <c r="F2335" s="26"/>
    </row>
    <row r="2336" spans="1:6" x14ac:dyDescent="0.3">
      <c r="A2336" s="22"/>
      <c r="B2336" s="23"/>
      <c r="C2336" s="24"/>
      <c r="D2336" s="25"/>
      <c r="E2336" s="26"/>
      <c r="F2336" s="26"/>
    </row>
    <row r="2337" spans="1:6" x14ac:dyDescent="0.3">
      <c r="A2337" s="22"/>
      <c r="B2337" s="23"/>
      <c r="C2337" s="24"/>
      <c r="D2337" s="25"/>
      <c r="E2337" s="26"/>
      <c r="F2337" s="26"/>
    </row>
    <row r="2338" spans="1:6" x14ac:dyDescent="0.3">
      <c r="A2338" s="22"/>
      <c r="B2338" s="23"/>
      <c r="C2338" s="24"/>
      <c r="D2338" s="25"/>
      <c r="E2338" s="26"/>
      <c r="F2338" s="26"/>
    </row>
    <row r="2339" spans="1:6" x14ac:dyDescent="0.3">
      <c r="A2339" s="22"/>
      <c r="B2339" s="23"/>
      <c r="C2339" s="24"/>
      <c r="D2339" s="25"/>
      <c r="E2339" s="26"/>
      <c r="F2339" s="26"/>
    </row>
    <row r="2340" spans="1:6" x14ac:dyDescent="0.3">
      <c r="A2340" s="22"/>
      <c r="B2340" s="23"/>
      <c r="C2340" s="24"/>
      <c r="D2340" s="25"/>
      <c r="E2340" s="26"/>
      <c r="F2340" s="26"/>
    </row>
    <row r="2341" spans="1:6" x14ac:dyDescent="0.3">
      <c r="A2341" s="22"/>
      <c r="B2341" s="23"/>
      <c r="C2341" s="24"/>
      <c r="D2341" s="25"/>
      <c r="E2341" s="26"/>
      <c r="F2341" s="26"/>
    </row>
    <row r="2342" spans="1:6" x14ac:dyDescent="0.3">
      <c r="A2342" s="22"/>
      <c r="B2342" s="23"/>
      <c r="C2342" s="24"/>
      <c r="D2342" s="25"/>
      <c r="E2342" s="26"/>
      <c r="F2342" s="26"/>
    </row>
    <row r="2343" spans="1:6" x14ac:dyDescent="0.3">
      <c r="A2343" s="22"/>
      <c r="B2343" s="23"/>
      <c r="C2343" s="24"/>
      <c r="D2343" s="25"/>
      <c r="E2343" s="26"/>
      <c r="F2343" s="26"/>
    </row>
    <row r="2344" spans="1:6" x14ac:dyDescent="0.3">
      <c r="A2344" s="22"/>
      <c r="B2344" s="23"/>
      <c r="C2344" s="24"/>
      <c r="D2344" s="25"/>
      <c r="E2344" s="26"/>
      <c r="F2344" s="26"/>
    </row>
    <row r="2345" spans="1:6" x14ac:dyDescent="0.3">
      <c r="A2345" s="22"/>
      <c r="B2345" s="23"/>
      <c r="C2345" s="24"/>
      <c r="D2345" s="25"/>
      <c r="E2345" s="26"/>
      <c r="F2345" s="26"/>
    </row>
    <row r="2346" spans="1:6" x14ac:dyDescent="0.3">
      <c r="A2346" s="22"/>
      <c r="B2346" s="23"/>
      <c r="C2346" s="24"/>
      <c r="D2346" s="25"/>
      <c r="E2346" s="26"/>
      <c r="F2346" s="26"/>
    </row>
    <row r="2347" spans="1:6" x14ac:dyDescent="0.3">
      <c r="A2347" s="22"/>
      <c r="B2347" s="23"/>
      <c r="C2347" s="24"/>
      <c r="D2347" s="25"/>
      <c r="E2347" s="26"/>
      <c r="F2347" s="26"/>
    </row>
    <row r="2348" spans="1:6" x14ac:dyDescent="0.3">
      <c r="A2348" s="22"/>
      <c r="B2348" s="23"/>
      <c r="C2348" s="24"/>
      <c r="D2348" s="25"/>
      <c r="E2348" s="26"/>
      <c r="F2348" s="26"/>
    </row>
    <row r="2349" spans="1:6" x14ac:dyDescent="0.3">
      <c r="A2349" s="22"/>
      <c r="B2349" s="23"/>
      <c r="C2349" s="24"/>
      <c r="D2349" s="25"/>
      <c r="E2349" s="26"/>
      <c r="F2349" s="26"/>
    </row>
    <row r="2350" spans="1:6" x14ac:dyDescent="0.3">
      <c r="A2350" s="22"/>
      <c r="B2350" s="23"/>
      <c r="C2350" s="24"/>
      <c r="D2350" s="25"/>
      <c r="E2350" s="26"/>
      <c r="F2350" s="26"/>
    </row>
    <row r="2351" spans="1:6" x14ac:dyDescent="0.3">
      <c r="A2351" s="22"/>
      <c r="B2351" s="23"/>
      <c r="C2351" s="24"/>
      <c r="D2351" s="25"/>
      <c r="E2351" s="26"/>
      <c r="F2351" s="26"/>
    </row>
    <row r="2352" spans="1:6" x14ac:dyDescent="0.3">
      <c r="A2352" s="22"/>
      <c r="B2352" s="23"/>
      <c r="C2352" s="24"/>
      <c r="D2352" s="25"/>
      <c r="E2352" s="26"/>
      <c r="F2352" s="26"/>
    </row>
    <row r="2353" spans="1:6" x14ac:dyDescent="0.3">
      <c r="A2353" s="22"/>
      <c r="B2353" s="23"/>
      <c r="C2353" s="24"/>
      <c r="D2353" s="25"/>
      <c r="E2353" s="26"/>
      <c r="F2353" s="26"/>
    </row>
    <row r="2354" spans="1:6" x14ac:dyDescent="0.3">
      <c r="A2354" s="22"/>
      <c r="B2354" s="23"/>
      <c r="C2354" s="24"/>
      <c r="D2354" s="25"/>
      <c r="E2354" s="26"/>
      <c r="F2354" s="26"/>
    </row>
    <row r="2355" spans="1:6" x14ac:dyDescent="0.3">
      <c r="A2355" s="22"/>
      <c r="B2355" s="23"/>
      <c r="C2355" s="24"/>
      <c r="D2355" s="25"/>
      <c r="E2355" s="26"/>
      <c r="F2355" s="26"/>
    </row>
    <row r="2356" spans="1:6" x14ac:dyDescent="0.3">
      <c r="A2356" s="22"/>
      <c r="B2356" s="23"/>
      <c r="C2356" s="24"/>
      <c r="D2356" s="25"/>
      <c r="E2356" s="26"/>
      <c r="F2356" s="26"/>
    </row>
    <row r="2357" spans="1:6" x14ac:dyDescent="0.3">
      <c r="A2357" s="22"/>
      <c r="B2357" s="23"/>
      <c r="C2357" s="24"/>
      <c r="D2357" s="25"/>
      <c r="E2357" s="26"/>
      <c r="F2357" s="26"/>
    </row>
    <row r="2358" spans="1:6" x14ac:dyDescent="0.3">
      <c r="A2358" s="22"/>
      <c r="B2358" s="23"/>
      <c r="C2358" s="24"/>
      <c r="D2358" s="25"/>
      <c r="E2358" s="26"/>
      <c r="F2358" s="26"/>
    </row>
    <row r="2359" spans="1:6" x14ac:dyDescent="0.3">
      <c r="A2359" s="22"/>
      <c r="B2359" s="23"/>
      <c r="C2359" s="24"/>
      <c r="D2359" s="25"/>
      <c r="E2359" s="26"/>
      <c r="F2359" s="26"/>
    </row>
    <row r="2360" spans="1:6" x14ac:dyDescent="0.3">
      <c r="A2360" s="22"/>
      <c r="B2360" s="23"/>
      <c r="C2360" s="24"/>
      <c r="D2360" s="25"/>
      <c r="E2360" s="26"/>
      <c r="F2360" s="26"/>
    </row>
    <row r="2361" spans="1:6" x14ac:dyDescent="0.3">
      <c r="A2361" s="22"/>
      <c r="B2361" s="23"/>
      <c r="C2361" s="24"/>
      <c r="D2361" s="25"/>
      <c r="E2361" s="26"/>
      <c r="F2361" s="26"/>
    </row>
    <row r="2362" spans="1:6" x14ac:dyDescent="0.3">
      <c r="A2362" s="22"/>
      <c r="B2362" s="23"/>
      <c r="C2362" s="24"/>
      <c r="D2362" s="25"/>
      <c r="E2362" s="26"/>
      <c r="F2362" s="26"/>
    </row>
    <row r="2363" spans="1:6" x14ac:dyDescent="0.3">
      <c r="A2363" s="22"/>
      <c r="B2363" s="23"/>
      <c r="C2363" s="24"/>
      <c r="D2363" s="25"/>
      <c r="E2363" s="26"/>
      <c r="F2363" s="26"/>
    </row>
    <row r="2364" spans="1:6" x14ac:dyDescent="0.3">
      <c r="A2364" s="22"/>
      <c r="B2364" s="23"/>
      <c r="C2364" s="24"/>
      <c r="D2364" s="25"/>
      <c r="E2364" s="26"/>
      <c r="F2364" s="26"/>
    </row>
    <row r="2365" spans="1:6" x14ac:dyDescent="0.3">
      <c r="A2365" s="22"/>
      <c r="B2365" s="23"/>
      <c r="C2365" s="24"/>
      <c r="D2365" s="25"/>
      <c r="E2365" s="26"/>
      <c r="F2365" s="26"/>
    </row>
    <row r="2366" spans="1:6" x14ac:dyDescent="0.3">
      <c r="A2366" s="22"/>
      <c r="B2366" s="23"/>
      <c r="C2366" s="24"/>
      <c r="D2366" s="25"/>
      <c r="E2366" s="26"/>
      <c r="F2366" s="26"/>
    </row>
    <row r="2367" spans="1:6" x14ac:dyDescent="0.3">
      <c r="A2367" s="22"/>
      <c r="B2367" s="23"/>
      <c r="C2367" s="24"/>
      <c r="D2367" s="25"/>
      <c r="E2367" s="26"/>
      <c r="F2367" s="26"/>
    </row>
    <row r="2368" spans="1:6" x14ac:dyDescent="0.3">
      <c r="A2368" s="22"/>
      <c r="B2368" s="23"/>
      <c r="C2368" s="24"/>
      <c r="D2368" s="25"/>
      <c r="E2368" s="26"/>
      <c r="F2368" s="26"/>
    </row>
    <row r="2369" spans="1:6" x14ac:dyDescent="0.3">
      <c r="A2369" s="22"/>
      <c r="B2369" s="23"/>
      <c r="C2369" s="24"/>
      <c r="D2369" s="25"/>
      <c r="E2369" s="26"/>
      <c r="F2369" s="26"/>
    </row>
    <row r="2370" spans="1:6" x14ac:dyDescent="0.3">
      <c r="A2370" s="22"/>
      <c r="B2370" s="23"/>
      <c r="C2370" s="24"/>
      <c r="D2370" s="25"/>
      <c r="E2370" s="26"/>
      <c r="F2370" s="26"/>
    </row>
    <row r="2371" spans="1:6" x14ac:dyDescent="0.3">
      <c r="A2371" s="22"/>
      <c r="B2371" s="23"/>
      <c r="C2371" s="24"/>
      <c r="D2371" s="25"/>
      <c r="E2371" s="26"/>
      <c r="F2371" s="26"/>
    </row>
    <row r="2372" spans="1:6" x14ac:dyDescent="0.3">
      <c r="A2372" s="22"/>
      <c r="B2372" s="23"/>
      <c r="C2372" s="24"/>
      <c r="D2372" s="25"/>
      <c r="E2372" s="26"/>
      <c r="F2372" s="26"/>
    </row>
    <row r="2373" spans="1:6" x14ac:dyDescent="0.3">
      <c r="A2373" s="22"/>
      <c r="B2373" s="23"/>
      <c r="C2373" s="24"/>
      <c r="D2373" s="25"/>
      <c r="E2373" s="26"/>
      <c r="F2373" s="26"/>
    </row>
    <row r="2374" spans="1:6" x14ac:dyDescent="0.3">
      <c r="A2374" s="22"/>
      <c r="B2374" s="23"/>
      <c r="C2374" s="24"/>
      <c r="D2374" s="25"/>
      <c r="E2374" s="26"/>
      <c r="F2374" s="26"/>
    </row>
    <row r="2375" spans="1:6" x14ac:dyDescent="0.3">
      <c r="A2375" s="22"/>
      <c r="B2375" s="23"/>
      <c r="C2375" s="24"/>
      <c r="D2375" s="25"/>
      <c r="E2375" s="26"/>
      <c r="F2375" s="26"/>
    </row>
    <row r="2376" spans="1:6" x14ac:dyDescent="0.3">
      <c r="A2376" s="22"/>
      <c r="B2376" s="23"/>
      <c r="C2376" s="24"/>
      <c r="D2376" s="25"/>
      <c r="E2376" s="26"/>
      <c r="F2376" s="26"/>
    </row>
    <row r="2377" spans="1:6" x14ac:dyDescent="0.3">
      <c r="A2377" s="22"/>
      <c r="B2377" s="23"/>
      <c r="C2377" s="24"/>
      <c r="D2377" s="25"/>
      <c r="E2377" s="26"/>
      <c r="F2377" s="26"/>
    </row>
    <row r="2378" spans="1:6" x14ac:dyDescent="0.3">
      <c r="A2378" s="22"/>
      <c r="B2378" s="23"/>
      <c r="C2378" s="24"/>
      <c r="D2378" s="25"/>
      <c r="E2378" s="26"/>
      <c r="F2378" s="26"/>
    </row>
    <row r="2379" spans="1:6" x14ac:dyDescent="0.3">
      <c r="A2379" s="22"/>
      <c r="B2379" s="23"/>
      <c r="C2379" s="24"/>
      <c r="D2379" s="25"/>
      <c r="E2379" s="26"/>
      <c r="F2379" s="26"/>
    </row>
    <row r="2380" spans="1:6" x14ac:dyDescent="0.3">
      <c r="A2380" s="22"/>
      <c r="B2380" s="23"/>
      <c r="C2380" s="24"/>
      <c r="D2380" s="25"/>
      <c r="E2380" s="26"/>
      <c r="F2380" s="26"/>
    </row>
    <row r="2381" spans="1:6" x14ac:dyDescent="0.3">
      <c r="A2381" s="22"/>
      <c r="B2381" s="23"/>
      <c r="C2381" s="24"/>
      <c r="D2381" s="25"/>
      <c r="E2381" s="26"/>
      <c r="F2381" s="26"/>
    </row>
    <row r="2382" spans="1:6" x14ac:dyDescent="0.3">
      <c r="A2382" s="22"/>
      <c r="B2382" s="23"/>
      <c r="C2382" s="24"/>
      <c r="D2382" s="25"/>
      <c r="E2382" s="26"/>
      <c r="F2382" s="26"/>
    </row>
    <row r="2383" spans="1:6" x14ac:dyDescent="0.3">
      <c r="A2383" s="22"/>
      <c r="B2383" s="23"/>
      <c r="C2383" s="24"/>
      <c r="D2383" s="25"/>
      <c r="E2383" s="26"/>
      <c r="F2383" s="26"/>
    </row>
    <row r="2384" spans="1:6" x14ac:dyDescent="0.3">
      <c r="A2384" s="22"/>
      <c r="B2384" s="23"/>
      <c r="C2384" s="24"/>
      <c r="D2384" s="25"/>
      <c r="E2384" s="26"/>
      <c r="F2384" s="26"/>
    </row>
    <row r="2385" spans="1:6" x14ac:dyDescent="0.3">
      <c r="A2385" s="22"/>
      <c r="B2385" s="23"/>
      <c r="C2385" s="24"/>
      <c r="D2385" s="25"/>
      <c r="E2385" s="26"/>
      <c r="F2385" s="26"/>
    </row>
    <row r="2386" spans="1:6" x14ac:dyDescent="0.3">
      <c r="A2386" s="22"/>
      <c r="B2386" s="23"/>
      <c r="C2386" s="24"/>
      <c r="D2386" s="25"/>
      <c r="E2386" s="26"/>
      <c r="F2386" s="26"/>
    </row>
    <row r="2387" spans="1:6" x14ac:dyDescent="0.3">
      <c r="A2387" s="22"/>
      <c r="B2387" s="23"/>
      <c r="C2387" s="24"/>
      <c r="D2387" s="25"/>
      <c r="E2387" s="26"/>
      <c r="F2387" s="26"/>
    </row>
    <row r="2388" spans="1:6" x14ac:dyDescent="0.3">
      <c r="A2388" s="22"/>
      <c r="B2388" s="23"/>
      <c r="C2388" s="24"/>
      <c r="D2388" s="25"/>
      <c r="E2388" s="26"/>
      <c r="F2388" s="26"/>
    </row>
    <row r="2389" spans="1:6" x14ac:dyDescent="0.3">
      <c r="A2389" s="22"/>
      <c r="B2389" s="23"/>
      <c r="C2389" s="24"/>
      <c r="D2389" s="25"/>
      <c r="E2389" s="26"/>
      <c r="F2389" s="26"/>
    </row>
    <row r="2390" spans="1:6" x14ac:dyDescent="0.3">
      <c r="A2390" s="22"/>
      <c r="B2390" s="23"/>
      <c r="C2390" s="24"/>
      <c r="D2390" s="25"/>
      <c r="E2390" s="26"/>
      <c r="F2390" s="26"/>
    </row>
    <row r="2391" spans="1:6" x14ac:dyDescent="0.3">
      <c r="A2391" s="22"/>
      <c r="B2391" s="23"/>
      <c r="C2391" s="24"/>
      <c r="D2391" s="25"/>
      <c r="E2391" s="26"/>
      <c r="F2391" s="26"/>
    </row>
    <row r="2392" spans="1:6" x14ac:dyDescent="0.3">
      <c r="A2392" s="22"/>
      <c r="B2392" s="23"/>
      <c r="C2392" s="24"/>
      <c r="D2392" s="25"/>
      <c r="E2392" s="26"/>
      <c r="F2392" s="26"/>
    </row>
    <row r="2393" spans="1:6" x14ac:dyDescent="0.3">
      <c r="A2393" s="22"/>
      <c r="B2393" s="23"/>
      <c r="C2393" s="24"/>
      <c r="D2393" s="25"/>
      <c r="E2393" s="26"/>
      <c r="F2393" s="26"/>
    </row>
    <row r="2394" spans="1:6" x14ac:dyDescent="0.3">
      <c r="A2394" s="22"/>
      <c r="B2394" s="23"/>
      <c r="C2394" s="24"/>
      <c r="D2394" s="25"/>
      <c r="E2394" s="26"/>
      <c r="F2394" s="26"/>
    </row>
    <row r="2395" spans="1:6" x14ac:dyDescent="0.3">
      <c r="A2395" s="22"/>
      <c r="B2395" s="23"/>
      <c r="C2395" s="24"/>
      <c r="D2395" s="25"/>
      <c r="E2395" s="26"/>
      <c r="F2395" s="26"/>
    </row>
    <row r="2396" spans="1:6" x14ac:dyDescent="0.3">
      <c r="A2396" s="22"/>
      <c r="B2396" s="23"/>
      <c r="C2396" s="24"/>
      <c r="D2396" s="25"/>
      <c r="E2396" s="26"/>
      <c r="F2396" s="26"/>
    </row>
    <row r="2397" spans="1:6" x14ac:dyDescent="0.3">
      <c r="A2397" s="22"/>
      <c r="B2397" s="23"/>
      <c r="C2397" s="24"/>
      <c r="D2397" s="25"/>
      <c r="E2397" s="26"/>
      <c r="F2397" s="26"/>
    </row>
    <row r="2398" spans="1:6" x14ac:dyDescent="0.3">
      <c r="A2398" s="22"/>
      <c r="B2398" s="23"/>
      <c r="C2398" s="24"/>
      <c r="D2398" s="25"/>
      <c r="E2398" s="26"/>
      <c r="F2398" s="26"/>
    </row>
    <row r="2399" spans="1:6" x14ac:dyDescent="0.3">
      <c r="A2399" s="22"/>
      <c r="B2399" s="23"/>
      <c r="C2399" s="24"/>
      <c r="D2399" s="25"/>
      <c r="E2399" s="26"/>
      <c r="F2399" s="26"/>
    </row>
    <row r="2400" spans="1:6" x14ac:dyDescent="0.3">
      <c r="A2400" s="22"/>
      <c r="B2400" s="23"/>
      <c r="C2400" s="24"/>
      <c r="D2400" s="25"/>
      <c r="E2400" s="26"/>
      <c r="F2400" s="26"/>
    </row>
    <row r="2401" spans="1:6" x14ac:dyDescent="0.3">
      <c r="A2401" s="22"/>
      <c r="B2401" s="23"/>
      <c r="C2401" s="24"/>
      <c r="D2401" s="25"/>
      <c r="E2401" s="26"/>
      <c r="F2401" s="26"/>
    </row>
    <row r="2402" spans="1:6" x14ac:dyDescent="0.3">
      <c r="A2402" s="22"/>
      <c r="B2402" s="23"/>
      <c r="C2402" s="24"/>
      <c r="D2402" s="25"/>
      <c r="E2402" s="26"/>
      <c r="F2402" s="26"/>
    </row>
    <row r="2403" spans="1:6" x14ac:dyDescent="0.3">
      <c r="A2403" s="22"/>
      <c r="B2403" s="23"/>
      <c r="C2403" s="24"/>
      <c r="D2403" s="25"/>
      <c r="E2403" s="26"/>
      <c r="F2403" s="26"/>
    </row>
    <row r="2404" spans="1:6" x14ac:dyDescent="0.3">
      <c r="A2404" s="22"/>
      <c r="B2404" s="23"/>
      <c r="C2404" s="24"/>
      <c r="D2404" s="25"/>
      <c r="E2404" s="26"/>
      <c r="F2404" s="26"/>
    </row>
    <row r="2405" spans="1:6" x14ac:dyDescent="0.3">
      <c r="A2405" s="22"/>
      <c r="B2405" s="23"/>
      <c r="C2405" s="24"/>
      <c r="D2405" s="25"/>
      <c r="E2405" s="26"/>
      <c r="F2405" s="26"/>
    </row>
    <row r="2406" spans="1:6" x14ac:dyDescent="0.3">
      <c r="A2406" s="22"/>
      <c r="B2406" s="23"/>
      <c r="C2406" s="24"/>
      <c r="D2406" s="25"/>
      <c r="E2406" s="26"/>
      <c r="F2406" s="26"/>
    </row>
    <row r="2407" spans="1:6" x14ac:dyDescent="0.3">
      <c r="A2407" s="22"/>
      <c r="B2407" s="23"/>
      <c r="C2407" s="24"/>
      <c r="D2407" s="25"/>
      <c r="E2407" s="26"/>
      <c r="F2407" s="26"/>
    </row>
    <row r="2408" spans="1:6" x14ac:dyDescent="0.3">
      <c r="A2408" s="22"/>
      <c r="B2408" s="23"/>
      <c r="C2408" s="24"/>
      <c r="D2408" s="25"/>
      <c r="E2408" s="26"/>
      <c r="F2408" s="26"/>
    </row>
    <row r="2409" spans="1:6" x14ac:dyDescent="0.3">
      <c r="A2409" s="22"/>
      <c r="B2409" s="23"/>
      <c r="C2409" s="24"/>
      <c r="D2409" s="25"/>
      <c r="E2409" s="26"/>
      <c r="F2409" s="26"/>
    </row>
    <row r="2410" spans="1:6" x14ac:dyDescent="0.3">
      <c r="A2410" s="22"/>
      <c r="B2410" s="23"/>
      <c r="C2410" s="24"/>
      <c r="D2410" s="25"/>
      <c r="E2410" s="26"/>
      <c r="F2410" s="26"/>
    </row>
    <row r="2411" spans="1:6" x14ac:dyDescent="0.3">
      <c r="A2411" s="22"/>
      <c r="B2411" s="23"/>
      <c r="C2411" s="24"/>
      <c r="D2411" s="25"/>
      <c r="E2411" s="26"/>
      <c r="F2411" s="26"/>
    </row>
    <row r="2412" spans="1:6" x14ac:dyDescent="0.3">
      <c r="A2412" s="22"/>
      <c r="B2412" s="23"/>
      <c r="C2412" s="24"/>
      <c r="D2412" s="25"/>
      <c r="E2412" s="26"/>
      <c r="F2412" s="26"/>
    </row>
    <row r="2413" spans="1:6" x14ac:dyDescent="0.3">
      <c r="A2413" s="22"/>
      <c r="B2413" s="23"/>
      <c r="C2413" s="24"/>
      <c r="D2413" s="25"/>
      <c r="E2413" s="26"/>
      <c r="F2413" s="26"/>
    </row>
    <row r="2414" spans="1:6" x14ac:dyDescent="0.3">
      <c r="A2414" s="22"/>
      <c r="B2414" s="23"/>
      <c r="C2414" s="24"/>
      <c r="D2414" s="25"/>
      <c r="E2414" s="26"/>
      <c r="F2414" s="26"/>
    </row>
    <row r="2415" spans="1:6" x14ac:dyDescent="0.3">
      <c r="A2415" s="22"/>
      <c r="B2415" s="23"/>
      <c r="C2415" s="24"/>
      <c r="D2415" s="25"/>
      <c r="E2415" s="26"/>
      <c r="F2415" s="26"/>
    </row>
    <row r="2416" spans="1:6" x14ac:dyDescent="0.3">
      <c r="A2416" s="22"/>
      <c r="B2416" s="23"/>
      <c r="C2416" s="24"/>
      <c r="D2416" s="25"/>
      <c r="E2416" s="26"/>
      <c r="F2416" s="26"/>
    </row>
    <row r="2417" spans="1:6" x14ac:dyDescent="0.3">
      <c r="A2417" s="22"/>
      <c r="B2417" s="23"/>
      <c r="C2417" s="24"/>
      <c r="D2417" s="25"/>
      <c r="E2417" s="26"/>
      <c r="F2417" s="26"/>
    </row>
    <row r="2418" spans="1:6" x14ac:dyDescent="0.3">
      <c r="A2418" s="22"/>
      <c r="B2418" s="23"/>
      <c r="C2418" s="24"/>
      <c r="D2418" s="25"/>
      <c r="E2418" s="26"/>
      <c r="F2418" s="26"/>
    </row>
    <row r="2419" spans="1:6" x14ac:dyDescent="0.3">
      <c r="A2419" s="22"/>
      <c r="B2419" s="23"/>
      <c r="C2419" s="24"/>
      <c r="D2419" s="25"/>
      <c r="E2419" s="26"/>
      <c r="F2419" s="26"/>
    </row>
    <row r="2420" spans="1:6" x14ac:dyDescent="0.3">
      <c r="A2420" s="22"/>
      <c r="B2420" s="23"/>
      <c r="C2420" s="24"/>
      <c r="D2420" s="25"/>
      <c r="E2420" s="26"/>
      <c r="F2420" s="26"/>
    </row>
    <row r="2421" spans="1:6" x14ac:dyDescent="0.3">
      <c r="A2421" s="22"/>
      <c r="B2421" s="23"/>
      <c r="C2421" s="24"/>
      <c r="D2421" s="25"/>
      <c r="E2421" s="26"/>
      <c r="F2421" s="26"/>
    </row>
    <row r="2422" spans="1:6" x14ac:dyDescent="0.3">
      <c r="A2422" s="22"/>
      <c r="B2422" s="23"/>
      <c r="C2422" s="24"/>
      <c r="D2422" s="25"/>
      <c r="E2422" s="26"/>
      <c r="F2422" s="26"/>
    </row>
    <row r="2423" spans="1:6" x14ac:dyDescent="0.3">
      <c r="A2423" s="22"/>
      <c r="B2423" s="23"/>
      <c r="C2423" s="24"/>
      <c r="D2423" s="25"/>
      <c r="E2423" s="26"/>
      <c r="F2423" s="26"/>
    </row>
    <row r="2424" spans="1:6" x14ac:dyDescent="0.3">
      <c r="A2424" s="22"/>
      <c r="B2424" s="23"/>
      <c r="C2424" s="24"/>
      <c r="D2424" s="25"/>
      <c r="E2424" s="26"/>
      <c r="F2424" s="26"/>
    </row>
    <row r="2425" spans="1:6" x14ac:dyDescent="0.3">
      <c r="A2425" s="22"/>
      <c r="B2425" s="23"/>
      <c r="C2425" s="24"/>
      <c r="D2425" s="25"/>
      <c r="E2425" s="26"/>
      <c r="F2425" s="26"/>
    </row>
    <row r="2426" spans="1:6" x14ac:dyDescent="0.3">
      <c r="A2426" s="22"/>
      <c r="B2426" s="23"/>
      <c r="C2426" s="24"/>
      <c r="D2426" s="25"/>
      <c r="E2426" s="26"/>
      <c r="F2426" s="26"/>
    </row>
    <row r="2427" spans="1:6" x14ac:dyDescent="0.3">
      <c r="A2427" s="22"/>
      <c r="B2427" s="23"/>
      <c r="C2427" s="24"/>
      <c r="D2427" s="25"/>
      <c r="E2427" s="26"/>
      <c r="F2427" s="26"/>
    </row>
    <row r="2428" spans="1:6" x14ac:dyDescent="0.3">
      <c r="A2428" s="22"/>
      <c r="B2428" s="23"/>
      <c r="C2428" s="24"/>
      <c r="D2428" s="25"/>
      <c r="E2428" s="26"/>
      <c r="F2428" s="26"/>
    </row>
    <row r="2429" spans="1:6" x14ac:dyDescent="0.3">
      <c r="A2429" s="22"/>
      <c r="B2429" s="23"/>
      <c r="C2429" s="24"/>
      <c r="D2429" s="25"/>
      <c r="E2429" s="26"/>
      <c r="F2429" s="26"/>
    </row>
    <row r="2430" spans="1:6" x14ac:dyDescent="0.3">
      <c r="A2430" s="22"/>
      <c r="B2430" s="23"/>
      <c r="C2430" s="24"/>
      <c r="D2430" s="25"/>
      <c r="E2430" s="26"/>
      <c r="F2430" s="26"/>
    </row>
    <row r="2431" spans="1:6" x14ac:dyDescent="0.3">
      <c r="A2431" s="22"/>
      <c r="B2431" s="23"/>
      <c r="C2431" s="24"/>
      <c r="D2431" s="25"/>
      <c r="E2431" s="26"/>
      <c r="F2431" s="26"/>
    </row>
    <row r="2432" spans="1:6" x14ac:dyDescent="0.3">
      <c r="A2432" s="22"/>
      <c r="B2432" s="23"/>
      <c r="C2432" s="24"/>
      <c r="D2432" s="25"/>
      <c r="E2432" s="26"/>
      <c r="F2432" s="26"/>
    </row>
    <row r="2433" spans="1:6" x14ac:dyDescent="0.3">
      <c r="A2433" s="22"/>
      <c r="B2433" s="23"/>
      <c r="C2433" s="24"/>
      <c r="D2433" s="25"/>
      <c r="E2433" s="26"/>
      <c r="F2433" s="26"/>
    </row>
    <row r="2434" spans="1:6" x14ac:dyDescent="0.3">
      <c r="A2434" s="22"/>
      <c r="B2434" s="23"/>
      <c r="C2434" s="24"/>
      <c r="D2434" s="25"/>
      <c r="E2434" s="26"/>
      <c r="F2434" s="26"/>
    </row>
    <row r="2435" spans="1:6" x14ac:dyDescent="0.3">
      <c r="A2435" s="22"/>
      <c r="B2435" s="23"/>
      <c r="C2435" s="24"/>
      <c r="D2435" s="25"/>
      <c r="E2435" s="26"/>
      <c r="F2435" s="26"/>
    </row>
    <row r="2436" spans="1:6" x14ac:dyDescent="0.3">
      <c r="A2436" s="22"/>
      <c r="B2436" s="23"/>
      <c r="C2436" s="24"/>
      <c r="D2436" s="25"/>
      <c r="E2436" s="26"/>
      <c r="F2436" s="26"/>
    </row>
    <row r="2437" spans="1:6" x14ac:dyDescent="0.3">
      <c r="A2437" s="22"/>
      <c r="B2437" s="23"/>
      <c r="C2437" s="24"/>
      <c r="D2437" s="25"/>
      <c r="E2437" s="26"/>
      <c r="F2437" s="26"/>
    </row>
    <row r="2438" spans="1:6" x14ac:dyDescent="0.3">
      <c r="A2438" s="22"/>
      <c r="B2438" s="23"/>
      <c r="C2438" s="24"/>
      <c r="D2438" s="25"/>
      <c r="E2438" s="26"/>
      <c r="F2438" s="26"/>
    </row>
    <row r="2439" spans="1:6" x14ac:dyDescent="0.3">
      <c r="A2439" s="22"/>
      <c r="B2439" s="23"/>
      <c r="C2439" s="24"/>
      <c r="D2439" s="25"/>
      <c r="E2439" s="26"/>
      <c r="F2439" s="26"/>
    </row>
    <row r="2440" spans="1:6" x14ac:dyDescent="0.3">
      <c r="A2440" s="22"/>
      <c r="B2440" s="23"/>
      <c r="C2440" s="24"/>
      <c r="D2440" s="25"/>
      <c r="E2440" s="26"/>
      <c r="F2440" s="26"/>
    </row>
    <row r="2441" spans="1:6" x14ac:dyDescent="0.3">
      <c r="A2441" s="22"/>
      <c r="B2441" s="23"/>
      <c r="C2441" s="24"/>
      <c r="D2441" s="25"/>
      <c r="E2441" s="26"/>
      <c r="F2441" s="26"/>
    </row>
    <row r="2442" spans="1:6" x14ac:dyDescent="0.3">
      <c r="A2442" s="22"/>
      <c r="B2442" s="23"/>
      <c r="C2442" s="24"/>
      <c r="D2442" s="25"/>
      <c r="E2442" s="26"/>
      <c r="F2442" s="26"/>
    </row>
    <row r="2443" spans="1:6" x14ac:dyDescent="0.3">
      <c r="A2443" s="22"/>
      <c r="B2443" s="23"/>
      <c r="C2443" s="24"/>
      <c r="D2443" s="25"/>
      <c r="E2443" s="26"/>
      <c r="F2443" s="26"/>
    </row>
    <row r="2444" spans="1:6" x14ac:dyDescent="0.3">
      <c r="A2444" s="22"/>
      <c r="B2444" s="23"/>
      <c r="C2444" s="24"/>
      <c r="D2444" s="25"/>
      <c r="E2444" s="26"/>
      <c r="F2444" s="26"/>
    </row>
    <row r="2445" spans="1:6" x14ac:dyDescent="0.3">
      <c r="A2445" s="22"/>
      <c r="B2445" s="23"/>
      <c r="C2445" s="24"/>
      <c r="D2445" s="25"/>
      <c r="E2445" s="26"/>
      <c r="F2445" s="26"/>
    </row>
    <row r="2446" spans="1:6" x14ac:dyDescent="0.3">
      <c r="A2446" s="22"/>
      <c r="B2446" s="23"/>
      <c r="C2446" s="24"/>
      <c r="D2446" s="25"/>
      <c r="E2446" s="26"/>
      <c r="F2446" s="26"/>
    </row>
    <row r="2447" spans="1:6" x14ac:dyDescent="0.3">
      <c r="A2447" s="22"/>
      <c r="B2447" s="23"/>
      <c r="C2447" s="24"/>
      <c r="D2447" s="25"/>
      <c r="E2447" s="26"/>
      <c r="F2447" s="26"/>
    </row>
    <row r="2448" spans="1:6" x14ac:dyDescent="0.3">
      <c r="A2448" s="22"/>
      <c r="B2448" s="23"/>
      <c r="C2448" s="24"/>
      <c r="D2448" s="25"/>
      <c r="E2448" s="26"/>
      <c r="F2448" s="26"/>
    </row>
    <row r="2449" spans="1:6" x14ac:dyDescent="0.3">
      <c r="A2449" s="22"/>
      <c r="B2449" s="23"/>
      <c r="C2449" s="24"/>
      <c r="D2449" s="25"/>
      <c r="E2449" s="26"/>
      <c r="F2449" s="26"/>
    </row>
    <row r="2450" spans="1:6" x14ac:dyDescent="0.3">
      <c r="A2450" s="22"/>
      <c r="B2450" s="23"/>
      <c r="C2450" s="24"/>
      <c r="D2450" s="25"/>
      <c r="E2450" s="26"/>
      <c r="F2450" s="26"/>
    </row>
    <row r="2451" spans="1:6" x14ac:dyDescent="0.3">
      <c r="A2451" s="22"/>
      <c r="B2451" s="23"/>
      <c r="C2451" s="24"/>
      <c r="D2451" s="25"/>
      <c r="E2451" s="26"/>
      <c r="F2451" s="26"/>
    </row>
    <row r="2452" spans="1:6" x14ac:dyDescent="0.3">
      <c r="A2452" s="22"/>
      <c r="B2452" s="23"/>
      <c r="C2452" s="24"/>
      <c r="D2452" s="25"/>
      <c r="E2452" s="26"/>
      <c r="F2452" s="26"/>
    </row>
    <row r="2453" spans="1:6" x14ac:dyDescent="0.3">
      <c r="A2453" s="22"/>
      <c r="B2453" s="23"/>
      <c r="C2453" s="24"/>
      <c r="D2453" s="25"/>
      <c r="E2453" s="26"/>
      <c r="F2453" s="26"/>
    </row>
    <row r="2454" spans="1:6" x14ac:dyDescent="0.3">
      <c r="A2454" s="22"/>
      <c r="B2454" s="23"/>
      <c r="C2454" s="24"/>
      <c r="D2454" s="25"/>
      <c r="E2454" s="26"/>
      <c r="F2454" s="26"/>
    </row>
    <row r="2455" spans="1:6" x14ac:dyDescent="0.3">
      <c r="A2455" s="22"/>
      <c r="B2455" s="23"/>
      <c r="C2455" s="24"/>
      <c r="D2455" s="25"/>
      <c r="E2455" s="26"/>
      <c r="F2455" s="26"/>
    </row>
    <row r="2456" spans="1:6" x14ac:dyDescent="0.3">
      <c r="A2456" s="22"/>
      <c r="B2456" s="23"/>
      <c r="C2456" s="24"/>
      <c r="D2456" s="25"/>
      <c r="E2456" s="26"/>
      <c r="F2456" s="26"/>
    </row>
    <row r="2457" spans="1:6" x14ac:dyDescent="0.3">
      <c r="A2457" s="22"/>
      <c r="B2457" s="23"/>
      <c r="C2457" s="24"/>
      <c r="D2457" s="25"/>
      <c r="E2457" s="26"/>
      <c r="F2457" s="26"/>
    </row>
    <row r="2458" spans="1:6" x14ac:dyDescent="0.3">
      <c r="A2458" s="22"/>
      <c r="B2458" s="23"/>
      <c r="C2458" s="24"/>
      <c r="D2458" s="25"/>
      <c r="E2458" s="26"/>
      <c r="F2458" s="26"/>
    </row>
    <row r="2459" spans="1:6" x14ac:dyDescent="0.3">
      <c r="A2459" s="22"/>
      <c r="B2459" s="23"/>
      <c r="C2459" s="24"/>
      <c r="D2459" s="25"/>
      <c r="E2459" s="26"/>
      <c r="F2459" s="26"/>
    </row>
    <row r="2460" spans="1:6" x14ac:dyDescent="0.3">
      <c r="A2460" s="22"/>
      <c r="B2460" s="23"/>
      <c r="C2460" s="24"/>
      <c r="D2460" s="25"/>
      <c r="E2460" s="26"/>
      <c r="F2460" s="26"/>
    </row>
    <row r="2461" spans="1:6" x14ac:dyDescent="0.3">
      <c r="A2461" s="22"/>
      <c r="B2461" s="23"/>
      <c r="C2461" s="24"/>
      <c r="D2461" s="25"/>
      <c r="E2461" s="26"/>
      <c r="F2461" s="26"/>
    </row>
    <row r="2462" spans="1:6" x14ac:dyDescent="0.3">
      <c r="A2462" s="22"/>
      <c r="B2462" s="23"/>
      <c r="C2462" s="24"/>
      <c r="D2462" s="25"/>
      <c r="E2462" s="26"/>
      <c r="F2462" s="26"/>
    </row>
    <row r="2463" spans="1:6" x14ac:dyDescent="0.3">
      <c r="A2463" s="22"/>
      <c r="B2463" s="23"/>
      <c r="C2463" s="24"/>
      <c r="D2463" s="25"/>
      <c r="E2463" s="26"/>
      <c r="F2463" s="26"/>
    </row>
    <row r="2464" spans="1:6" x14ac:dyDescent="0.3">
      <c r="A2464" s="22"/>
      <c r="B2464" s="23"/>
      <c r="C2464" s="24"/>
      <c r="D2464" s="25"/>
      <c r="E2464" s="26"/>
      <c r="F2464" s="26"/>
    </row>
    <row r="2465" spans="1:6" x14ac:dyDescent="0.3">
      <c r="A2465" s="22"/>
      <c r="B2465" s="23"/>
      <c r="C2465" s="24"/>
      <c r="D2465" s="25"/>
      <c r="E2465" s="26"/>
      <c r="F2465" s="26"/>
    </row>
    <row r="2466" spans="1:6" x14ac:dyDescent="0.3">
      <c r="A2466" s="22"/>
      <c r="B2466" s="23"/>
      <c r="C2466" s="24"/>
      <c r="D2466" s="25"/>
      <c r="E2466" s="26"/>
      <c r="F2466" s="26"/>
    </row>
    <row r="2467" spans="1:6" x14ac:dyDescent="0.3">
      <c r="A2467" s="22"/>
      <c r="B2467" s="23"/>
      <c r="C2467" s="24"/>
      <c r="D2467" s="25"/>
      <c r="E2467" s="26"/>
      <c r="F2467" s="26"/>
    </row>
    <row r="2468" spans="1:6" x14ac:dyDescent="0.3">
      <c r="A2468" s="22"/>
      <c r="B2468" s="23"/>
      <c r="C2468" s="24"/>
      <c r="D2468" s="25"/>
      <c r="E2468" s="26"/>
      <c r="F2468" s="26"/>
    </row>
    <row r="2469" spans="1:6" x14ac:dyDescent="0.3">
      <c r="A2469" s="22"/>
      <c r="B2469" s="23"/>
      <c r="C2469" s="24"/>
      <c r="D2469" s="25"/>
      <c r="E2469" s="26"/>
      <c r="F2469" s="26"/>
    </row>
    <row r="2470" spans="1:6" x14ac:dyDescent="0.3">
      <c r="A2470" s="22"/>
      <c r="B2470" s="23"/>
      <c r="C2470" s="24"/>
      <c r="D2470" s="25"/>
      <c r="E2470" s="26"/>
      <c r="F2470" s="26"/>
    </row>
    <row r="2471" spans="1:6" x14ac:dyDescent="0.3">
      <c r="A2471" s="22"/>
      <c r="B2471" s="23"/>
      <c r="C2471" s="24"/>
      <c r="D2471" s="25"/>
      <c r="E2471" s="26"/>
      <c r="F2471" s="26"/>
    </row>
    <row r="2472" spans="1:6" x14ac:dyDescent="0.3">
      <c r="A2472" s="22"/>
      <c r="B2472" s="23"/>
      <c r="C2472" s="24"/>
      <c r="D2472" s="25"/>
      <c r="E2472" s="26"/>
      <c r="F2472" s="26"/>
    </row>
    <row r="2473" spans="1:6" x14ac:dyDescent="0.3">
      <c r="A2473" s="22"/>
      <c r="B2473" s="23"/>
      <c r="C2473" s="24"/>
      <c r="D2473" s="25"/>
      <c r="E2473" s="26"/>
      <c r="F2473" s="26"/>
    </row>
    <row r="2474" spans="1:6" x14ac:dyDescent="0.3">
      <c r="A2474" s="22"/>
      <c r="B2474" s="23"/>
      <c r="C2474" s="24"/>
      <c r="D2474" s="25"/>
      <c r="E2474" s="26"/>
      <c r="F2474" s="26"/>
    </row>
    <row r="2475" spans="1:6" x14ac:dyDescent="0.3">
      <c r="A2475" s="22"/>
      <c r="B2475" s="23"/>
      <c r="C2475" s="24"/>
      <c r="D2475" s="25"/>
      <c r="E2475" s="26"/>
      <c r="F2475" s="26"/>
    </row>
    <row r="2476" spans="1:6" x14ac:dyDescent="0.3">
      <c r="A2476" s="22"/>
      <c r="B2476" s="23"/>
      <c r="C2476" s="24"/>
      <c r="D2476" s="25"/>
      <c r="E2476" s="26"/>
      <c r="F2476" s="26"/>
    </row>
    <row r="2477" spans="1:6" x14ac:dyDescent="0.3">
      <c r="A2477" s="22"/>
      <c r="B2477" s="23"/>
      <c r="C2477" s="24"/>
      <c r="D2477" s="25"/>
      <c r="E2477" s="26"/>
      <c r="F2477" s="26"/>
    </row>
    <row r="2478" spans="1:6" x14ac:dyDescent="0.3">
      <c r="A2478" s="22"/>
      <c r="B2478" s="23"/>
      <c r="C2478" s="24"/>
      <c r="D2478" s="25"/>
      <c r="E2478" s="26"/>
      <c r="F2478" s="26"/>
    </row>
    <row r="2479" spans="1:6" x14ac:dyDescent="0.3">
      <c r="A2479" s="22"/>
      <c r="B2479" s="23"/>
      <c r="C2479" s="24"/>
      <c r="D2479" s="25"/>
      <c r="E2479" s="26"/>
      <c r="F2479" s="26"/>
    </row>
    <row r="2480" spans="1:6" x14ac:dyDescent="0.3">
      <c r="A2480" s="22"/>
      <c r="B2480" s="23"/>
      <c r="C2480" s="24"/>
      <c r="D2480" s="25"/>
      <c r="E2480" s="26"/>
      <c r="F2480" s="26"/>
    </row>
    <row r="2481" spans="1:6" x14ac:dyDescent="0.3">
      <c r="A2481" s="22"/>
      <c r="B2481" s="23"/>
      <c r="C2481" s="24"/>
      <c r="D2481" s="25"/>
      <c r="E2481" s="26"/>
      <c r="F2481" s="26"/>
    </row>
    <row r="2482" spans="1:6" x14ac:dyDescent="0.3">
      <c r="A2482" s="22"/>
      <c r="B2482" s="23"/>
      <c r="C2482" s="24"/>
      <c r="D2482" s="25"/>
      <c r="E2482" s="26"/>
      <c r="F2482" s="26"/>
    </row>
    <row r="2483" spans="1:6" x14ac:dyDescent="0.3">
      <c r="A2483" s="22"/>
      <c r="B2483" s="23"/>
      <c r="C2483" s="24"/>
      <c r="D2483" s="25"/>
      <c r="E2483" s="26"/>
      <c r="F2483" s="26"/>
    </row>
    <row r="2484" spans="1:6" x14ac:dyDescent="0.3">
      <c r="A2484" s="22"/>
      <c r="B2484" s="23"/>
      <c r="C2484" s="24"/>
      <c r="D2484" s="25"/>
      <c r="E2484" s="26"/>
      <c r="F2484" s="26"/>
    </row>
    <row r="2485" spans="1:6" x14ac:dyDescent="0.3">
      <c r="A2485" s="22"/>
      <c r="B2485" s="23"/>
      <c r="C2485" s="24"/>
      <c r="D2485" s="25"/>
      <c r="E2485" s="26"/>
      <c r="F2485" s="26"/>
    </row>
    <row r="2486" spans="1:6" x14ac:dyDescent="0.3">
      <c r="A2486" s="22"/>
      <c r="B2486" s="23"/>
      <c r="C2486" s="24"/>
      <c r="D2486" s="25"/>
      <c r="E2486" s="26"/>
      <c r="F2486" s="26"/>
    </row>
    <row r="2487" spans="1:6" x14ac:dyDescent="0.3">
      <c r="A2487" s="22"/>
      <c r="B2487" s="23"/>
      <c r="C2487" s="24"/>
      <c r="D2487" s="25"/>
      <c r="E2487" s="26"/>
      <c r="F2487" s="26"/>
    </row>
    <row r="2488" spans="1:6" x14ac:dyDescent="0.3">
      <c r="A2488" s="22"/>
      <c r="B2488" s="23"/>
      <c r="C2488" s="24"/>
      <c r="D2488" s="25"/>
      <c r="E2488" s="26"/>
      <c r="F2488" s="26"/>
    </row>
    <row r="2489" spans="1:6" x14ac:dyDescent="0.3">
      <c r="A2489" s="22"/>
      <c r="B2489" s="23"/>
      <c r="C2489" s="24"/>
      <c r="D2489" s="25"/>
      <c r="E2489" s="26"/>
      <c r="F2489" s="26"/>
    </row>
    <row r="2490" spans="1:6" x14ac:dyDescent="0.3">
      <c r="A2490" s="22"/>
      <c r="B2490" s="23"/>
      <c r="C2490" s="24"/>
      <c r="D2490" s="25"/>
      <c r="E2490" s="26"/>
      <c r="F2490" s="26"/>
    </row>
    <row r="2491" spans="1:6" x14ac:dyDescent="0.3">
      <c r="A2491" s="22"/>
      <c r="B2491" s="23"/>
      <c r="C2491" s="24"/>
      <c r="D2491" s="25"/>
      <c r="E2491" s="26"/>
      <c r="F2491" s="26"/>
    </row>
    <row r="2492" spans="1:6" x14ac:dyDescent="0.3">
      <c r="A2492" s="22"/>
      <c r="B2492" s="23"/>
      <c r="C2492" s="24"/>
      <c r="D2492" s="25"/>
      <c r="E2492" s="26"/>
      <c r="F2492" s="26"/>
    </row>
    <row r="2493" spans="1:6" x14ac:dyDescent="0.3">
      <c r="A2493" s="22"/>
      <c r="B2493" s="23"/>
      <c r="C2493" s="24"/>
      <c r="D2493" s="25"/>
      <c r="E2493" s="26"/>
      <c r="F2493" s="26"/>
    </row>
    <row r="2494" spans="1:6" x14ac:dyDescent="0.3">
      <c r="A2494" s="22"/>
      <c r="B2494" s="23"/>
      <c r="C2494" s="24"/>
      <c r="D2494" s="25"/>
      <c r="E2494" s="26"/>
      <c r="F2494" s="26"/>
    </row>
    <row r="2495" spans="1:6" x14ac:dyDescent="0.3">
      <c r="A2495" s="22"/>
      <c r="B2495" s="23"/>
      <c r="C2495" s="24"/>
      <c r="D2495" s="25"/>
      <c r="E2495" s="26"/>
      <c r="F2495" s="26"/>
    </row>
    <row r="2496" spans="1:6" x14ac:dyDescent="0.3">
      <c r="A2496" s="22"/>
      <c r="B2496" s="23"/>
      <c r="C2496" s="24"/>
      <c r="D2496" s="25"/>
      <c r="E2496" s="26"/>
      <c r="F2496" s="26"/>
    </row>
    <row r="2497" spans="1:6" x14ac:dyDescent="0.3">
      <c r="A2497" s="22"/>
      <c r="B2497" s="23"/>
      <c r="C2497" s="24"/>
      <c r="D2497" s="25"/>
      <c r="E2497" s="26"/>
      <c r="F2497" s="26"/>
    </row>
    <row r="2498" spans="1:6" x14ac:dyDescent="0.3">
      <c r="A2498" s="22"/>
      <c r="B2498" s="23"/>
      <c r="C2498" s="24"/>
      <c r="D2498" s="25"/>
      <c r="E2498" s="26"/>
      <c r="F2498" s="26"/>
    </row>
    <row r="2499" spans="1:6" x14ac:dyDescent="0.3">
      <c r="A2499" s="22"/>
      <c r="B2499" s="23"/>
      <c r="C2499" s="24"/>
      <c r="D2499" s="25"/>
      <c r="E2499" s="26"/>
      <c r="F2499" s="26"/>
    </row>
    <row r="2500" spans="1:6" x14ac:dyDescent="0.3">
      <c r="A2500" s="22"/>
      <c r="B2500" s="23"/>
      <c r="C2500" s="24"/>
      <c r="D2500" s="25"/>
      <c r="E2500" s="26"/>
      <c r="F2500" s="26"/>
    </row>
    <row r="2501" spans="1:6" x14ac:dyDescent="0.3">
      <c r="A2501" s="22"/>
      <c r="B2501" s="23"/>
      <c r="C2501" s="24"/>
      <c r="D2501" s="25"/>
      <c r="E2501" s="26"/>
      <c r="F2501" s="26"/>
    </row>
    <row r="2502" spans="1:6" x14ac:dyDescent="0.3">
      <c r="A2502" s="22"/>
      <c r="B2502" s="23"/>
      <c r="C2502" s="24"/>
      <c r="D2502" s="25"/>
      <c r="E2502" s="26"/>
      <c r="F2502" s="26"/>
    </row>
    <row r="2503" spans="1:6" x14ac:dyDescent="0.3">
      <c r="A2503" s="22"/>
      <c r="B2503" s="23"/>
      <c r="C2503" s="24"/>
      <c r="D2503" s="25"/>
      <c r="E2503" s="26"/>
      <c r="F2503" s="26"/>
    </row>
    <row r="2504" spans="1:6" x14ac:dyDescent="0.3">
      <c r="A2504" s="22"/>
      <c r="B2504" s="23"/>
      <c r="C2504" s="24"/>
      <c r="D2504" s="25"/>
      <c r="E2504" s="26"/>
      <c r="F2504" s="26"/>
    </row>
    <row r="2505" spans="1:6" x14ac:dyDescent="0.3">
      <c r="A2505" s="22"/>
      <c r="B2505" s="23"/>
      <c r="C2505" s="24"/>
      <c r="D2505" s="25"/>
      <c r="E2505" s="26"/>
      <c r="F2505" s="26"/>
    </row>
    <row r="2506" spans="1:6" x14ac:dyDescent="0.3">
      <c r="A2506" s="22"/>
      <c r="B2506" s="23"/>
      <c r="C2506" s="24"/>
      <c r="D2506" s="25"/>
      <c r="E2506" s="26"/>
      <c r="F2506" s="26"/>
    </row>
    <row r="2507" spans="1:6" x14ac:dyDescent="0.3">
      <c r="A2507" s="22"/>
      <c r="B2507" s="23"/>
      <c r="C2507" s="24"/>
      <c r="D2507" s="25"/>
      <c r="E2507" s="26"/>
      <c r="F2507" s="26"/>
    </row>
    <row r="2508" spans="1:6" x14ac:dyDescent="0.3">
      <c r="A2508" s="22"/>
      <c r="B2508" s="23"/>
      <c r="C2508" s="24"/>
      <c r="D2508" s="25"/>
      <c r="E2508" s="26"/>
      <c r="F2508" s="26"/>
    </row>
    <row r="2509" spans="1:6" x14ac:dyDescent="0.3">
      <c r="A2509" s="22"/>
      <c r="B2509" s="23"/>
      <c r="C2509" s="24"/>
      <c r="D2509" s="25"/>
      <c r="E2509" s="26"/>
      <c r="F2509" s="26"/>
    </row>
    <row r="2510" spans="1:6" x14ac:dyDescent="0.3">
      <c r="A2510" s="22"/>
      <c r="B2510" s="23"/>
      <c r="C2510" s="24"/>
      <c r="D2510" s="25"/>
      <c r="E2510" s="26"/>
      <c r="F2510" s="26"/>
    </row>
    <row r="2511" spans="1:6" x14ac:dyDescent="0.3">
      <c r="A2511" s="22"/>
      <c r="B2511" s="23"/>
      <c r="C2511" s="24"/>
      <c r="D2511" s="25"/>
      <c r="E2511" s="26"/>
      <c r="F2511" s="26"/>
    </row>
    <row r="2512" spans="1:6" x14ac:dyDescent="0.3">
      <c r="A2512" s="22"/>
      <c r="B2512" s="23"/>
      <c r="C2512" s="24"/>
      <c r="D2512" s="25"/>
      <c r="E2512" s="26"/>
      <c r="F2512" s="26"/>
    </row>
    <row r="2513" spans="1:6" x14ac:dyDescent="0.3">
      <c r="A2513" s="22"/>
      <c r="B2513" s="23"/>
      <c r="C2513" s="24"/>
      <c r="D2513" s="25"/>
      <c r="E2513" s="26"/>
      <c r="F2513" s="26"/>
    </row>
    <row r="2514" spans="1:6" x14ac:dyDescent="0.3">
      <c r="A2514" s="22"/>
      <c r="B2514" s="23"/>
      <c r="C2514" s="24"/>
      <c r="D2514" s="25"/>
      <c r="E2514" s="26"/>
      <c r="F2514" s="26"/>
    </row>
    <row r="2515" spans="1:6" x14ac:dyDescent="0.3">
      <c r="A2515" s="22"/>
      <c r="B2515" s="23"/>
      <c r="C2515" s="24"/>
      <c r="D2515" s="25"/>
      <c r="E2515" s="26"/>
      <c r="F2515" s="26"/>
    </row>
    <row r="2516" spans="1:6" x14ac:dyDescent="0.3">
      <c r="A2516" s="22"/>
      <c r="B2516" s="23"/>
      <c r="C2516" s="24"/>
      <c r="D2516" s="25"/>
      <c r="E2516" s="26"/>
      <c r="F2516" s="26"/>
    </row>
    <row r="2517" spans="1:6" x14ac:dyDescent="0.3">
      <c r="A2517" s="22"/>
      <c r="B2517" s="23"/>
      <c r="C2517" s="24"/>
      <c r="D2517" s="25"/>
      <c r="E2517" s="26"/>
      <c r="F2517" s="26"/>
    </row>
    <row r="2518" spans="1:6" x14ac:dyDescent="0.3">
      <c r="A2518" s="22"/>
      <c r="B2518" s="23"/>
      <c r="C2518" s="24"/>
      <c r="D2518" s="25"/>
      <c r="E2518" s="26"/>
      <c r="F2518" s="26"/>
    </row>
    <row r="2519" spans="1:6" x14ac:dyDescent="0.3">
      <c r="A2519" s="22"/>
      <c r="B2519" s="23"/>
      <c r="C2519" s="24"/>
      <c r="D2519" s="25"/>
      <c r="E2519" s="26"/>
      <c r="F2519" s="26"/>
    </row>
    <row r="2520" spans="1:6" x14ac:dyDescent="0.3">
      <c r="A2520" s="22"/>
      <c r="B2520" s="23"/>
      <c r="C2520" s="24"/>
      <c r="D2520" s="25"/>
      <c r="E2520" s="26"/>
      <c r="F2520" s="26"/>
    </row>
    <row r="2521" spans="1:6" x14ac:dyDescent="0.3">
      <c r="A2521" s="22"/>
      <c r="B2521" s="23"/>
      <c r="C2521" s="24"/>
      <c r="D2521" s="25"/>
      <c r="E2521" s="26"/>
      <c r="F2521" s="26"/>
    </row>
    <row r="2522" spans="1:6" x14ac:dyDescent="0.3">
      <c r="A2522" s="22"/>
      <c r="B2522" s="23"/>
      <c r="C2522" s="24"/>
      <c r="D2522" s="25"/>
      <c r="E2522" s="26"/>
      <c r="F2522" s="26"/>
    </row>
    <row r="2523" spans="1:6" x14ac:dyDescent="0.3">
      <c r="A2523" s="22"/>
      <c r="B2523" s="23"/>
      <c r="C2523" s="24"/>
      <c r="D2523" s="25"/>
      <c r="E2523" s="26"/>
      <c r="F2523" s="26"/>
    </row>
    <row r="2524" spans="1:6" x14ac:dyDescent="0.3">
      <c r="A2524" s="22"/>
      <c r="B2524" s="23"/>
      <c r="C2524" s="24"/>
      <c r="D2524" s="25"/>
      <c r="E2524" s="26"/>
      <c r="F2524" s="26"/>
    </row>
    <row r="2525" spans="1:6" x14ac:dyDescent="0.3">
      <c r="A2525" s="22"/>
      <c r="B2525" s="23"/>
      <c r="C2525" s="24"/>
      <c r="D2525" s="25"/>
      <c r="E2525" s="26"/>
      <c r="F2525" s="26"/>
    </row>
    <row r="2526" spans="1:6" x14ac:dyDescent="0.3">
      <c r="A2526" s="22"/>
      <c r="B2526" s="23"/>
      <c r="C2526" s="24"/>
      <c r="D2526" s="25"/>
      <c r="E2526" s="26"/>
      <c r="F2526" s="26"/>
    </row>
    <row r="2527" spans="1:6" x14ac:dyDescent="0.3">
      <c r="A2527" s="22"/>
      <c r="B2527" s="23"/>
      <c r="C2527" s="24"/>
      <c r="D2527" s="25"/>
      <c r="E2527" s="26"/>
      <c r="F2527" s="26"/>
    </row>
    <row r="2528" spans="1:6" x14ac:dyDescent="0.3">
      <c r="A2528" s="22"/>
      <c r="B2528" s="23"/>
      <c r="C2528" s="24"/>
      <c r="D2528" s="25"/>
      <c r="E2528" s="26"/>
      <c r="F2528" s="26"/>
    </row>
    <row r="2529" spans="1:6" x14ac:dyDescent="0.3">
      <c r="A2529" s="22"/>
      <c r="B2529" s="23"/>
      <c r="C2529" s="24"/>
      <c r="D2529" s="25"/>
      <c r="E2529" s="26"/>
      <c r="F2529" s="26"/>
    </row>
    <row r="2530" spans="1:6" x14ac:dyDescent="0.3">
      <c r="A2530" s="22"/>
      <c r="B2530" s="23"/>
      <c r="C2530" s="24"/>
      <c r="D2530" s="25"/>
      <c r="E2530" s="26"/>
      <c r="F2530" s="26"/>
    </row>
    <row r="2531" spans="1:6" x14ac:dyDescent="0.3">
      <c r="A2531" s="22"/>
      <c r="B2531" s="23"/>
      <c r="C2531" s="24"/>
      <c r="D2531" s="25"/>
      <c r="E2531" s="26"/>
      <c r="F2531" s="26"/>
    </row>
    <row r="2532" spans="1:6" x14ac:dyDescent="0.3">
      <c r="A2532" s="22"/>
      <c r="B2532" s="23"/>
      <c r="C2532" s="24"/>
      <c r="D2532" s="25"/>
      <c r="E2532" s="26"/>
      <c r="F2532" s="26"/>
    </row>
    <row r="2533" spans="1:6" x14ac:dyDescent="0.3">
      <c r="A2533" s="22"/>
      <c r="B2533" s="23"/>
      <c r="C2533" s="24"/>
      <c r="D2533" s="25"/>
      <c r="E2533" s="26"/>
      <c r="F2533" s="26"/>
    </row>
    <row r="2534" spans="1:6" x14ac:dyDescent="0.3">
      <c r="A2534" s="22"/>
      <c r="B2534" s="23"/>
      <c r="C2534" s="24"/>
      <c r="D2534" s="25"/>
      <c r="E2534" s="26"/>
      <c r="F2534" s="26"/>
    </row>
    <row r="2535" spans="1:6" x14ac:dyDescent="0.3">
      <c r="A2535" s="22"/>
      <c r="B2535" s="23"/>
      <c r="C2535" s="24"/>
      <c r="D2535" s="25"/>
      <c r="E2535" s="26"/>
      <c r="F2535" s="26"/>
    </row>
    <row r="2536" spans="1:6" x14ac:dyDescent="0.3">
      <c r="A2536" s="22"/>
      <c r="B2536" s="23"/>
      <c r="C2536" s="24"/>
      <c r="D2536" s="25"/>
      <c r="E2536" s="26"/>
      <c r="F2536" s="26"/>
    </row>
    <row r="2537" spans="1:6" x14ac:dyDescent="0.3">
      <c r="A2537" s="22"/>
      <c r="B2537" s="23"/>
      <c r="C2537" s="24"/>
      <c r="D2537" s="25"/>
      <c r="E2537" s="26"/>
      <c r="F2537" s="26"/>
    </row>
    <row r="2538" spans="1:6" x14ac:dyDescent="0.3">
      <c r="A2538" s="22"/>
      <c r="B2538" s="23"/>
      <c r="C2538" s="24"/>
      <c r="D2538" s="25"/>
      <c r="E2538" s="26"/>
      <c r="F2538" s="26"/>
    </row>
    <row r="2539" spans="1:6" x14ac:dyDescent="0.3">
      <c r="A2539" s="22"/>
      <c r="B2539" s="23"/>
      <c r="C2539" s="24"/>
      <c r="D2539" s="25"/>
      <c r="E2539" s="26"/>
      <c r="F2539" s="26"/>
    </row>
    <row r="2540" spans="1:6" x14ac:dyDescent="0.3">
      <c r="A2540" s="22"/>
      <c r="B2540" s="23"/>
      <c r="C2540" s="24"/>
      <c r="D2540" s="25"/>
      <c r="E2540" s="26"/>
      <c r="F2540" s="26"/>
    </row>
    <row r="2541" spans="1:6" x14ac:dyDescent="0.3">
      <c r="A2541" s="22"/>
      <c r="B2541" s="23"/>
      <c r="C2541" s="24"/>
      <c r="D2541" s="25"/>
      <c r="E2541" s="26"/>
      <c r="F2541" s="26"/>
    </row>
    <row r="2542" spans="1:6" x14ac:dyDescent="0.3">
      <c r="A2542" s="22"/>
      <c r="B2542" s="23"/>
      <c r="C2542" s="24"/>
      <c r="D2542" s="25"/>
      <c r="E2542" s="26"/>
      <c r="F2542" s="26"/>
    </row>
    <row r="2543" spans="1:6" x14ac:dyDescent="0.3">
      <c r="A2543" s="22"/>
      <c r="B2543" s="23"/>
      <c r="C2543" s="24"/>
      <c r="D2543" s="25"/>
      <c r="E2543" s="26"/>
      <c r="F2543" s="26"/>
    </row>
    <row r="2544" spans="1:6" x14ac:dyDescent="0.3">
      <c r="A2544" s="22"/>
      <c r="B2544" s="23"/>
      <c r="C2544" s="24"/>
      <c r="D2544" s="25"/>
      <c r="E2544" s="26"/>
      <c r="F2544" s="26"/>
    </row>
    <row r="2545" spans="1:6" x14ac:dyDescent="0.3">
      <c r="A2545" s="22"/>
      <c r="B2545" s="23"/>
      <c r="C2545" s="24"/>
      <c r="D2545" s="25"/>
      <c r="E2545" s="26"/>
      <c r="F2545" s="26"/>
    </row>
    <row r="2546" spans="1:6" x14ac:dyDescent="0.3">
      <c r="A2546" s="22"/>
      <c r="B2546" s="23"/>
      <c r="C2546" s="24"/>
      <c r="D2546" s="25"/>
      <c r="E2546" s="26"/>
      <c r="F2546" s="26"/>
    </row>
    <row r="2547" spans="1:6" x14ac:dyDescent="0.3">
      <c r="A2547" s="22"/>
      <c r="B2547" s="23"/>
      <c r="C2547" s="24"/>
      <c r="D2547" s="25"/>
      <c r="E2547" s="26"/>
      <c r="F2547" s="26"/>
    </row>
    <row r="2548" spans="1:6" x14ac:dyDescent="0.3">
      <c r="A2548" s="22"/>
      <c r="B2548" s="23"/>
      <c r="C2548" s="24"/>
      <c r="D2548" s="25"/>
      <c r="E2548" s="26"/>
      <c r="F2548" s="26"/>
    </row>
    <row r="2549" spans="1:6" x14ac:dyDescent="0.3">
      <c r="A2549" s="22"/>
      <c r="B2549" s="23"/>
      <c r="C2549" s="24"/>
      <c r="D2549" s="25"/>
      <c r="E2549" s="26"/>
      <c r="F2549" s="26"/>
    </row>
    <row r="2550" spans="1:6" x14ac:dyDescent="0.3">
      <c r="A2550" s="22"/>
      <c r="B2550" s="23"/>
      <c r="C2550" s="24"/>
      <c r="D2550" s="25"/>
      <c r="E2550" s="26"/>
      <c r="F2550" s="26"/>
    </row>
    <row r="2551" spans="1:6" x14ac:dyDescent="0.3">
      <c r="A2551" s="22"/>
      <c r="B2551" s="23"/>
      <c r="C2551" s="24"/>
      <c r="D2551" s="25"/>
      <c r="E2551" s="26"/>
      <c r="F2551" s="26"/>
    </row>
    <row r="2552" spans="1:6" x14ac:dyDescent="0.3">
      <c r="A2552" s="22"/>
      <c r="B2552" s="23"/>
      <c r="C2552" s="24"/>
      <c r="D2552" s="25"/>
      <c r="E2552" s="26"/>
      <c r="F2552" s="26"/>
    </row>
    <row r="2553" spans="1:6" x14ac:dyDescent="0.3">
      <c r="A2553" s="22"/>
      <c r="B2553" s="23"/>
      <c r="C2553" s="24"/>
      <c r="D2553" s="25"/>
      <c r="E2553" s="26"/>
      <c r="F2553" s="26"/>
    </row>
    <row r="2554" spans="1:6" x14ac:dyDescent="0.3">
      <c r="A2554" s="22"/>
      <c r="B2554" s="23"/>
      <c r="C2554" s="24"/>
      <c r="D2554" s="25"/>
      <c r="E2554" s="26"/>
      <c r="F2554" s="26"/>
    </row>
    <row r="2555" spans="1:6" x14ac:dyDescent="0.3">
      <c r="A2555" s="22"/>
      <c r="B2555" s="23"/>
      <c r="C2555" s="24"/>
      <c r="D2555" s="25"/>
      <c r="E2555" s="26"/>
      <c r="F2555" s="26"/>
    </row>
    <row r="2556" spans="1:6" x14ac:dyDescent="0.3">
      <c r="A2556" s="22"/>
      <c r="B2556" s="23"/>
      <c r="C2556" s="24"/>
      <c r="D2556" s="25"/>
      <c r="E2556" s="26"/>
      <c r="F2556" s="26"/>
    </row>
    <row r="2557" spans="1:6" x14ac:dyDescent="0.3">
      <c r="A2557" s="22"/>
      <c r="B2557" s="23"/>
      <c r="C2557" s="24"/>
      <c r="D2557" s="25"/>
      <c r="E2557" s="26"/>
      <c r="F2557" s="26"/>
    </row>
    <row r="2558" spans="1:6" x14ac:dyDescent="0.3">
      <c r="A2558" s="22"/>
      <c r="B2558" s="23"/>
      <c r="C2558" s="24"/>
      <c r="D2558" s="25"/>
      <c r="E2558" s="26"/>
      <c r="F2558" s="26"/>
    </row>
    <row r="2559" spans="1:6" x14ac:dyDescent="0.3">
      <c r="A2559" s="22"/>
      <c r="B2559" s="23"/>
      <c r="C2559" s="24"/>
      <c r="D2559" s="25"/>
      <c r="E2559" s="26"/>
      <c r="F2559" s="26"/>
    </row>
    <row r="2560" spans="1:6" x14ac:dyDescent="0.3">
      <c r="A2560" s="22"/>
      <c r="B2560" s="23"/>
      <c r="C2560" s="24"/>
      <c r="D2560" s="25"/>
      <c r="E2560" s="26"/>
      <c r="F2560" s="26"/>
    </row>
    <row r="2561" spans="1:6" x14ac:dyDescent="0.3">
      <c r="A2561" s="22"/>
      <c r="B2561" s="23"/>
      <c r="C2561" s="24"/>
      <c r="D2561" s="25"/>
      <c r="E2561" s="26"/>
      <c r="F2561" s="26"/>
    </row>
    <row r="2562" spans="1:6" x14ac:dyDescent="0.3">
      <c r="A2562" s="22"/>
      <c r="B2562" s="23"/>
      <c r="C2562" s="24"/>
      <c r="D2562" s="25"/>
      <c r="E2562" s="26"/>
      <c r="F2562" s="26"/>
    </row>
    <row r="2563" spans="1:6" x14ac:dyDescent="0.3">
      <c r="A2563" s="22"/>
      <c r="B2563" s="23"/>
      <c r="C2563" s="24"/>
      <c r="D2563" s="25"/>
      <c r="E2563" s="26"/>
      <c r="F2563" s="26"/>
    </row>
    <row r="2564" spans="1:6" x14ac:dyDescent="0.3">
      <c r="A2564" s="22"/>
      <c r="B2564" s="23"/>
      <c r="C2564" s="24"/>
      <c r="D2564" s="25"/>
      <c r="E2564" s="26"/>
      <c r="F2564" s="26"/>
    </row>
    <row r="2565" spans="1:6" x14ac:dyDescent="0.3">
      <c r="A2565" s="22"/>
      <c r="B2565" s="23"/>
      <c r="C2565" s="24"/>
      <c r="D2565" s="25"/>
      <c r="E2565" s="26"/>
      <c r="F2565" s="26"/>
    </row>
    <row r="2566" spans="1:6" x14ac:dyDescent="0.3">
      <c r="A2566" s="22"/>
      <c r="B2566" s="23"/>
      <c r="C2566" s="24"/>
      <c r="D2566" s="25"/>
      <c r="E2566" s="26"/>
      <c r="F2566" s="26"/>
    </row>
    <row r="2567" spans="1:6" x14ac:dyDescent="0.3">
      <c r="A2567" s="22"/>
      <c r="B2567" s="23"/>
      <c r="C2567" s="24"/>
      <c r="D2567" s="25"/>
      <c r="E2567" s="26"/>
      <c r="F2567" s="26"/>
    </row>
    <row r="2568" spans="1:6" x14ac:dyDescent="0.3">
      <c r="A2568" s="22"/>
      <c r="B2568" s="23"/>
      <c r="C2568" s="24"/>
      <c r="D2568" s="25"/>
      <c r="E2568" s="26"/>
      <c r="F2568" s="26"/>
    </row>
    <row r="2569" spans="1:6" x14ac:dyDescent="0.3">
      <c r="A2569" s="22"/>
      <c r="B2569" s="23"/>
      <c r="C2569" s="24"/>
      <c r="D2569" s="25"/>
      <c r="E2569" s="26"/>
      <c r="F2569" s="26"/>
    </row>
    <row r="2570" spans="1:6" x14ac:dyDescent="0.3">
      <c r="A2570" s="22"/>
      <c r="B2570" s="23"/>
      <c r="C2570" s="24"/>
      <c r="D2570" s="25"/>
      <c r="E2570" s="26"/>
      <c r="F2570" s="26"/>
    </row>
    <row r="2571" spans="1:6" x14ac:dyDescent="0.3">
      <c r="A2571" s="22"/>
      <c r="B2571" s="23"/>
      <c r="C2571" s="24"/>
      <c r="D2571" s="25"/>
      <c r="E2571" s="26"/>
      <c r="F2571" s="26"/>
    </row>
    <row r="2572" spans="1:6" x14ac:dyDescent="0.3">
      <c r="A2572" s="22"/>
      <c r="B2572" s="23"/>
      <c r="C2572" s="24"/>
      <c r="D2572" s="25"/>
      <c r="E2572" s="26"/>
      <c r="F2572" s="26"/>
    </row>
    <row r="2573" spans="1:6" x14ac:dyDescent="0.3">
      <c r="A2573" s="22"/>
      <c r="B2573" s="23"/>
      <c r="C2573" s="24"/>
      <c r="D2573" s="25"/>
      <c r="E2573" s="26"/>
      <c r="F2573" s="26"/>
    </row>
    <row r="2574" spans="1:6" x14ac:dyDescent="0.3">
      <c r="A2574" s="22"/>
      <c r="B2574" s="23"/>
      <c r="C2574" s="24"/>
      <c r="D2574" s="25"/>
      <c r="E2574" s="26"/>
      <c r="F2574" s="26"/>
    </row>
    <row r="2575" spans="1:6" x14ac:dyDescent="0.3">
      <c r="A2575" s="22"/>
      <c r="B2575" s="23"/>
      <c r="C2575" s="24"/>
      <c r="D2575" s="25"/>
      <c r="E2575" s="26"/>
      <c r="F2575" s="26"/>
    </row>
    <row r="2576" spans="1:6" x14ac:dyDescent="0.3">
      <c r="A2576" s="22"/>
      <c r="B2576" s="23"/>
      <c r="C2576" s="24"/>
      <c r="D2576" s="25"/>
      <c r="E2576" s="26"/>
      <c r="F2576" s="26"/>
    </row>
    <row r="2577" spans="1:6" x14ac:dyDescent="0.3">
      <c r="A2577" s="22"/>
      <c r="B2577" s="23"/>
      <c r="C2577" s="24"/>
      <c r="D2577" s="25"/>
      <c r="E2577" s="26"/>
      <c r="F2577" s="26"/>
    </row>
    <row r="2578" spans="1:6" x14ac:dyDescent="0.3">
      <c r="A2578" s="22"/>
      <c r="B2578" s="23"/>
      <c r="C2578" s="24"/>
      <c r="D2578" s="25"/>
      <c r="E2578" s="26"/>
      <c r="F2578" s="26"/>
    </row>
    <row r="2579" spans="1:6" x14ac:dyDescent="0.3">
      <c r="A2579" s="22"/>
      <c r="B2579" s="23"/>
      <c r="C2579" s="24"/>
      <c r="D2579" s="25"/>
      <c r="E2579" s="26"/>
      <c r="F2579" s="26"/>
    </row>
    <row r="2580" spans="1:6" x14ac:dyDescent="0.3">
      <c r="A2580" s="22"/>
      <c r="B2580" s="23"/>
      <c r="C2580" s="24"/>
      <c r="D2580" s="25"/>
      <c r="E2580" s="26"/>
      <c r="F2580" s="26"/>
    </row>
    <row r="2581" spans="1:6" x14ac:dyDescent="0.3">
      <c r="A2581" s="22"/>
      <c r="B2581" s="23"/>
      <c r="C2581" s="24"/>
      <c r="D2581" s="25"/>
      <c r="E2581" s="26"/>
      <c r="F2581" s="26"/>
    </row>
    <row r="2582" spans="1:6" x14ac:dyDescent="0.3">
      <c r="A2582" s="22"/>
      <c r="B2582" s="23"/>
      <c r="C2582" s="24"/>
      <c r="D2582" s="25"/>
      <c r="E2582" s="26"/>
      <c r="F2582" s="26"/>
    </row>
    <row r="2583" spans="1:6" x14ac:dyDescent="0.3">
      <c r="A2583" s="22"/>
      <c r="B2583" s="23"/>
      <c r="C2583" s="24"/>
      <c r="D2583" s="25"/>
      <c r="E2583" s="26"/>
      <c r="F2583" s="26"/>
    </row>
    <row r="2584" spans="1:6" x14ac:dyDescent="0.3">
      <c r="A2584" s="22"/>
      <c r="B2584" s="23"/>
      <c r="C2584" s="24"/>
      <c r="D2584" s="25"/>
      <c r="E2584" s="26"/>
      <c r="F2584" s="26"/>
    </row>
    <row r="2585" spans="1:6" x14ac:dyDescent="0.3">
      <c r="A2585" s="22"/>
      <c r="B2585" s="23"/>
      <c r="C2585" s="24"/>
      <c r="D2585" s="25"/>
      <c r="E2585" s="26"/>
      <c r="F2585" s="26"/>
    </row>
    <row r="2586" spans="1:6" x14ac:dyDescent="0.3">
      <c r="A2586" s="22"/>
      <c r="B2586" s="23"/>
      <c r="C2586" s="24"/>
      <c r="D2586" s="25"/>
      <c r="E2586" s="26"/>
      <c r="F2586" s="26"/>
    </row>
    <row r="2587" spans="1:6" x14ac:dyDescent="0.3">
      <c r="A2587" s="22"/>
      <c r="B2587" s="23"/>
      <c r="C2587" s="24"/>
      <c r="D2587" s="25"/>
      <c r="E2587" s="26"/>
      <c r="F2587" s="26"/>
    </row>
    <row r="2588" spans="1:6" x14ac:dyDescent="0.3">
      <c r="A2588" s="22"/>
      <c r="B2588" s="23"/>
      <c r="C2588" s="24"/>
      <c r="D2588" s="25"/>
      <c r="E2588" s="26"/>
      <c r="F2588" s="26"/>
    </row>
    <row r="2589" spans="1:6" x14ac:dyDescent="0.3">
      <c r="A2589" s="22"/>
      <c r="B2589" s="23"/>
      <c r="C2589" s="24"/>
      <c r="D2589" s="25"/>
      <c r="E2589" s="26"/>
      <c r="F2589" s="26"/>
    </row>
    <row r="2590" spans="1:6" x14ac:dyDescent="0.3">
      <c r="A2590" s="22"/>
      <c r="B2590" s="23"/>
      <c r="C2590" s="24"/>
      <c r="D2590" s="25"/>
      <c r="E2590" s="26"/>
      <c r="F2590" s="26"/>
    </row>
    <row r="2591" spans="1:6" x14ac:dyDescent="0.3">
      <c r="A2591" s="22"/>
      <c r="B2591" s="23"/>
      <c r="C2591" s="24"/>
      <c r="D2591" s="25"/>
      <c r="E2591" s="26"/>
      <c r="F2591" s="26"/>
    </row>
    <row r="2592" spans="1:6" x14ac:dyDescent="0.3">
      <c r="A2592" s="22"/>
      <c r="B2592" s="23"/>
      <c r="C2592" s="24"/>
      <c r="D2592" s="25"/>
      <c r="E2592" s="26"/>
      <c r="F2592" s="26"/>
    </row>
    <row r="2593" spans="1:6" x14ac:dyDescent="0.3">
      <c r="A2593" s="22"/>
      <c r="B2593" s="23"/>
      <c r="C2593" s="24"/>
      <c r="D2593" s="25"/>
      <c r="E2593" s="26"/>
      <c r="F2593" s="26"/>
    </row>
    <row r="2594" spans="1:6" x14ac:dyDescent="0.3">
      <c r="A2594" s="22"/>
      <c r="B2594" s="23"/>
      <c r="C2594" s="24"/>
      <c r="D2594" s="25"/>
      <c r="E2594" s="26"/>
      <c r="F2594" s="26"/>
    </row>
    <row r="2595" spans="1:6" x14ac:dyDescent="0.3">
      <c r="A2595" s="22"/>
      <c r="B2595" s="23"/>
      <c r="C2595" s="24"/>
      <c r="D2595" s="25"/>
      <c r="E2595" s="26"/>
      <c r="F2595" s="26"/>
    </row>
    <row r="2596" spans="1:6" x14ac:dyDescent="0.3">
      <c r="A2596" s="22"/>
      <c r="B2596" s="23"/>
      <c r="C2596" s="24"/>
      <c r="D2596" s="25"/>
      <c r="E2596" s="26"/>
      <c r="F2596" s="26"/>
    </row>
    <row r="2597" spans="1:6" x14ac:dyDescent="0.3">
      <c r="A2597" s="22"/>
      <c r="B2597" s="23"/>
      <c r="C2597" s="24"/>
      <c r="D2597" s="25"/>
      <c r="E2597" s="26"/>
      <c r="F2597" s="26"/>
    </row>
    <row r="2598" spans="1:6" x14ac:dyDescent="0.3">
      <c r="A2598" s="22"/>
      <c r="B2598" s="23"/>
      <c r="C2598" s="24"/>
      <c r="D2598" s="25"/>
      <c r="E2598" s="26"/>
      <c r="F2598" s="26"/>
    </row>
    <row r="2599" spans="1:6" x14ac:dyDescent="0.3">
      <c r="A2599" s="22"/>
      <c r="B2599" s="23"/>
      <c r="C2599" s="24"/>
      <c r="D2599" s="25"/>
      <c r="E2599" s="26"/>
      <c r="F2599" s="26"/>
    </row>
    <row r="2600" spans="1:6" x14ac:dyDescent="0.3">
      <c r="A2600" s="22"/>
      <c r="B2600" s="23"/>
      <c r="C2600" s="24"/>
      <c r="D2600" s="25"/>
      <c r="E2600" s="26"/>
      <c r="F2600" s="26"/>
    </row>
    <row r="2601" spans="1:6" x14ac:dyDescent="0.3">
      <c r="A2601" s="22"/>
      <c r="B2601" s="23"/>
      <c r="C2601" s="24"/>
      <c r="D2601" s="25"/>
      <c r="E2601" s="26"/>
      <c r="F2601" s="26"/>
    </row>
    <row r="2602" spans="1:6" x14ac:dyDescent="0.3">
      <c r="A2602" s="22"/>
      <c r="B2602" s="23"/>
      <c r="C2602" s="24"/>
      <c r="D2602" s="25"/>
      <c r="E2602" s="26"/>
      <c r="F2602" s="26"/>
    </row>
    <row r="2603" spans="1:6" x14ac:dyDescent="0.3">
      <c r="A2603" s="22"/>
      <c r="B2603" s="23"/>
      <c r="C2603" s="24"/>
      <c r="D2603" s="25"/>
      <c r="E2603" s="26"/>
      <c r="F2603" s="26"/>
    </row>
    <row r="2604" spans="1:6" x14ac:dyDescent="0.3">
      <c r="A2604" s="22"/>
      <c r="B2604" s="23"/>
      <c r="C2604" s="24"/>
      <c r="D2604" s="25"/>
      <c r="E2604" s="26"/>
      <c r="F2604" s="26"/>
    </row>
    <row r="2605" spans="1:6" x14ac:dyDescent="0.3">
      <c r="A2605" s="22"/>
      <c r="B2605" s="23"/>
      <c r="C2605" s="24"/>
      <c r="D2605" s="25"/>
      <c r="E2605" s="26"/>
      <c r="F2605" s="26"/>
    </row>
    <row r="2606" spans="1:6" x14ac:dyDescent="0.3">
      <c r="A2606" s="22"/>
      <c r="B2606" s="23"/>
      <c r="C2606" s="24"/>
      <c r="D2606" s="25"/>
      <c r="E2606" s="26"/>
      <c r="F2606" s="26"/>
    </row>
    <row r="2607" spans="1:6" x14ac:dyDescent="0.3">
      <c r="A2607" s="22"/>
      <c r="B2607" s="23"/>
      <c r="C2607" s="24"/>
      <c r="D2607" s="25"/>
      <c r="E2607" s="26"/>
      <c r="F2607" s="26"/>
    </row>
    <row r="2608" spans="1:6" x14ac:dyDescent="0.3">
      <c r="A2608" s="22"/>
      <c r="B2608" s="23"/>
      <c r="C2608" s="24"/>
      <c r="D2608" s="25"/>
      <c r="E2608" s="26"/>
      <c r="F2608" s="26"/>
    </row>
    <row r="2609" spans="1:6" x14ac:dyDescent="0.3">
      <c r="A2609" s="22"/>
      <c r="B2609" s="23"/>
      <c r="C2609" s="24"/>
      <c r="D2609" s="25"/>
      <c r="E2609" s="26"/>
      <c r="F2609" s="26"/>
    </row>
    <row r="2610" spans="1:6" x14ac:dyDescent="0.3">
      <c r="A2610" s="22"/>
      <c r="B2610" s="23"/>
      <c r="C2610" s="24"/>
      <c r="D2610" s="25"/>
      <c r="E2610" s="26"/>
      <c r="F2610" s="26"/>
    </row>
    <row r="2611" spans="1:6" x14ac:dyDescent="0.3">
      <c r="A2611" s="22"/>
      <c r="B2611" s="23"/>
      <c r="C2611" s="24"/>
      <c r="D2611" s="25"/>
      <c r="E2611" s="26"/>
      <c r="F2611" s="26"/>
    </row>
    <row r="2612" spans="1:6" x14ac:dyDescent="0.3">
      <c r="A2612" s="22"/>
      <c r="B2612" s="23"/>
      <c r="C2612" s="24"/>
      <c r="D2612" s="25"/>
      <c r="E2612" s="26"/>
      <c r="F2612" s="26"/>
    </row>
    <row r="2613" spans="1:6" x14ac:dyDescent="0.3">
      <c r="A2613" s="22"/>
      <c r="B2613" s="23"/>
      <c r="C2613" s="24"/>
      <c r="D2613" s="25"/>
      <c r="E2613" s="26"/>
      <c r="F2613" s="26"/>
    </row>
    <row r="2614" spans="1:6" x14ac:dyDescent="0.3">
      <c r="A2614" s="22"/>
      <c r="B2614" s="23"/>
      <c r="C2614" s="24"/>
      <c r="D2614" s="25"/>
      <c r="E2614" s="26"/>
      <c r="F2614" s="26"/>
    </row>
    <row r="2615" spans="1:6" x14ac:dyDescent="0.3">
      <c r="A2615" s="22"/>
      <c r="B2615" s="23"/>
      <c r="C2615" s="24"/>
      <c r="D2615" s="25"/>
      <c r="E2615" s="26"/>
      <c r="F2615" s="26"/>
    </row>
    <row r="2616" spans="1:6" x14ac:dyDescent="0.3">
      <c r="A2616" s="22"/>
      <c r="B2616" s="23"/>
      <c r="C2616" s="24"/>
      <c r="D2616" s="25"/>
      <c r="E2616" s="26"/>
      <c r="F2616" s="26"/>
    </row>
    <row r="2617" spans="1:6" x14ac:dyDescent="0.3">
      <c r="A2617" s="22"/>
      <c r="B2617" s="23"/>
      <c r="C2617" s="24"/>
      <c r="D2617" s="25"/>
      <c r="E2617" s="26"/>
      <c r="F2617" s="26"/>
    </row>
    <row r="2618" spans="1:6" x14ac:dyDescent="0.3">
      <c r="A2618" s="22"/>
      <c r="B2618" s="23"/>
      <c r="C2618" s="24"/>
      <c r="D2618" s="25"/>
      <c r="E2618" s="26"/>
      <c r="F2618" s="26"/>
    </row>
    <row r="2619" spans="1:6" x14ac:dyDescent="0.3">
      <c r="A2619" s="22"/>
      <c r="B2619" s="23"/>
      <c r="C2619" s="24"/>
      <c r="D2619" s="25"/>
      <c r="E2619" s="26"/>
      <c r="F2619" s="26"/>
    </row>
    <row r="2620" spans="1:6" x14ac:dyDescent="0.3">
      <c r="A2620" s="22"/>
      <c r="B2620" s="23"/>
      <c r="C2620" s="24"/>
      <c r="D2620" s="25"/>
      <c r="E2620" s="26"/>
      <c r="F2620" s="26"/>
    </row>
    <row r="2621" spans="1:6" x14ac:dyDescent="0.3">
      <c r="A2621" s="22"/>
      <c r="B2621" s="23"/>
      <c r="C2621" s="24"/>
      <c r="D2621" s="25"/>
      <c r="E2621" s="26"/>
      <c r="F2621" s="26"/>
    </row>
    <row r="2622" spans="1:6" x14ac:dyDescent="0.3">
      <c r="A2622" s="22"/>
      <c r="B2622" s="23"/>
      <c r="C2622" s="24"/>
      <c r="D2622" s="25"/>
      <c r="E2622" s="26"/>
      <c r="F2622" s="26"/>
    </row>
    <row r="2623" spans="1:6" x14ac:dyDescent="0.3">
      <c r="A2623" s="22"/>
      <c r="B2623" s="23"/>
      <c r="C2623" s="24"/>
      <c r="D2623" s="25"/>
      <c r="E2623" s="26"/>
      <c r="F2623" s="26"/>
    </row>
    <row r="2624" spans="1:6" x14ac:dyDescent="0.3">
      <c r="A2624" s="22"/>
      <c r="B2624" s="23"/>
      <c r="C2624" s="24"/>
      <c r="D2624" s="25"/>
      <c r="E2624" s="26"/>
      <c r="F2624" s="26"/>
    </row>
    <row r="2625" spans="1:6" x14ac:dyDescent="0.3">
      <c r="A2625" s="22"/>
      <c r="B2625" s="23"/>
      <c r="C2625" s="24"/>
      <c r="D2625" s="25"/>
      <c r="E2625" s="26"/>
      <c r="F2625" s="26"/>
    </row>
    <row r="2626" spans="1:6" x14ac:dyDescent="0.3">
      <c r="A2626" s="22"/>
      <c r="B2626" s="23"/>
      <c r="C2626" s="24"/>
      <c r="D2626" s="25"/>
      <c r="E2626" s="26"/>
      <c r="F2626" s="26"/>
    </row>
    <row r="2627" spans="1:6" x14ac:dyDescent="0.3">
      <c r="A2627" s="22"/>
      <c r="B2627" s="23"/>
      <c r="C2627" s="24"/>
      <c r="D2627" s="25"/>
      <c r="E2627" s="26"/>
      <c r="F2627" s="26"/>
    </row>
    <row r="2628" spans="1:6" x14ac:dyDescent="0.3">
      <c r="A2628" s="22"/>
      <c r="B2628" s="23"/>
      <c r="C2628" s="24"/>
      <c r="D2628" s="25"/>
      <c r="E2628" s="26"/>
      <c r="F2628" s="26"/>
    </row>
    <row r="2629" spans="1:6" x14ac:dyDescent="0.3">
      <c r="A2629" s="22"/>
      <c r="B2629" s="23"/>
      <c r="C2629" s="24"/>
      <c r="D2629" s="25"/>
      <c r="E2629" s="26"/>
      <c r="F2629" s="26"/>
    </row>
    <row r="2630" spans="1:6" x14ac:dyDescent="0.3">
      <c r="A2630" s="22"/>
      <c r="B2630" s="23"/>
      <c r="C2630" s="24"/>
      <c r="D2630" s="25"/>
      <c r="E2630" s="26"/>
      <c r="F2630" s="26"/>
    </row>
    <row r="2631" spans="1:6" x14ac:dyDescent="0.3">
      <c r="A2631" s="22"/>
      <c r="B2631" s="23"/>
      <c r="C2631" s="24"/>
      <c r="D2631" s="25"/>
      <c r="E2631" s="26"/>
      <c r="F2631" s="26"/>
    </row>
    <row r="2632" spans="1:6" x14ac:dyDescent="0.3">
      <c r="A2632" s="22"/>
      <c r="B2632" s="23"/>
      <c r="C2632" s="24"/>
      <c r="D2632" s="25"/>
      <c r="E2632" s="26"/>
      <c r="F2632" s="26"/>
    </row>
    <row r="2633" spans="1:6" x14ac:dyDescent="0.3">
      <c r="A2633" s="22"/>
      <c r="B2633" s="23"/>
      <c r="C2633" s="24"/>
      <c r="D2633" s="25"/>
      <c r="E2633" s="26"/>
      <c r="F2633" s="26"/>
    </row>
    <row r="2634" spans="1:6" x14ac:dyDescent="0.3">
      <c r="A2634" s="22"/>
      <c r="B2634" s="23"/>
      <c r="C2634" s="24"/>
      <c r="D2634" s="25"/>
      <c r="E2634" s="26"/>
      <c r="F2634" s="26"/>
    </row>
    <row r="2635" spans="1:6" x14ac:dyDescent="0.3">
      <c r="A2635" s="22"/>
      <c r="B2635" s="23"/>
      <c r="C2635" s="24"/>
      <c r="D2635" s="25"/>
      <c r="E2635" s="26"/>
      <c r="F2635" s="26"/>
    </row>
    <row r="2636" spans="1:6" x14ac:dyDescent="0.3">
      <c r="A2636" s="22"/>
      <c r="B2636" s="23"/>
      <c r="C2636" s="24"/>
      <c r="D2636" s="25"/>
      <c r="E2636" s="26"/>
      <c r="F2636" s="26"/>
    </row>
    <row r="2637" spans="1:6" x14ac:dyDescent="0.3">
      <c r="A2637" s="22"/>
      <c r="B2637" s="23"/>
      <c r="C2637" s="24"/>
      <c r="D2637" s="25"/>
      <c r="E2637" s="26"/>
      <c r="F2637" s="26"/>
    </row>
    <row r="2638" spans="1:6" x14ac:dyDescent="0.3">
      <c r="A2638" s="22"/>
      <c r="B2638" s="23"/>
      <c r="C2638" s="24"/>
      <c r="D2638" s="25"/>
      <c r="E2638" s="26"/>
      <c r="F2638" s="26"/>
    </row>
    <row r="2639" spans="1:6" x14ac:dyDescent="0.3">
      <c r="A2639" s="22"/>
      <c r="B2639" s="23"/>
      <c r="C2639" s="24"/>
      <c r="D2639" s="25"/>
      <c r="E2639" s="26"/>
      <c r="F2639" s="26"/>
    </row>
    <row r="2640" spans="1:6" x14ac:dyDescent="0.3">
      <c r="A2640" s="22"/>
      <c r="B2640" s="23"/>
      <c r="C2640" s="24"/>
      <c r="D2640" s="25"/>
      <c r="E2640" s="26"/>
      <c r="F2640" s="26"/>
    </row>
    <row r="2641" spans="1:6" x14ac:dyDescent="0.3">
      <c r="A2641" s="22"/>
      <c r="B2641" s="23"/>
      <c r="C2641" s="24"/>
      <c r="D2641" s="25"/>
      <c r="E2641" s="26"/>
      <c r="F2641" s="26"/>
    </row>
    <row r="2642" spans="1:6" x14ac:dyDescent="0.3">
      <c r="A2642" s="22"/>
      <c r="B2642" s="23"/>
      <c r="C2642" s="24"/>
      <c r="D2642" s="25"/>
      <c r="E2642" s="26"/>
      <c r="F2642" s="26"/>
    </row>
    <row r="2643" spans="1:6" x14ac:dyDescent="0.3">
      <c r="A2643" s="22"/>
      <c r="B2643" s="23"/>
      <c r="C2643" s="24"/>
      <c r="D2643" s="25"/>
      <c r="E2643" s="26"/>
      <c r="F2643" s="26"/>
    </row>
    <row r="2644" spans="1:6" x14ac:dyDescent="0.3">
      <c r="A2644" s="22"/>
      <c r="B2644" s="23"/>
      <c r="C2644" s="24"/>
      <c r="D2644" s="25"/>
      <c r="E2644" s="26"/>
      <c r="F2644" s="26"/>
    </row>
    <row r="2645" spans="1:6" x14ac:dyDescent="0.3">
      <c r="A2645" s="22"/>
      <c r="B2645" s="23"/>
      <c r="C2645" s="24"/>
      <c r="D2645" s="25"/>
      <c r="E2645" s="26"/>
      <c r="F2645" s="26"/>
    </row>
    <row r="2646" spans="1:6" x14ac:dyDescent="0.3">
      <c r="A2646" s="22"/>
      <c r="B2646" s="23"/>
      <c r="C2646" s="24"/>
      <c r="D2646" s="25"/>
      <c r="E2646" s="26"/>
      <c r="F2646" s="26"/>
    </row>
    <row r="2647" spans="1:6" x14ac:dyDescent="0.3">
      <c r="A2647" s="22"/>
      <c r="B2647" s="23"/>
      <c r="C2647" s="24"/>
      <c r="D2647" s="25"/>
      <c r="E2647" s="26"/>
      <c r="F2647" s="26"/>
    </row>
    <row r="2648" spans="1:6" x14ac:dyDescent="0.3">
      <c r="A2648" s="22"/>
      <c r="B2648" s="23"/>
      <c r="C2648" s="24"/>
      <c r="D2648" s="25"/>
      <c r="E2648" s="26"/>
      <c r="F2648" s="26"/>
    </row>
    <row r="2649" spans="1:6" x14ac:dyDescent="0.3">
      <c r="A2649" s="22"/>
      <c r="B2649" s="23"/>
      <c r="C2649" s="24"/>
      <c r="D2649" s="25"/>
      <c r="E2649" s="26"/>
      <c r="F2649" s="26"/>
    </row>
    <row r="2650" spans="1:6" x14ac:dyDescent="0.3">
      <c r="A2650" s="22"/>
      <c r="B2650" s="23"/>
      <c r="C2650" s="24"/>
      <c r="D2650" s="25"/>
      <c r="E2650" s="26"/>
      <c r="F2650" s="26"/>
    </row>
    <row r="2651" spans="1:6" x14ac:dyDescent="0.3">
      <c r="A2651" s="22"/>
      <c r="B2651" s="23"/>
      <c r="C2651" s="24"/>
      <c r="D2651" s="25"/>
      <c r="E2651" s="26"/>
      <c r="F2651" s="26"/>
    </row>
    <row r="2652" spans="1:6" x14ac:dyDescent="0.3">
      <c r="A2652" s="22"/>
      <c r="B2652" s="23"/>
      <c r="C2652" s="24"/>
      <c r="D2652" s="25"/>
      <c r="E2652" s="26"/>
      <c r="F2652" s="26"/>
    </row>
    <row r="2653" spans="1:6" x14ac:dyDescent="0.3">
      <c r="A2653" s="22"/>
      <c r="B2653" s="23"/>
      <c r="C2653" s="24"/>
      <c r="D2653" s="25"/>
      <c r="E2653" s="26"/>
      <c r="F2653" s="26"/>
    </row>
    <row r="2654" spans="1:6" x14ac:dyDescent="0.3">
      <c r="A2654" s="22"/>
      <c r="B2654" s="23"/>
      <c r="C2654" s="24"/>
      <c r="D2654" s="25"/>
      <c r="E2654" s="26"/>
      <c r="F2654" s="26"/>
    </row>
    <row r="2655" spans="1:6" x14ac:dyDescent="0.3">
      <c r="A2655" s="22"/>
      <c r="B2655" s="23"/>
      <c r="C2655" s="24"/>
      <c r="D2655" s="25"/>
      <c r="E2655" s="26"/>
      <c r="F2655" s="26"/>
    </row>
    <row r="2656" spans="1:6" x14ac:dyDescent="0.3">
      <c r="A2656" s="22"/>
      <c r="B2656" s="23"/>
      <c r="C2656" s="24"/>
      <c r="D2656" s="25"/>
      <c r="E2656" s="26"/>
      <c r="F2656" s="26"/>
    </row>
    <row r="2657" spans="1:6" x14ac:dyDescent="0.3">
      <c r="A2657" s="22"/>
      <c r="B2657" s="23"/>
      <c r="C2657" s="24"/>
      <c r="D2657" s="25"/>
      <c r="E2657" s="26"/>
      <c r="F2657" s="26"/>
    </row>
    <row r="2658" spans="1:6" x14ac:dyDescent="0.3">
      <c r="A2658" s="22"/>
      <c r="B2658" s="23"/>
      <c r="C2658" s="24"/>
      <c r="D2658" s="25"/>
      <c r="E2658" s="26"/>
      <c r="F2658" s="26"/>
    </row>
    <row r="2659" spans="1:6" x14ac:dyDescent="0.3">
      <c r="A2659" s="22"/>
      <c r="B2659" s="23"/>
      <c r="C2659" s="24"/>
      <c r="D2659" s="25"/>
      <c r="E2659" s="26"/>
      <c r="F2659" s="26"/>
    </row>
    <row r="2660" spans="1:6" x14ac:dyDescent="0.3">
      <c r="A2660" s="22"/>
      <c r="B2660" s="23"/>
      <c r="C2660" s="24"/>
      <c r="D2660" s="25"/>
      <c r="E2660" s="26"/>
      <c r="F2660" s="26"/>
    </row>
    <row r="2661" spans="1:6" x14ac:dyDescent="0.3">
      <c r="A2661" s="22"/>
      <c r="B2661" s="23"/>
      <c r="C2661" s="24"/>
      <c r="D2661" s="25"/>
      <c r="E2661" s="26"/>
      <c r="F2661" s="26"/>
    </row>
    <row r="2662" spans="1:6" x14ac:dyDescent="0.3">
      <c r="A2662" s="22"/>
      <c r="B2662" s="23"/>
      <c r="C2662" s="24"/>
      <c r="D2662" s="25"/>
      <c r="E2662" s="26"/>
      <c r="F2662" s="26"/>
    </row>
    <row r="2663" spans="1:6" x14ac:dyDescent="0.3">
      <c r="A2663" s="22"/>
      <c r="B2663" s="23"/>
      <c r="C2663" s="24"/>
      <c r="D2663" s="25"/>
      <c r="E2663" s="26"/>
      <c r="F2663" s="26"/>
    </row>
    <row r="2664" spans="1:6" x14ac:dyDescent="0.3">
      <c r="A2664" s="22"/>
      <c r="B2664" s="23"/>
      <c r="C2664" s="24"/>
      <c r="D2664" s="25"/>
      <c r="E2664" s="26"/>
      <c r="F2664" s="26"/>
    </row>
    <row r="2665" spans="1:6" x14ac:dyDescent="0.3">
      <c r="A2665" s="22"/>
      <c r="B2665" s="23"/>
      <c r="C2665" s="24"/>
      <c r="D2665" s="25"/>
      <c r="E2665" s="26"/>
      <c r="F2665" s="26"/>
    </row>
    <row r="2666" spans="1:6" x14ac:dyDescent="0.3">
      <c r="A2666" s="22"/>
      <c r="B2666" s="23"/>
      <c r="C2666" s="24"/>
      <c r="D2666" s="25"/>
      <c r="E2666" s="26"/>
      <c r="F2666" s="26"/>
    </row>
    <row r="2667" spans="1:6" x14ac:dyDescent="0.3">
      <c r="A2667" s="22"/>
      <c r="B2667" s="23"/>
      <c r="C2667" s="24"/>
      <c r="D2667" s="25"/>
      <c r="E2667" s="26"/>
      <c r="F2667" s="26"/>
    </row>
    <row r="2668" spans="1:6" x14ac:dyDescent="0.3">
      <c r="A2668" s="22"/>
      <c r="B2668" s="23"/>
      <c r="C2668" s="24"/>
      <c r="D2668" s="25"/>
      <c r="E2668" s="26"/>
      <c r="F2668" s="26"/>
    </row>
    <row r="2669" spans="1:6" x14ac:dyDescent="0.3">
      <c r="A2669" s="22"/>
      <c r="B2669" s="23"/>
      <c r="C2669" s="24"/>
      <c r="D2669" s="25"/>
      <c r="E2669" s="26"/>
      <c r="F2669" s="26"/>
    </row>
    <row r="2670" spans="1:6" x14ac:dyDescent="0.3">
      <c r="A2670" s="22"/>
      <c r="B2670" s="23"/>
      <c r="C2670" s="24"/>
      <c r="D2670" s="25"/>
      <c r="E2670" s="26"/>
      <c r="F2670" s="26"/>
    </row>
    <row r="2671" spans="1:6" x14ac:dyDescent="0.3">
      <c r="A2671" s="22"/>
      <c r="B2671" s="23"/>
      <c r="C2671" s="24"/>
      <c r="D2671" s="25"/>
      <c r="E2671" s="26"/>
      <c r="F2671" s="26"/>
    </row>
    <row r="2672" spans="1:6" x14ac:dyDescent="0.3">
      <c r="A2672" s="22"/>
      <c r="B2672" s="23"/>
      <c r="C2672" s="24"/>
      <c r="D2672" s="25"/>
      <c r="E2672" s="26"/>
      <c r="F2672" s="26"/>
    </row>
    <row r="2673" spans="1:6" x14ac:dyDescent="0.3">
      <c r="A2673" s="22"/>
      <c r="B2673" s="23"/>
      <c r="C2673" s="24"/>
      <c r="D2673" s="25"/>
      <c r="E2673" s="26"/>
      <c r="F2673" s="26"/>
    </row>
    <row r="2674" spans="1:6" x14ac:dyDescent="0.3">
      <c r="A2674" s="22"/>
      <c r="B2674" s="23"/>
      <c r="C2674" s="24"/>
      <c r="D2674" s="25"/>
      <c r="E2674" s="26"/>
      <c r="F2674" s="26"/>
    </row>
    <row r="2675" spans="1:6" x14ac:dyDescent="0.3">
      <c r="A2675" s="22"/>
      <c r="B2675" s="23"/>
      <c r="C2675" s="24"/>
      <c r="D2675" s="25"/>
      <c r="E2675" s="26"/>
      <c r="F2675" s="26"/>
    </row>
    <row r="2676" spans="1:6" x14ac:dyDescent="0.3">
      <c r="A2676" s="22"/>
      <c r="B2676" s="23"/>
      <c r="C2676" s="24"/>
      <c r="D2676" s="25"/>
      <c r="E2676" s="26"/>
      <c r="F2676" s="26"/>
    </row>
    <row r="2677" spans="1:6" x14ac:dyDescent="0.3">
      <c r="A2677" s="22"/>
      <c r="B2677" s="23"/>
      <c r="C2677" s="24"/>
      <c r="D2677" s="25"/>
      <c r="E2677" s="26"/>
      <c r="F2677" s="26"/>
    </row>
    <row r="2678" spans="1:6" x14ac:dyDescent="0.3">
      <c r="A2678" s="22"/>
      <c r="B2678" s="23"/>
      <c r="C2678" s="24"/>
      <c r="D2678" s="25"/>
      <c r="E2678" s="26"/>
      <c r="F2678" s="26"/>
    </row>
    <row r="2679" spans="1:6" x14ac:dyDescent="0.3">
      <c r="A2679" s="22"/>
      <c r="B2679" s="23"/>
      <c r="C2679" s="24"/>
      <c r="D2679" s="25"/>
      <c r="E2679" s="26"/>
      <c r="F2679" s="26"/>
    </row>
    <row r="2680" spans="1:6" x14ac:dyDescent="0.3">
      <c r="A2680" s="22"/>
      <c r="B2680" s="23"/>
      <c r="C2680" s="24"/>
      <c r="D2680" s="25"/>
      <c r="E2680" s="26"/>
      <c r="F2680" s="26"/>
    </row>
    <row r="2681" spans="1:6" x14ac:dyDescent="0.3">
      <c r="A2681" s="22"/>
      <c r="B2681" s="23"/>
      <c r="C2681" s="24"/>
      <c r="D2681" s="25"/>
      <c r="E2681" s="26"/>
      <c r="F2681" s="26"/>
    </row>
    <row r="2682" spans="1:6" x14ac:dyDescent="0.3">
      <c r="A2682" s="22"/>
      <c r="B2682" s="23"/>
      <c r="C2682" s="24"/>
      <c r="D2682" s="25"/>
      <c r="E2682" s="26"/>
      <c r="F2682" s="26"/>
    </row>
    <row r="2683" spans="1:6" x14ac:dyDescent="0.3">
      <c r="A2683" s="22"/>
      <c r="B2683" s="23"/>
      <c r="C2683" s="24"/>
      <c r="D2683" s="25"/>
      <c r="E2683" s="26"/>
      <c r="F2683" s="26"/>
    </row>
    <row r="2684" spans="1:6" x14ac:dyDescent="0.3">
      <c r="A2684" s="22"/>
      <c r="B2684" s="23"/>
      <c r="C2684" s="24"/>
      <c r="D2684" s="25"/>
      <c r="E2684" s="26"/>
      <c r="F2684" s="26"/>
    </row>
    <row r="2685" spans="1:6" x14ac:dyDescent="0.3">
      <c r="A2685" s="22"/>
      <c r="B2685" s="23"/>
      <c r="C2685" s="24"/>
      <c r="D2685" s="25"/>
      <c r="E2685" s="26"/>
      <c r="F2685" s="26"/>
    </row>
    <row r="2686" spans="1:6" x14ac:dyDescent="0.3">
      <c r="A2686" s="22"/>
      <c r="B2686" s="23"/>
      <c r="C2686" s="24"/>
      <c r="D2686" s="25"/>
      <c r="E2686" s="26"/>
      <c r="F2686" s="26"/>
    </row>
    <row r="2687" spans="1:6" x14ac:dyDescent="0.3">
      <c r="A2687" s="22"/>
      <c r="B2687" s="23"/>
      <c r="C2687" s="24"/>
      <c r="D2687" s="25"/>
      <c r="E2687" s="26"/>
      <c r="F2687" s="26"/>
    </row>
    <row r="2688" spans="1:6" x14ac:dyDescent="0.3">
      <c r="A2688" s="22"/>
      <c r="B2688" s="23"/>
      <c r="C2688" s="24"/>
      <c r="D2688" s="25"/>
      <c r="E2688" s="26"/>
      <c r="F2688" s="26"/>
    </row>
    <row r="2689" spans="1:6" x14ac:dyDescent="0.3">
      <c r="A2689" s="22"/>
      <c r="B2689" s="23"/>
      <c r="C2689" s="24"/>
      <c r="D2689" s="25"/>
      <c r="E2689" s="26"/>
      <c r="F2689" s="26"/>
    </row>
    <row r="2690" spans="1:6" x14ac:dyDescent="0.3">
      <c r="A2690" s="22"/>
      <c r="B2690" s="23"/>
      <c r="C2690" s="24"/>
      <c r="D2690" s="25"/>
      <c r="E2690" s="26"/>
      <c r="F2690" s="26"/>
    </row>
    <row r="2691" spans="1:6" x14ac:dyDescent="0.3">
      <c r="A2691" s="22"/>
      <c r="B2691" s="23"/>
      <c r="C2691" s="24"/>
      <c r="D2691" s="25"/>
      <c r="E2691" s="26"/>
      <c r="F2691" s="26"/>
    </row>
    <row r="2692" spans="1:6" x14ac:dyDescent="0.3">
      <c r="A2692" s="22"/>
      <c r="B2692" s="23"/>
      <c r="C2692" s="24"/>
      <c r="D2692" s="25"/>
      <c r="E2692" s="26"/>
      <c r="F2692" s="26"/>
    </row>
    <row r="2693" spans="1:6" x14ac:dyDescent="0.3">
      <c r="A2693" s="22"/>
      <c r="B2693" s="23"/>
      <c r="C2693" s="24"/>
      <c r="D2693" s="25"/>
      <c r="E2693" s="26"/>
      <c r="F2693" s="26"/>
    </row>
    <row r="2694" spans="1:6" x14ac:dyDescent="0.3">
      <c r="A2694" s="22"/>
      <c r="B2694" s="23"/>
      <c r="C2694" s="24"/>
      <c r="D2694" s="25"/>
      <c r="E2694" s="26"/>
      <c r="F2694" s="26"/>
    </row>
    <row r="2695" spans="1:6" x14ac:dyDescent="0.3">
      <c r="A2695" s="22"/>
      <c r="B2695" s="23"/>
      <c r="C2695" s="24"/>
      <c r="D2695" s="25"/>
      <c r="E2695" s="26"/>
      <c r="F2695" s="26"/>
    </row>
    <row r="2696" spans="1:6" x14ac:dyDescent="0.3">
      <c r="A2696" s="22"/>
      <c r="B2696" s="23"/>
      <c r="C2696" s="24"/>
      <c r="D2696" s="25"/>
      <c r="E2696" s="26"/>
      <c r="F2696" s="26"/>
    </row>
    <row r="2697" spans="1:6" x14ac:dyDescent="0.3">
      <c r="A2697" s="22"/>
      <c r="B2697" s="23"/>
      <c r="C2697" s="24"/>
      <c r="D2697" s="25"/>
      <c r="E2697" s="26"/>
      <c r="F2697" s="26"/>
    </row>
    <row r="2698" spans="1:6" x14ac:dyDescent="0.3">
      <c r="A2698" s="22"/>
      <c r="B2698" s="23"/>
      <c r="C2698" s="24"/>
      <c r="D2698" s="25"/>
      <c r="E2698" s="26"/>
      <c r="F2698" s="26"/>
    </row>
    <row r="2699" spans="1:6" x14ac:dyDescent="0.3">
      <c r="A2699" s="22"/>
      <c r="B2699" s="23"/>
      <c r="C2699" s="24"/>
      <c r="D2699" s="25"/>
      <c r="E2699" s="26"/>
      <c r="F2699" s="26"/>
    </row>
    <row r="2700" spans="1:6" x14ac:dyDescent="0.3">
      <c r="A2700" s="22"/>
      <c r="B2700" s="23"/>
      <c r="C2700" s="24"/>
      <c r="D2700" s="25"/>
      <c r="E2700" s="26"/>
      <c r="F2700" s="26"/>
    </row>
    <row r="2701" spans="1:6" x14ac:dyDescent="0.3">
      <c r="A2701" s="22"/>
      <c r="B2701" s="23"/>
      <c r="C2701" s="24"/>
      <c r="D2701" s="25"/>
      <c r="E2701" s="26"/>
      <c r="F2701" s="26"/>
    </row>
    <row r="2702" spans="1:6" x14ac:dyDescent="0.3">
      <c r="A2702" s="22"/>
      <c r="B2702" s="23"/>
      <c r="C2702" s="24"/>
      <c r="D2702" s="25"/>
      <c r="E2702" s="26"/>
      <c r="F2702" s="26"/>
    </row>
    <row r="2703" spans="1:6" x14ac:dyDescent="0.3">
      <c r="A2703" s="22"/>
      <c r="B2703" s="23"/>
      <c r="C2703" s="24"/>
      <c r="D2703" s="25"/>
      <c r="E2703" s="26"/>
      <c r="F2703" s="26"/>
    </row>
    <row r="2704" spans="1:6" x14ac:dyDescent="0.3">
      <c r="A2704" s="22"/>
      <c r="B2704" s="23"/>
      <c r="C2704" s="24"/>
      <c r="D2704" s="25"/>
      <c r="E2704" s="26"/>
      <c r="F2704" s="26"/>
    </row>
    <row r="2705" spans="1:6" x14ac:dyDescent="0.3">
      <c r="A2705" s="22"/>
      <c r="B2705" s="23"/>
      <c r="C2705" s="24"/>
      <c r="D2705" s="25"/>
      <c r="E2705" s="26"/>
      <c r="F2705" s="26"/>
    </row>
    <row r="2706" spans="1:6" x14ac:dyDescent="0.3">
      <c r="A2706" s="22"/>
      <c r="B2706" s="23"/>
      <c r="C2706" s="24"/>
      <c r="D2706" s="25"/>
      <c r="E2706" s="26"/>
      <c r="F2706" s="26"/>
    </row>
    <row r="2707" spans="1:6" x14ac:dyDescent="0.3">
      <c r="A2707" s="22"/>
      <c r="B2707" s="23"/>
      <c r="C2707" s="24"/>
      <c r="D2707" s="25"/>
      <c r="E2707" s="26"/>
      <c r="F2707" s="26"/>
    </row>
    <row r="2708" spans="1:6" x14ac:dyDescent="0.3">
      <c r="A2708" s="22"/>
      <c r="B2708" s="23"/>
      <c r="C2708" s="24"/>
      <c r="D2708" s="25"/>
      <c r="E2708" s="26"/>
      <c r="F2708" s="26"/>
    </row>
    <row r="2709" spans="1:6" x14ac:dyDescent="0.3">
      <c r="A2709" s="22"/>
      <c r="B2709" s="23"/>
      <c r="C2709" s="24"/>
      <c r="D2709" s="25"/>
      <c r="E2709" s="26"/>
      <c r="F2709" s="26"/>
    </row>
    <row r="2710" spans="1:6" x14ac:dyDescent="0.3">
      <c r="A2710" s="22"/>
      <c r="B2710" s="23"/>
      <c r="C2710" s="24"/>
      <c r="D2710" s="25"/>
      <c r="E2710" s="26"/>
      <c r="F2710" s="26"/>
    </row>
    <row r="2711" spans="1:6" x14ac:dyDescent="0.3">
      <c r="A2711" s="22"/>
      <c r="B2711" s="23"/>
      <c r="C2711" s="24"/>
      <c r="D2711" s="25"/>
      <c r="E2711" s="26"/>
      <c r="F2711" s="26"/>
    </row>
    <row r="2712" spans="1:6" x14ac:dyDescent="0.3">
      <c r="A2712" s="22"/>
      <c r="B2712" s="23"/>
      <c r="C2712" s="24"/>
      <c r="D2712" s="25"/>
      <c r="E2712" s="26"/>
      <c r="F2712" s="26"/>
    </row>
    <row r="2713" spans="1:6" x14ac:dyDescent="0.3">
      <c r="A2713" s="22"/>
      <c r="B2713" s="23"/>
      <c r="C2713" s="24"/>
      <c r="D2713" s="25"/>
      <c r="E2713" s="26"/>
      <c r="F2713" s="26"/>
    </row>
    <row r="2714" spans="1:6" x14ac:dyDescent="0.3">
      <c r="A2714" s="22"/>
      <c r="B2714" s="23"/>
      <c r="C2714" s="24"/>
      <c r="D2714" s="25"/>
      <c r="E2714" s="26"/>
      <c r="F2714" s="26"/>
    </row>
    <row r="2715" spans="1:6" x14ac:dyDescent="0.3">
      <c r="A2715" s="22"/>
      <c r="B2715" s="23"/>
      <c r="C2715" s="24"/>
      <c r="D2715" s="25"/>
      <c r="E2715" s="26"/>
      <c r="F2715" s="26"/>
    </row>
    <row r="2716" spans="1:6" x14ac:dyDescent="0.3">
      <c r="A2716" s="22"/>
      <c r="B2716" s="23"/>
      <c r="C2716" s="24"/>
      <c r="D2716" s="25"/>
      <c r="E2716" s="26"/>
      <c r="F2716" s="26"/>
    </row>
    <row r="2717" spans="1:6" x14ac:dyDescent="0.3">
      <c r="A2717" s="22"/>
      <c r="B2717" s="23"/>
      <c r="C2717" s="24"/>
      <c r="D2717" s="25"/>
      <c r="E2717" s="26"/>
      <c r="F2717" s="26"/>
    </row>
    <row r="2718" spans="1:6" x14ac:dyDescent="0.3">
      <c r="A2718" s="22"/>
      <c r="B2718" s="23"/>
      <c r="C2718" s="24"/>
      <c r="D2718" s="25"/>
      <c r="E2718" s="26"/>
      <c r="F2718" s="26"/>
    </row>
    <row r="2719" spans="1:6" x14ac:dyDescent="0.3">
      <c r="A2719" s="22"/>
      <c r="B2719" s="23"/>
      <c r="C2719" s="24"/>
      <c r="D2719" s="25"/>
      <c r="E2719" s="26"/>
      <c r="F2719" s="26"/>
    </row>
    <row r="2720" spans="1:6" x14ac:dyDescent="0.3">
      <c r="A2720" s="22"/>
      <c r="B2720" s="23"/>
      <c r="C2720" s="24"/>
      <c r="D2720" s="25"/>
      <c r="E2720" s="26"/>
      <c r="F2720" s="26"/>
    </row>
    <row r="2721" spans="1:6" x14ac:dyDescent="0.3">
      <c r="A2721" s="22"/>
      <c r="B2721" s="23"/>
      <c r="C2721" s="24"/>
      <c r="D2721" s="25"/>
      <c r="E2721" s="26"/>
      <c r="F2721" s="26"/>
    </row>
    <row r="2722" spans="1:6" x14ac:dyDescent="0.3">
      <c r="A2722" s="22"/>
      <c r="B2722" s="23"/>
      <c r="C2722" s="24"/>
      <c r="D2722" s="25"/>
      <c r="E2722" s="26"/>
      <c r="F2722" s="26"/>
    </row>
    <row r="2723" spans="1:6" x14ac:dyDescent="0.3">
      <c r="A2723" s="22"/>
      <c r="B2723" s="23"/>
      <c r="C2723" s="24"/>
      <c r="D2723" s="25"/>
      <c r="E2723" s="26"/>
      <c r="F2723" s="26"/>
    </row>
    <row r="2724" spans="1:6" x14ac:dyDescent="0.3">
      <c r="A2724" s="22"/>
      <c r="B2724" s="23"/>
      <c r="C2724" s="24"/>
      <c r="D2724" s="25"/>
      <c r="E2724" s="26"/>
      <c r="F2724" s="26"/>
    </row>
    <row r="2725" spans="1:6" x14ac:dyDescent="0.3">
      <c r="A2725" s="22"/>
      <c r="B2725" s="23"/>
      <c r="C2725" s="24"/>
      <c r="D2725" s="25"/>
      <c r="E2725" s="26"/>
      <c r="F2725" s="26"/>
    </row>
    <row r="2726" spans="1:6" x14ac:dyDescent="0.3">
      <c r="A2726" s="22"/>
      <c r="B2726" s="23"/>
      <c r="C2726" s="24"/>
      <c r="D2726" s="25"/>
      <c r="E2726" s="26"/>
      <c r="F2726" s="26"/>
    </row>
    <row r="2727" spans="1:6" x14ac:dyDescent="0.3">
      <c r="A2727" s="22"/>
      <c r="B2727" s="23"/>
      <c r="C2727" s="24"/>
      <c r="D2727" s="25"/>
      <c r="E2727" s="26"/>
      <c r="F2727" s="26"/>
    </row>
    <row r="2728" spans="1:6" x14ac:dyDescent="0.3">
      <c r="A2728" s="22"/>
      <c r="B2728" s="23"/>
      <c r="C2728" s="24"/>
      <c r="D2728" s="25"/>
      <c r="E2728" s="26"/>
      <c r="F2728" s="26"/>
    </row>
    <row r="2729" spans="1:6" x14ac:dyDescent="0.3">
      <c r="A2729" s="22"/>
      <c r="B2729" s="23"/>
      <c r="C2729" s="24"/>
      <c r="D2729" s="25"/>
      <c r="E2729" s="26"/>
      <c r="F2729" s="26"/>
    </row>
    <row r="2730" spans="1:6" x14ac:dyDescent="0.3">
      <c r="A2730" s="22"/>
      <c r="B2730" s="23"/>
      <c r="C2730" s="24"/>
      <c r="D2730" s="25"/>
      <c r="E2730" s="26"/>
      <c r="F2730" s="26"/>
    </row>
    <row r="2731" spans="1:6" x14ac:dyDescent="0.3">
      <c r="A2731" s="22"/>
      <c r="B2731" s="23"/>
      <c r="C2731" s="24"/>
      <c r="D2731" s="25"/>
      <c r="E2731" s="26"/>
      <c r="F2731" s="26"/>
    </row>
    <row r="2732" spans="1:6" x14ac:dyDescent="0.3">
      <c r="A2732" s="22"/>
      <c r="B2732" s="23"/>
      <c r="C2732" s="24"/>
      <c r="D2732" s="25"/>
      <c r="E2732" s="26"/>
      <c r="F2732" s="26"/>
    </row>
    <row r="2733" spans="1:6" x14ac:dyDescent="0.3">
      <c r="A2733" s="22"/>
      <c r="B2733" s="23"/>
      <c r="C2733" s="24"/>
      <c r="D2733" s="25"/>
      <c r="E2733" s="26"/>
      <c r="F2733" s="26"/>
    </row>
    <row r="2734" spans="1:6" x14ac:dyDescent="0.3">
      <c r="A2734" s="22"/>
      <c r="B2734" s="23"/>
      <c r="C2734" s="24"/>
      <c r="D2734" s="25"/>
      <c r="E2734" s="26"/>
      <c r="F2734" s="26"/>
    </row>
    <row r="2735" spans="1:6" x14ac:dyDescent="0.3">
      <c r="A2735" s="22"/>
      <c r="B2735" s="23"/>
      <c r="C2735" s="24"/>
      <c r="D2735" s="25"/>
      <c r="E2735" s="26"/>
      <c r="F2735" s="26"/>
    </row>
    <row r="2736" spans="1:6" x14ac:dyDescent="0.3">
      <c r="A2736" s="22"/>
      <c r="B2736" s="23"/>
      <c r="C2736" s="24"/>
      <c r="D2736" s="25"/>
      <c r="E2736" s="26"/>
      <c r="F2736" s="26"/>
    </row>
    <row r="2737" spans="1:6" x14ac:dyDescent="0.3">
      <c r="A2737" s="22"/>
      <c r="B2737" s="23"/>
      <c r="C2737" s="24"/>
      <c r="D2737" s="25"/>
      <c r="E2737" s="26"/>
      <c r="F2737" s="26"/>
    </row>
    <row r="2738" spans="1:6" x14ac:dyDescent="0.3">
      <c r="A2738" s="22"/>
      <c r="B2738" s="23"/>
      <c r="C2738" s="24"/>
      <c r="D2738" s="25"/>
      <c r="E2738" s="26"/>
      <c r="F2738" s="26"/>
    </row>
    <row r="2739" spans="1:6" x14ac:dyDescent="0.3">
      <c r="A2739" s="22"/>
      <c r="B2739" s="23"/>
      <c r="C2739" s="24"/>
      <c r="D2739" s="25"/>
      <c r="E2739" s="26"/>
      <c r="F2739" s="26"/>
    </row>
    <row r="2740" spans="1:6" x14ac:dyDescent="0.3">
      <c r="A2740" s="22"/>
      <c r="B2740" s="23"/>
      <c r="C2740" s="24"/>
      <c r="D2740" s="25"/>
      <c r="E2740" s="26"/>
      <c r="F2740" s="26"/>
    </row>
    <row r="2741" spans="1:6" x14ac:dyDescent="0.3">
      <c r="A2741" s="22"/>
      <c r="B2741" s="23"/>
      <c r="C2741" s="24"/>
      <c r="D2741" s="25"/>
      <c r="E2741" s="26"/>
      <c r="F2741" s="26"/>
    </row>
    <row r="2742" spans="1:6" x14ac:dyDescent="0.3">
      <c r="A2742" s="22"/>
      <c r="B2742" s="23"/>
      <c r="C2742" s="24"/>
      <c r="D2742" s="25"/>
      <c r="E2742" s="26"/>
      <c r="F2742" s="26"/>
    </row>
    <row r="2743" spans="1:6" x14ac:dyDescent="0.3">
      <c r="A2743" s="22"/>
      <c r="B2743" s="23"/>
      <c r="C2743" s="24"/>
      <c r="D2743" s="25"/>
      <c r="E2743" s="26"/>
      <c r="F2743" s="26"/>
    </row>
    <row r="2744" spans="1:6" x14ac:dyDescent="0.3">
      <c r="A2744" s="22"/>
      <c r="B2744" s="23"/>
      <c r="C2744" s="24"/>
      <c r="D2744" s="25"/>
      <c r="E2744" s="26"/>
      <c r="F2744" s="26"/>
    </row>
    <row r="2745" spans="1:6" x14ac:dyDescent="0.3">
      <c r="A2745" s="22"/>
      <c r="B2745" s="23"/>
      <c r="C2745" s="24"/>
      <c r="D2745" s="25"/>
      <c r="E2745" s="26"/>
      <c r="F2745" s="26"/>
    </row>
    <row r="2746" spans="1:6" x14ac:dyDescent="0.3">
      <c r="A2746" s="22"/>
      <c r="B2746" s="23"/>
      <c r="C2746" s="24"/>
      <c r="D2746" s="25"/>
      <c r="E2746" s="26"/>
      <c r="F2746" s="26"/>
    </row>
    <row r="2747" spans="1:6" x14ac:dyDescent="0.3">
      <c r="A2747" s="22"/>
      <c r="B2747" s="23"/>
      <c r="C2747" s="24"/>
      <c r="D2747" s="25"/>
      <c r="E2747" s="26"/>
      <c r="F2747" s="26"/>
    </row>
    <row r="2748" spans="1:6" x14ac:dyDescent="0.3">
      <c r="A2748" s="22"/>
      <c r="B2748" s="23"/>
      <c r="C2748" s="24"/>
      <c r="D2748" s="25"/>
      <c r="E2748" s="26"/>
      <c r="F2748" s="26"/>
    </row>
    <row r="2749" spans="1:6" x14ac:dyDescent="0.3">
      <c r="A2749" s="22"/>
      <c r="B2749" s="23"/>
      <c r="C2749" s="24"/>
      <c r="D2749" s="25"/>
      <c r="E2749" s="26"/>
      <c r="F2749" s="26"/>
    </row>
    <row r="2750" spans="1:6" x14ac:dyDescent="0.3">
      <c r="A2750" s="22"/>
      <c r="B2750" s="23"/>
      <c r="C2750" s="24"/>
      <c r="D2750" s="25"/>
      <c r="E2750" s="26"/>
      <c r="F2750" s="26"/>
    </row>
    <row r="2751" spans="1:6" x14ac:dyDescent="0.3">
      <c r="A2751" s="22"/>
      <c r="B2751" s="23"/>
      <c r="C2751" s="24"/>
      <c r="D2751" s="25"/>
      <c r="E2751" s="26"/>
      <c r="F2751" s="26"/>
    </row>
    <row r="2752" spans="1:6" x14ac:dyDescent="0.3">
      <c r="A2752" s="22"/>
      <c r="B2752" s="23"/>
      <c r="C2752" s="24"/>
      <c r="D2752" s="25"/>
      <c r="E2752" s="26"/>
      <c r="F2752" s="26"/>
    </row>
    <row r="2753" spans="1:6" x14ac:dyDescent="0.3">
      <c r="A2753" s="22"/>
      <c r="B2753" s="23"/>
      <c r="C2753" s="24"/>
      <c r="D2753" s="25"/>
      <c r="E2753" s="26"/>
      <c r="F2753" s="26"/>
    </row>
    <row r="2754" spans="1:6" x14ac:dyDescent="0.3">
      <c r="A2754" s="22"/>
      <c r="B2754" s="23"/>
      <c r="C2754" s="24"/>
      <c r="D2754" s="25"/>
      <c r="E2754" s="26"/>
      <c r="F2754" s="26"/>
    </row>
    <row r="2755" spans="1:6" x14ac:dyDescent="0.3">
      <c r="A2755" s="22"/>
      <c r="B2755" s="23"/>
      <c r="C2755" s="24"/>
      <c r="D2755" s="25"/>
      <c r="E2755" s="26"/>
      <c r="F2755" s="26"/>
    </row>
    <row r="2756" spans="1:6" x14ac:dyDescent="0.3">
      <c r="A2756" s="22"/>
      <c r="B2756" s="23"/>
      <c r="C2756" s="24"/>
      <c r="D2756" s="25"/>
      <c r="E2756" s="26"/>
      <c r="F2756" s="26"/>
    </row>
    <row r="2757" spans="1:6" x14ac:dyDescent="0.3">
      <c r="A2757" s="22"/>
      <c r="B2757" s="23"/>
      <c r="C2757" s="24"/>
      <c r="D2757" s="25"/>
      <c r="E2757" s="26"/>
      <c r="F2757" s="26"/>
    </row>
    <row r="2758" spans="1:6" x14ac:dyDescent="0.3">
      <c r="A2758" s="22"/>
      <c r="B2758" s="23"/>
      <c r="C2758" s="24"/>
      <c r="D2758" s="25"/>
      <c r="E2758" s="26"/>
      <c r="F2758" s="26"/>
    </row>
    <row r="2759" spans="1:6" x14ac:dyDescent="0.3">
      <c r="A2759" s="22"/>
      <c r="B2759" s="23"/>
      <c r="C2759" s="24"/>
      <c r="D2759" s="25"/>
      <c r="E2759" s="26"/>
      <c r="F2759" s="26"/>
    </row>
    <row r="2760" spans="1:6" x14ac:dyDescent="0.3">
      <c r="A2760" s="22"/>
      <c r="B2760" s="23"/>
      <c r="C2760" s="24"/>
      <c r="D2760" s="25"/>
      <c r="E2760" s="26"/>
      <c r="F2760" s="26"/>
    </row>
    <row r="2761" spans="1:6" x14ac:dyDescent="0.3">
      <c r="A2761" s="22"/>
      <c r="B2761" s="23"/>
      <c r="C2761" s="24"/>
      <c r="D2761" s="25"/>
      <c r="E2761" s="26"/>
      <c r="F2761" s="26"/>
    </row>
    <row r="2762" spans="1:6" x14ac:dyDescent="0.3">
      <c r="A2762" s="22"/>
      <c r="B2762" s="23"/>
      <c r="C2762" s="24"/>
      <c r="D2762" s="25"/>
      <c r="E2762" s="26"/>
      <c r="F2762" s="26"/>
    </row>
    <row r="2763" spans="1:6" x14ac:dyDescent="0.3">
      <c r="A2763" s="22"/>
      <c r="B2763" s="23"/>
      <c r="C2763" s="24"/>
      <c r="D2763" s="25"/>
      <c r="E2763" s="26"/>
      <c r="F2763" s="26"/>
    </row>
    <row r="2764" spans="1:6" x14ac:dyDescent="0.3">
      <c r="A2764" s="22"/>
      <c r="B2764" s="23"/>
      <c r="C2764" s="24"/>
      <c r="D2764" s="25"/>
      <c r="E2764" s="26"/>
      <c r="F2764" s="26"/>
    </row>
    <row r="2765" spans="1:6" x14ac:dyDescent="0.3">
      <c r="A2765" s="22"/>
      <c r="B2765" s="23"/>
      <c r="C2765" s="24"/>
      <c r="D2765" s="25"/>
      <c r="E2765" s="26"/>
      <c r="F2765" s="26"/>
    </row>
    <row r="2766" spans="1:6" x14ac:dyDescent="0.3">
      <c r="A2766" s="22"/>
      <c r="B2766" s="23"/>
      <c r="C2766" s="24"/>
      <c r="D2766" s="25"/>
      <c r="E2766" s="26"/>
      <c r="F2766" s="26"/>
    </row>
    <row r="2767" spans="1:6" x14ac:dyDescent="0.3">
      <c r="A2767" s="22"/>
      <c r="B2767" s="23"/>
      <c r="C2767" s="24"/>
      <c r="D2767" s="25"/>
      <c r="E2767" s="26"/>
      <c r="F2767" s="26"/>
    </row>
    <row r="2768" spans="1:6" x14ac:dyDescent="0.3">
      <c r="A2768" s="22"/>
      <c r="B2768" s="23"/>
      <c r="C2768" s="24"/>
      <c r="D2768" s="25"/>
      <c r="E2768" s="26"/>
      <c r="F2768" s="26"/>
    </row>
    <row r="2769" spans="1:6" x14ac:dyDescent="0.3">
      <c r="A2769" s="22"/>
      <c r="B2769" s="23"/>
      <c r="C2769" s="24"/>
      <c r="D2769" s="25"/>
      <c r="E2769" s="26"/>
      <c r="F2769" s="26"/>
    </row>
    <row r="2770" spans="1:6" x14ac:dyDescent="0.3">
      <c r="A2770" s="22"/>
      <c r="B2770" s="23"/>
      <c r="C2770" s="24"/>
      <c r="D2770" s="25"/>
      <c r="E2770" s="26"/>
      <c r="F2770" s="26"/>
    </row>
    <row r="2771" spans="1:6" x14ac:dyDescent="0.3">
      <c r="A2771" s="22"/>
      <c r="B2771" s="23"/>
      <c r="C2771" s="24"/>
      <c r="D2771" s="25"/>
      <c r="E2771" s="26"/>
      <c r="F2771" s="26"/>
    </row>
    <row r="2772" spans="1:6" x14ac:dyDescent="0.3">
      <c r="A2772" s="22"/>
      <c r="B2772" s="23"/>
      <c r="C2772" s="24"/>
      <c r="D2772" s="25"/>
      <c r="E2772" s="26"/>
      <c r="F2772" s="26"/>
    </row>
    <row r="2773" spans="1:6" x14ac:dyDescent="0.3">
      <c r="A2773" s="22"/>
      <c r="B2773" s="23"/>
      <c r="C2773" s="24"/>
      <c r="D2773" s="25"/>
      <c r="E2773" s="26"/>
      <c r="F2773" s="26"/>
    </row>
    <row r="2774" spans="1:6" x14ac:dyDescent="0.3">
      <c r="A2774" s="22"/>
      <c r="B2774" s="23"/>
      <c r="C2774" s="24"/>
      <c r="D2774" s="25"/>
      <c r="E2774" s="26"/>
      <c r="F2774" s="26"/>
    </row>
    <row r="2775" spans="1:6" x14ac:dyDescent="0.3">
      <c r="A2775" s="22"/>
      <c r="B2775" s="23"/>
      <c r="C2775" s="24"/>
      <c r="D2775" s="25"/>
      <c r="E2775" s="26"/>
      <c r="F2775" s="26"/>
    </row>
    <row r="2776" spans="1:6" x14ac:dyDescent="0.3">
      <c r="A2776" s="22"/>
      <c r="B2776" s="23"/>
      <c r="C2776" s="24"/>
      <c r="D2776" s="25"/>
      <c r="E2776" s="26"/>
      <c r="F2776" s="26"/>
    </row>
    <row r="2777" spans="1:6" x14ac:dyDescent="0.3">
      <c r="A2777" s="22"/>
      <c r="B2777" s="23"/>
      <c r="C2777" s="24"/>
      <c r="D2777" s="25"/>
      <c r="E2777" s="26"/>
      <c r="F2777" s="26"/>
    </row>
    <row r="2778" spans="1:6" x14ac:dyDescent="0.3">
      <c r="A2778" s="22"/>
      <c r="B2778" s="23"/>
      <c r="C2778" s="24"/>
      <c r="D2778" s="25"/>
      <c r="E2778" s="26"/>
      <c r="F2778" s="26"/>
    </row>
    <row r="2779" spans="1:6" x14ac:dyDescent="0.3">
      <c r="A2779" s="22"/>
      <c r="B2779" s="23"/>
      <c r="C2779" s="24"/>
      <c r="D2779" s="25"/>
      <c r="E2779" s="26"/>
      <c r="F2779" s="26"/>
    </row>
    <row r="2780" spans="1:6" x14ac:dyDescent="0.3">
      <c r="A2780" s="22"/>
      <c r="B2780" s="23"/>
      <c r="C2780" s="24"/>
      <c r="D2780" s="25"/>
      <c r="E2780" s="26"/>
      <c r="F2780" s="26"/>
    </row>
    <row r="2781" spans="1:6" x14ac:dyDescent="0.3">
      <c r="A2781" s="22"/>
      <c r="B2781" s="23"/>
      <c r="C2781" s="24"/>
      <c r="D2781" s="25"/>
      <c r="E2781" s="26"/>
      <c r="F2781" s="26"/>
    </row>
    <row r="2782" spans="1:6" x14ac:dyDescent="0.3">
      <c r="A2782" s="22"/>
      <c r="B2782" s="23"/>
      <c r="C2782" s="24"/>
      <c r="D2782" s="25"/>
      <c r="E2782" s="26"/>
      <c r="F2782" s="26"/>
    </row>
    <row r="2783" spans="1:6" x14ac:dyDescent="0.3">
      <c r="A2783" s="22"/>
      <c r="B2783" s="23"/>
      <c r="C2783" s="24"/>
      <c r="D2783" s="25"/>
      <c r="E2783" s="26"/>
      <c r="F2783" s="26"/>
    </row>
    <row r="2784" spans="1:6" x14ac:dyDescent="0.3">
      <c r="A2784" s="22"/>
      <c r="B2784" s="23"/>
      <c r="C2784" s="24"/>
      <c r="D2784" s="25"/>
      <c r="E2784" s="26"/>
      <c r="F2784" s="26"/>
    </row>
    <row r="2785" spans="1:6" x14ac:dyDescent="0.3">
      <c r="A2785" s="22"/>
      <c r="B2785" s="23"/>
      <c r="C2785" s="24"/>
      <c r="D2785" s="25"/>
      <c r="E2785" s="26"/>
      <c r="F2785" s="26"/>
    </row>
    <row r="2786" spans="1:6" x14ac:dyDescent="0.3">
      <c r="A2786" s="22"/>
      <c r="B2786" s="23"/>
      <c r="C2786" s="24"/>
      <c r="D2786" s="25"/>
      <c r="E2786" s="26"/>
      <c r="F2786" s="26"/>
    </row>
    <row r="2787" spans="1:6" x14ac:dyDescent="0.3">
      <c r="A2787" s="22"/>
      <c r="B2787" s="23"/>
      <c r="C2787" s="24"/>
      <c r="D2787" s="25"/>
      <c r="E2787" s="26"/>
      <c r="F2787" s="26"/>
    </row>
    <row r="2788" spans="1:6" x14ac:dyDescent="0.3">
      <c r="A2788" s="22"/>
      <c r="B2788" s="23"/>
      <c r="C2788" s="24"/>
      <c r="D2788" s="25"/>
      <c r="E2788" s="26"/>
      <c r="F2788" s="26"/>
    </row>
    <row r="2789" spans="1:6" x14ac:dyDescent="0.3">
      <c r="A2789" s="22"/>
      <c r="B2789" s="23"/>
      <c r="C2789" s="24"/>
      <c r="D2789" s="25"/>
      <c r="E2789" s="26"/>
      <c r="F2789" s="26"/>
    </row>
    <row r="2790" spans="1:6" x14ac:dyDescent="0.3">
      <c r="A2790" s="22"/>
      <c r="B2790" s="23"/>
      <c r="C2790" s="24"/>
      <c r="D2790" s="25"/>
      <c r="E2790" s="26"/>
      <c r="F2790" s="26"/>
    </row>
    <row r="2791" spans="1:6" x14ac:dyDescent="0.3">
      <c r="A2791" s="22"/>
      <c r="B2791" s="23"/>
      <c r="C2791" s="24"/>
      <c r="D2791" s="25"/>
      <c r="E2791" s="26"/>
      <c r="F2791" s="26"/>
    </row>
    <row r="2792" spans="1:6" x14ac:dyDescent="0.3">
      <c r="A2792" s="22"/>
      <c r="B2792" s="23"/>
      <c r="C2792" s="24"/>
      <c r="D2792" s="25"/>
      <c r="E2792" s="26"/>
      <c r="F2792" s="26"/>
    </row>
    <row r="2793" spans="1:6" x14ac:dyDescent="0.3">
      <c r="A2793" s="22"/>
      <c r="B2793" s="23"/>
      <c r="C2793" s="24"/>
      <c r="D2793" s="25"/>
      <c r="E2793" s="26"/>
      <c r="F2793" s="26"/>
    </row>
    <row r="2794" spans="1:6" x14ac:dyDescent="0.3">
      <c r="A2794" s="22"/>
      <c r="B2794" s="23"/>
      <c r="C2794" s="24"/>
      <c r="D2794" s="25"/>
      <c r="E2794" s="26"/>
      <c r="F2794" s="26"/>
    </row>
    <row r="2795" spans="1:6" x14ac:dyDescent="0.3">
      <c r="A2795" s="22"/>
      <c r="B2795" s="23"/>
      <c r="C2795" s="24"/>
      <c r="D2795" s="25"/>
      <c r="E2795" s="26"/>
      <c r="F2795" s="26"/>
    </row>
    <row r="2796" spans="1:6" x14ac:dyDescent="0.3">
      <c r="A2796" s="22"/>
      <c r="B2796" s="23"/>
      <c r="C2796" s="24"/>
      <c r="D2796" s="25"/>
      <c r="E2796" s="26"/>
      <c r="F2796" s="26"/>
    </row>
    <row r="2797" spans="1:6" x14ac:dyDescent="0.3">
      <c r="A2797" s="22"/>
      <c r="B2797" s="23"/>
      <c r="C2797" s="24"/>
      <c r="D2797" s="25"/>
      <c r="E2797" s="26"/>
      <c r="F2797" s="26"/>
    </row>
    <row r="2798" spans="1:6" x14ac:dyDescent="0.3">
      <c r="A2798" s="22"/>
      <c r="B2798" s="23"/>
      <c r="C2798" s="24"/>
      <c r="D2798" s="25"/>
      <c r="E2798" s="26"/>
      <c r="F2798" s="26"/>
    </row>
    <row r="2799" spans="1:6" x14ac:dyDescent="0.3">
      <c r="A2799" s="22"/>
      <c r="B2799" s="23"/>
      <c r="C2799" s="24"/>
      <c r="D2799" s="25"/>
      <c r="E2799" s="26"/>
      <c r="F2799" s="26"/>
    </row>
    <row r="2800" spans="1:6" x14ac:dyDescent="0.3">
      <c r="A2800" s="22"/>
      <c r="B2800" s="23"/>
      <c r="C2800" s="24"/>
      <c r="D2800" s="25"/>
      <c r="E2800" s="26"/>
      <c r="F2800" s="26"/>
    </row>
    <row r="2801" spans="1:6" x14ac:dyDescent="0.3">
      <c r="A2801" s="22"/>
      <c r="B2801" s="23"/>
      <c r="C2801" s="24"/>
      <c r="D2801" s="25"/>
      <c r="E2801" s="26"/>
      <c r="F2801" s="26"/>
    </row>
    <row r="2802" spans="1:6" x14ac:dyDescent="0.3">
      <c r="A2802" s="22"/>
      <c r="B2802" s="23"/>
      <c r="C2802" s="24"/>
      <c r="D2802" s="25"/>
      <c r="E2802" s="26"/>
      <c r="F2802" s="26"/>
    </row>
    <row r="2803" spans="1:6" x14ac:dyDescent="0.3">
      <c r="A2803" s="22"/>
      <c r="B2803" s="23"/>
      <c r="C2803" s="24"/>
      <c r="D2803" s="25"/>
      <c r="E2803" s="26"/>
      <c r="F2803" s="26"/>
    </row>
    <row r="2804" spans="1:6" x14ac:dyDescent="0.3">
      <c r="A2804" s="22"/>
      <c r="B2804" s="23"/>
      <c r="C2804" s="24"/>
      <c r="D2804" s="25"/>
      <c r="E2804" s="26"/>
      <c r="F2804" s="26"/>
    </row>
    <row r="2805" spans="1:6" x14ac:dyDescent="0.3">
      <c r="A2805" s="22"/>
      <c r="B2805" s="23"/>
      <c r="C2805" s="24"/>
      <c r="D2805" s="25"/>
      <c r="E2805" s="26"/>
      <c r="F2805" s="26"/>
    </row>
    <row r="2806" spans="1:6" x14ac:dyDescent="0.3">
      <c r="A2806" s="22"/>
      <c r="B2806" s="23"/>
      <c r="C2806" s="24"/>
      <c r="D2806" s="25"/>
      <c r="E2806" s="26"/>
      <c r="F2806" s="26"/>
    </row>
    <row r="2807" spans="1:6" x14ac:dyDescent="0.3">
      <c r="A2807" s="22"/>
      <c r="B2807" s="23"/>
      <c r="C2807" s="24"/>
      <c r="D2807" s="25"/>
      <c r="E2807" s="26"/>
      <c r="F2807" s="26"/>
    </row>
    <row r="2808" spans="1:6" x14ac:dyDescent="0.3">
      <c r="A2808" s="22"/>
      <c r="B2808" s="23"/>
      <c r="C2808" s="24"/>
      <c r="D2808" s="25"/>
      <c r="E2808" s="26"/>
      <c r="F2808" s="26"/>
    </row>
    <row r="2809" spans="1:6" x14ac:dyDescent="0.3">
      <c r="A2809" s="22"/>
      <c r="B2809" s="23"/>
      <c r="C2809" s="24"/>
      <c r="D2809" s="25"/>
      <c r="E2809" s="26"/>
      <c r="F2809" s="26"/>
    </row>
    <row r="2810" spans="1:6" x14ac:dyDescent="0.3">
      <c r="A2810" s="22"/>
      <c r="B2810" s="23"/>
      <c r="C2810" s="24"/>
      <c r="D2810" s="25"/>
      <c r="E2810" s="26"/>
      <c r="F2810" s="26"/>
    </row>
    <row r="2811" spans="1:6" x14ac:dyDescent="0.3">
      <c r="A2811" s="22"/>
      <c r="B2811" s="23"/>
      <c r="C2811" s="24"/>
      <c r="D2811" s="25"/>
      <c r="E2811" s="26"/>
      <c r="F2811" s="26"/>
    </row>
    <row r="2812" spans="1:6" x14ac:dyDescent="0.3">
      <c r="A2812" s="22"/>
      <c r="B2812" s="23"/>
      <c r="C2812" s="24"/>
      <c r="D2812" s="25"/>
      <c r="E2812" s="26"/>
      <c r="F2812" s="26"/>
    </row>
    <row r="2813" spans="1:6" x14ac:dyDescent="0.3">
      <c r="A2813" s="22"/>
      <c r="B2813" s="23"/>
      <c r="C2813" s="24"/>
      <c r="D2813" s="25"/>
      <c r="E2813" s="26"/>
      <c r="F2813" s="26"/>
    </row>
    <row r="2814" spans="1:6" x14ac:dyDescent="0.3">
      <c r="A2814" s="22"/>
      <c r="B2814" s="23"/>
      <c r="C2814" s="24"/>
      <c r="D2814" s="25"/>
      <c r="E2814" s="26"/>
      <c r="F2814" s="26"/>
    </row>
    <row r="2815" spans="1:6" x14ac:dyDescent="0.3">
      <c r="A2815" s="22"/>
      <c r="B2815" s="23"/>
      <c r="C2815" s="24"/>
      <c r="D2815" s="25"/>
      <c r="E2815" s="26"/>
      <c r="F2815" s="26"/>
    </row>
    <row r="2816" spans="1:6" x14ac:dyDescent="0.3">
      <c r="A2816" s="22"/>
      <c r="B2816" s="23"/>
      <c r="C2816" s="24"/>
      <c r="D2816" s="25"/>
      <c r="E2816" s="26"/>
      <c r="F2816" s="26"/>
    </row>
    <row r="2817" spans="1:6" x14ac:dyDescent="0.3">
      <c r="A2817" s="22"/>
      <c r="B2817" s="23"/>
      <c r="C2817" s="24"/>
      <c r="D2817" s="25"/>
      <c r="E2817" s="26"/>
      <c r="F2817" s="26"/>
    </row>
    <row r="2818" spans="1:6" x14ac:dyDescent="0.3">
      <c r="A2818" s="22"/>
      <c r="B2818" s="23"/>
      <c r="C2818" s="24"/>
      <c r="D2818" s="25"/>
      <c r="E2818" s="26"/>
      <c r="F2818" s="26"/>
    </row>
    <row r="2819" spans="1:6" x14ac:dyDescent="0.3">
      <c r="A2819" s="22"/>
      <c r="B2819" s="23"/>
      <c r="C2819" s="24"/>
      <c r="D2819" s="25"/>
      <c r="E2819" s="26"/>
      <c r="F2819" s="26"/>
    </row>
    <row r="2820" spans="1:6" x14ac:dyDescent="0.3">
      <c r="A2820" s="22"/>
      <c r="B2820" s="23"/>
      <c r="C2820" s="24"/>
      <c r="D2820" s="25"/>
      <c r="E2820" s="26"/>
      <c r="F2820" s="26"/>
    </row>
    <row r="2821" spans="1:6" x14ac:dyDescent="0.3">
      <c r="A2821" s="22"/>
      <c r="B2821" s="23"/>
      <c r="C2821" s="24"/>
      <c r="D2821" s="25"/>
      <c r="E2821" s="26"/>
      <c r="F2821" s="26"/>
    </row>
    <row r="2822" spans="1:6" x14ac:dyDescent="0.3">
      <c r="A2822" s="22"/>
      <c r="B2822" s="23"/>
      <c r="C2822" s="24"/>
      <c r="D2822" s="25"/>
      <c r="E2822" s="26"/>
      <c r="F2822" s="26"/>
    </row>
    <row r="2823" spans="1:6" x14ac:dyDescent="0.3">
      <c r="A2823" s="22"/>
      <c r="B2823" s="23"/>
      <c r="C2823" s="24"/>
      <c r="D2823" s="25"/>
      <c r="E2823" s="26"/>
      <c r="F2823" s="26"/>
    </row>
    <row r="2824" spans="1:6" x14ac:dyDescent="0.3">
      <c r="A2824" s="22"/>
      <c r="B2824" s="23"/>
      <c r="C2824" s="24"/>
      <c r="D2824" s="25"/>
      <c r="E2824" s="26"/>
      <c r="F2824" s="26"/>
    </row>
    <row r="2825" spans="1:6" x14ac:dyDescent="0.3">
      <c r="A2825" s="22"/>
      <c r="B2825" s="23"/>
      <c r="C2825" s="24"/>
      <c r="D2825" s="25"/>
      <c r="E2825" s="26"/>
      <c r="F2825" s="26"/>
    </row>
    <row r="2826" spans="1:6" x14ac:dyDescent="0.3">
      <c r="A2826" s="22"/>
      <c r="B2826" s="23"/>
      <c r="C2826" s="24"/>
      <c r="D2826" s="25"/>
      <c r="E2826" s="26"/>
      <c r="F2826" s="26"/>
    </row>
    <row r="2827" spans="1:6" x14ac:dyDescent="0.3">
      <c r="A2827" s="22"/>
      <c r="B2827" s="23"/>
      <c r="C2827" s="24"/>
      <c r="D2827" s="25"/>
      <c r="E2827" s="26"/>
      <c r="F2827" s="26"/>
    </row>
    <row r="2828" spans="1:6" x14ac:dyDescent="0.3">
      <c r="A2828" s="22"/>
      <c r="B2828" s="23"/>
      <c r="C2828" s="24"/>
      <c r="D2828" s="25"/>
      <c r="E2828" s="26"/>
      <c r="F2828" s="26"/>
    </row>
    <row r="2829" spans="1:6" x14ac:dyDescent="0.3">
      <c r="A2829" s="22"/>
      <c r="B2829" s="23"/>
      <c r="C2829" s="24"/>
      <c r="D2829" s="25"/>
      <c r="E2829" s="26"/>
      <c r="F2829" s="26"/>
    </row>
    <row r="2830" spans="1:6" x14ac:dyDescent="0.3">
      <c r="A2830" s="22"/>
      <c r="B2830" s="23"/>
      <c r="C2830" s="24"/>
      <c r="D2830" s="25"/>
      <c r="E2830" s="26"/>
      <c r="F2830" s="26"/>
    </row>
    <row r="2831" spans="1:6" x14ac:dyDescent="0.3">
      <c r="A2831" s="22"/>
      <c r="B2831" s="23"/>
      <c r="C2831" s="24"/>
      <c r="D2831" s="25"/>
      <c r="E2831" s="26"/>
      <c r="F2831" s="26"/>
    </row>
    <row r="2832" spans="1:6" x14ac:dyDescent="0.3">
      <c r="A2832" s="22"/>
      <c r="B2832" s="23"/>
      <c r="C2832" s="24"/>
      <c r="D2832" s="25"/>
      <c r="E2832" s="26"/>
      <c r="F2832" s="26"/>
    </row>
    <row r="2833" spans="1:6" x14ac:dyDescent="0.3">
      <c r="A2833" s="22"/>
      <c r="B2833" s="23"/>
      <c r="C2833" s="24"/>
      <c r="D2833" s="25"/>
      <c r="E2833" s="26"/>
      <c r="F2833" s="26"/>
    </row>
    <row r="2834" spans="1:6" x14ac:dyDescent="0.3">
      <c r="A2834" s="22"/>
      <c r="B2834" s="23"/>
      <c r="C2834" s="24"/>
      <c r="D2834" s="25"/>
      <c r="E2834" s="26"/>
      <c r="F2834" s="26"/>
    </row>
    <row r="2835" spans="1:6" x14ac:dyDescent="0.3">
      <c r="A2835" s="22"/>
      <c r="B2835" s="23"/>
      <c r="C2835" s="24"/>
      <c r="D2835" s="25"/>
      <c r="E2835" s="26"/>
      <c r="F2835" s="26"/>
    </row>
    <row r="2836" spans="1:6" x14ac:dyDescent="0.3">
      <c r="A2836" s="22"/>
      <c r="B2836" s="23"/>
      <c r="C2836" s="24"/>
      <c r="D2836" s="25"/>
      <c r="E2836" s="26"/>
      <c r="F2836" s="26"/>
    </row>
    <row r="2837" spans="1:6" x14ac:dyDescent="0.3">
      <c r="A2837" s="22"/>
      <c r="B2837" s="23"/>
      <c r="C2837" s="24"/>
      <c r="D2837" s="25"/>
      <c r="E2837" s="26"/>
      <c r="F2837" s="26"/>
    </row>
    <row r="2838" spans="1:6" x14ac:dyDescent="0.3">
      <c r="A2838" s="22"/>
      <c r="B2838" s="23"/>
      <c r="C2838" s="24"/>
      <c r="D2838" s="25"/>
      <c r="E2838" s="26"/>
      <c r="F2838" s="26"/>
    </row>
    <row r="2839" spans="1:6" x14ac:dyDescent="0.3">
      <c r="A2839" s="22"/>
      <c r="B2839" s="23"/>
      <c r="C2839" s="24"/>
      <c r="D2839" s="25"/>
      <c r="E2839" s="26"/>
      <c r="F2839" s="26"/>
    </row>
    <row r="2840" spans="1:6" x14ac:dyDescent="0.3">
      <c r="A2840" s="22"/>
      <c r="B2840" s="23"/>
      <c r="C2840" s="24"/>
      <c r="D2840" s="25"/>
      <c r="E2840" s="26"/>
      <c r="F2840" s="26"/>
    </row>
    <row r="2841" spans="1:6" x14ac:dyDescent="0.3">
      <c r="A2841" s="22"/>
      <c r="B2841" s="23"/>
      <c r="C2841" s="24"/>
      <c r="D2841" s="25"/>
      <c r="E2841" s="26"/>
      <c r="F2841" s="26"/>
    </row>
    <row r="2842" spans="1:6" x14ac:dyDescent="0.3">
      <c r="A2842" s="22"/>
      <c r="B2842" s="23"/>
      <c r="C2842" s="24"/>
      <c r="D2842" s="25"/>
      <c r="E2842" s="26"/>
      <c r="F2842" s="26"/>
    </row>
    <row r="2843" spans="1:6" x14ac:dyDescent="0.3">
      <c r="A2843" s="22"/>
      <c r="B2843" s="23"/>
      <c r="C2843" s="24"/>
      <c r="D2843" s="25"/>
      <c r="E2843" s="26"/>
      <c r="F2843" s="26"/>
    </row>
    <row r="2844" spans="1:6" x14ac:dyDescent="0.3">
      <c r="A2844" s="22"/>
      <c r="B2844" s="23"/>
      <c r="C2844" s="24"/>
      <c r="D2844" s="25"/>
      <c r="E2844" s="26"/>
      <c r="F2844" s="26"/>
    </row>
    <row r="2845" spans="1:6" x14ac:dyDescent="0.3">
      <c r="A2845" s="22"/>
      <c r="B2845" s="23"/>
      <c r="C2845" s="24"/>
      <c r="D2845" s="25"/>
      <c r="E2845" s="26"/>
      <c r="F2845" s="26"/>
    </row>
    <row r="2846" spans="1:6" x14ac:dyDescent="0.3">
      <c r="A2846" s="22"/>
      <c r="B2846" s="23"/>
      <c r="C2846" s="24"/>
      <c r="D2846" s="25"/>
      <c r="E2846" s="26"/>
      <c r="F2846" s="26"/>
    </row>
    <row r="2847" spans="1:6" x14ac:dyDescent="0.3">
      <c r="A2847" s="22"/>
      <c r="B2847" s="23"/>
      <c r="C2847" s="24"/>
      <c r="D2847" s="25"/>
      <c r="E2847" s="26"/>
      <c r="F2847" s="26"/>
    </row>
    <row r="2848" spans="1:6" x14ac:dyDescent="0.3">
      <c r="A2848" s="22"/>
      <c r="B2848" s="23"/>
      <c r="C2848" s="24"/>
      <c r="D2848" s="25"/>
      <c r="E2848" s="26"/>
      <c r="F2848" s="26"/>
    </row>
    <row r="2849" spans="1:6" x14ac:dyDescent="0.3">
      <c r="A2849" s="22"/>
      <c r="B2849" s="23"/>
      <c r="C2849" s="24"/>
      <c r="D2849" s="25"/>
      <c r="E2849" s="26"/>
      <c r="F2849" s="26"/>
    </row>
    <row r="2850" spans="1:6" x14ac:dyDescent="0.3">
      <c r="A2850" s="22"/>
      <c r="B2850" s="23"/>
      <c r="C2850" s="24"/>
      <c r="D2850" s="25"/>
      <c r="E2850" s="26"/>
      <c r="F2850" s="26"/>
    </row>
    <row r="2851" spans="1:6" x14ac:dyDescent="0.3">
      <c r="A2851" s="22"/>
      <c r="B2851" s="23"/>
      <c r="C2851" s="24"/>
      <c r="D2851" s="25"/>
      <c r="E2851" s="26"/>
      <c r="F2851" s="26"/>
    </row>
    <row r="2852" spans="1:6" x14ac:dyDescent="0.3">
      <c r="A2852" s="22"/>
      <c r="B2852" s="23"/>
      <c r="C2852" s="24"/>
      <c r="D2852" s="25"/>
      <c r="E2852" s="26"/>
      <c r="F2852" s="26"/>
    </row>
    <row r="2853" spans="1:6" x14ac:dyDescent="0.3">
      <c r="A2853" s="22"/>
      <c r="B2853" s="23"/>
      <c r="C2853" s="24"/>
      <c r="D2853" s="25"/>
      <c r="E2853" s="26"/>
      <c r="F2853" s="26"/>
    </row>
    <row r="2854" spans="1:6" x14ac:dyDescent="0.3">
      <c r="A2854" s="22"/>
      <c r="B2854" s="23"/>
      <c r="C2854" s="24"/>
      <c r="D2854" s="25"/>
      <c r="E2854" s="26"/>
      <c r="F2854" s="26"/>
    </row>
    <row r="2855" spans="1:6" x14ac:dyDescent="0.3">
      <c r="A2855" s="22"/>
      <c r="B2855" s="23"/>
      <c r="C2855" s="24"/>
      <c r="D2855" s="25"/>
      <c r="E2855" s="26"/>
      <c r="F2855" s="26"/>
    </row>
    <row r="2856" spans="1:6" x14ac:dyDescent="0.3">
      <c r="A2856" s="22"/>
      <c r="B2856" s="23"/>
      <c r="C2856" s="24"/>
      <c r="D2856" s="25"/>
      <c r="E2856" s="26"/>
      <c r="F2856" s="26"/>
    </row>
    <row r="2857" spans="1:6" x14ac:dyDescent="0.3">
      <c r="A2857" s="22"/>
      <c r="B2857" s="23"/>
      <c r="C2857" s="24"/>
      <c r="D2857" s="25"/>
      <c r="E2857" s="26"/>
      <c r="F2857" s="26"/>
    </row>
    <row r="2858" spans="1:6" x14ac:dyDescent="0.3">
      <c r="A2858" s="22"/>
      <c r="B2858" s="23"/>
      <c r="C2858" s="24"/>
      <c r="D2858" s="25"/>
      <c r="E2858" s="26"/>
      <c r="F2858" s="26"/>
    </row>
    <row r="2859" spans="1:6" x14ac:dyDescent="0.3">
      <c r="A2859" s="22"/>
      <c r="B2859" s="23"/>
      <c r="C2859" s="24"/>
      <c r="D2859" s="25"/>
      <c r="E2859" s="26"/>
      <c r="F2859" s="26"/>
    </row>
    <row r="2860" spans="1:6" x14ac:dyDescent="0.3">
      <c r="A2860" s="22"/>
      <c r="B2860" s="23"/>
      <c r="C2860" s="24"/>
      <c r="D2860" s="25"/>
      <c r="E2860" s="26"/>
      <c r="F2860" s="26"/>
    </row>
    <row r="2861" spans="1:6" x14ac:dyDescent="0.3">
      <c r="A2861" s="22"/>
      <c r="B2861" s="23"/>
      <c r="C2861" s="24"/>
      <c r="D2861" s="25"/>
      <c r="E2861" s="26"/>
      <c r="F2861" s="26"/>
    </row>
    <row r="2862" spans="1:6" x14ac:dyDescent="0.3">
      <c r="A2862" s="22"/>
      <c r="B2862" s="23"/>
      <c r="C2862" s="24"/>
      <c r="D2862" s="25"/>
      <c r="E2862" s="26"/>
      <c r="F2862" s="26"/>
    </row>
    <row r="2863" spans="1:6" x14ac:dyDescent="0.3">
      <c r="A2863" s="22"/>
      <c r="B2863" s="23"/>
      <c r="C2863" s="24"/>
      <c r="D2863" s="25"/>
      <c r="E2863" s="26"/>
      <c r="F2863" s="26"/>
    </row>
    <row r="2864" spans="1:6" x14ac:dyDescent="0.3">
      <c r="A2864" s="22"/>
      <c r="B2864" s="23"/>
      <c r="C2864" s="24"/>
      <c r="D2864" s="25"/>
      <c r="E2864" s="26"/>
      <c r="F2864" s="26"/>
    </row>
    <row r="2865" spans="1:6" x14ac:dyDescent="0.3">
      <c r="A2865" s="22"/>
      <c r="B2865" s="23"/>
      <c r="C2865" s="24"/>
      <c r="D2865" s="25"/>
      <c r="E2865" s="26"/>
      <c r="F2865" s="26"/>
    </row>
    <row r="2866" spans="1:6" x14ac:dyDescent="0.3">
      <c r="A2866" s="22"/>
      <c r="B2866" s="23"/>
      <c r="C2866" s="24"/>
      <c r="D2866" s="25"/>
      <c r="E2866" s="26"/>
      <c r="F2866" s="26"/>
    </row>
    <row r="2867" spans="1:6" x14ac:dyDescent="0.3">
      <c r="A2867" s="22"/>
      <c r="B2867" s="23"/>
      <c r="C2867" s="24"/>
      <c r="D2867" s="25"/>
      <c r="E2867" s="26"/>
      <c r="F2867" s="26"/>
    </row>
    <row r="2868" spans="1:6" x14ac:dyDescent="0.3">
      <c r="A2868" s="22"/>
      <c r="B2868" s="23"/>
      <c r="C2868" s="24"/>
      <c r="D2868" s="25"/>
      <c r="E2868" s="26"/>
      <c r="F2868" s="26"/>
    </row>
    <row r="2869" spans="1:6" x14ac:dyDescent="0.3">
      <c r="A2869" s="22"/>
      <c r="B2869" s="23"/>
      <c r="C2869" s="24"/>
      <c r="D2869" s="25"/>
      <c r="E2869" s="26"/>
      <c r="F2869" s="26"/>
    </row>
    <row r="2870" spans="1:6" x14ac:dyDescent="0.3">
      <c r="A2870" s="22"/>
      <c r="B2870" s="23"/>
      <c r="C2870" s="24"/>
      <c r="D2870" s="25"/>
      <c r="E2870" s="26"/>
      <c r="F2870" s="26"/>
    </row>
    <row r="2871" spans="1:6" x14ac:dyDescent="0.3">
      <c r="A2871" s="22"/>
      <c r="B2871" s="23"/>
      <c r="C2871" s="24"/>
      <c r="D2871" s="25"/>
      <c r="E2871" s="26"/>
      <c r="F2871" s="26"/>
    </row>
    <row r="2872" spans="1:6" x14ac:dyDescent="0.3">
      <c r="A2872" s="22"/>
      <c r="B2872" s="23"/>
      <c r="C2872" s="24"/>
      <c r="D2872" s="25"/>
      <c r="E2872" s="26"/>
      <c r="F2872" s="26"/>
    </row>
    <row r="2873" spans="1:6" x14ac:dyDescent="0.3">
      <c r="A2873" s="22"/>
      <c r="B2873" s="23"/>
      <c r="C2873" s="24"/>
      <c r="D2873" s="25"/>
      <c r="E2873" s="26"/>
      <c r="F2873" s="26"/>
    </row>
    <row r="2874" spans="1:6" x14ac:dyDescent="0.3">
      <c r="A2874" s="22"/>
      <c r="B2874" s="23"/>
      <c r="C2874" s="24"/>
      <c r="D2874" s="25"/>
      <c r="E2874" s="26"/>
      <c r="F2874" s="26"/>
    </row>
    <row r="2875" spans="1:6" x14ac:dyDescent="0.3">
      <c r="A2875" s="22"/>
      <c r="B2875" s="23"/>
      <c r="C2875" s="24"/>
      <c r="D2875" s="25"/>
      <c r="E2875" s="26"/>
      <c r="F2875" s="26"/>
    </row>
    <row r="2876" spans="1:6" x14ac:dyDescent="0.3">
      <c r="A2876" s="22"/>
      <c r="B2876" s="23"/>
      <c r="C2876" s="24"/>
      <c r="D2876" s="25"/>
      <c r="E2876" s="26"/>
      <c r="F2876" s="26"/>
    </row>
    <row r="2877" spans="1:6" x14ac:dyDescent="0.3">
      <c r="A2877" s="22"/>
      <c r="B2877" s="23"/>
      <c r="C2877" s="24"/>
      <c r="D2877" s="25"/>
      <c r="E2877" s="26"/>
      <c r="F2877" s="26"/>
    </row>
    <row r="2878" spans="1:6" x14ac:dyDescent="0.3">
      <c r="A2878" s="22"/>
      <c r="B2878" s="23"/>
      <c r="C2878" s="24"/>
      <c r="D2878" s="25"/>
      <c r="E2878" s="26"/>
      <c r="F2878" s="26"/>
    </row>
    <row r="2879" spans="1:6" x14ac:dyDescent="0.3">
      <c r="A2879" s="22"/>
      <c r="B2879" s="23"/>
      <c r="C2879" s="24"/>
      <c r="D2879" s="25"/>
      <c r="E2879" s="26"/>
      <c r="F2879" s="26"/>
    </row>
    <row r="2880" spans="1:6" x14ac:dyDescent="0.3">
      <c r="A2880" s="22"/>
      <c r="B2880" s="23"/>
      <c r="C2880" s="24"/>
      <c r="D2880" s="25"/>
      <c r="E2880" s="26"/>
      <c r="F2880" s="26"/>
    </row>
    <row r="2881" spans="1:6" x14ac:dyDescent="0.3">
      <c r="A2881" s="22"/>
      <c r="B2881" s="23"/>
      <c r="C2881" s="24"/>
      <c r="D2881" s="25"/>
      <c r="E2881" s="26"/>
      <c r="F2881" s="26"/>
    </row>
    <row r="2882" spans="1:6" x14ac:dyDescent="0.3">
      <c r="A2882" s="22"/>
      <c r="B2882" s="23"/>
      <c r="C2882" s="24"/>
      <c r="D2882" s="25"/>
      <c r="E2882" s="26"/>
      <c r="F2882" s="26"/>
    </row>
    <row r="2883" spans="1:6" x14ac:dyDescent="0.3">
      <c r="A2883" s="22"/>
      <c r="B2883" s="23"/>
      <c r="C2883" s="24"/>
      <c r="D2883" s="25"/>
      <c r="E2883" s="26"/>
      <c r="F2883" s="26"/>
    </row>
    <row r="2884" spans="1:6" x14ac:dyDescent="0.3">
      <c r="A2884" s="22"/>
      <c r="B2884" s="23"/>
      <c r="C2884" s="24"/>
      <c r="D2884" s="25"/>
      <c r="E2884" s="26"/>
      <c r="F2884" s="26"/>
    </row>
    <row r="2885" spans="1:6" x14ac:dyDescent="0.3">
      <c r="A2885" s="22"/>
      <c r="B2885" s="23"/>
      <c r="C2885" s="24"/>
      <c r="D2885" s="25"/>
      <c r="E2885" s="26"/>
      <c r="F2885" s="26"/>
    </row>
    <row r="2886" spans="1:6" x14ac:dyDescent="0.3">
      <c r="A2886" s="22"/>
      <c r="B2886" s="23"/>
      <c r="C2886" s="24"/>
      <c r="D2886" s="25"/>
      <c r="E2886" s="26"/>
      <c r="F2886" s="26"/>
    </row>
    <row r="2887" spans="1:6" x14ac:dyDescent="0.3">
      <c r="A2887" s="22"/>
      <c r="B2887" s="23"/>
      <c r="C2887" s="24"/>
      <c r="D2887" s="25"/>
      <c r="E2887" s="26"/>
      <c r="F2887" s="26"/>
    </row>
    <row r="2888" spans="1:6" x14ac:dyDescent="0.3">
      <c r="A2888" s="22"/>
      <c r="B2888" s="23"/>
      <c r="C2888" s="24"/>
      <c r="D2888" s="25"/>
      <c r="E2888" s="26"/>
      <c r="F2888" s="26"/>
    </row>
    <row r="2889" spans="1:6" x14ac:dyDescent="0.3">
      <c r="A2889" s="22"/>
      <c r="B2889" s="23"/>
      <c r="C2889" s="24"/>
      <c r="D2889" s="25"/>
      <c r="E2889" s="26"/>
      <c r="F2889" s="26"/>
    </row>
    <row r="2890" spans="1:6" x14ac:dyDescent="0.3">
      <c r="A2890" s="22"/>
      <c r="B2890" s="23"/>
      <c r="C2890" s="24"/>
      <c r="D2890" s="25"/>
      <c r="E2890" s="26"/>
      <c r="F2890" s="26"/>
    </row>
    <row r="2891" spans="1:6" x14ac:dyDescent="0.3">
      <c r="A2891" s="22"/>
      <c r="B2891" s="23"/>
      <c r="C2891" s="24"/>
      <c r="D2891" s="25"/>
      <c r="E2891" s="26"/>
      <c r="F2891" s="26"/>
    </row>
    <row r="2892" spans="1:6" x14ac:dyDescent="0.3">
      <c r="A2892" s="22"/>
      <c r="B2892" s="23"/>
      <c r="C2892" s="24"/>
      <c r="D2892" s="25"/>
      <c r="E2892" s="26"/>
      <c r="F2892" s="26"/>
    </row>
    <row r="2893" spans="1:6" x14ac:dyDescent="0.3">
      <c r="A2893" s="22"/>
      <c r="B2893" s="23"/>
      <c r="C2893" s="24"/>
      <c r="D2893" s="25"/>
      <c r="E2893" s="26"/>
      <c r="F2893" s="26"/>
    </row>
    <row r="2894" spans="1:6" x14ac:dyDescent="0.3">
      <c r="A2894" s="22"/>
      <c r="B2894" s="23"/>
      <c r="C2894" s="24"/>
      <c r="D2894" s="25"/>
      <c r="E2894" s="26"/>
      <c r="F2894" s="26"/>
    </row>
    <row r="2895" spans="1:6" x14ac:dyDescent="0.3">
      <c r="A2895" s="22"/>
      <c r="B2895" s="23"/>
      <c r="C2895" s="24"/>
      <c r="D2895" s="25"/>
      <c r="E2895" s="26"/>
      <c r="F2895" s="26"/>
    </row>
    <row r="2896" spans="1:6" x14ac:dyDescent="0.3">
      <c r="A2896" s="22"/>
      <c r="B2896" s="23"/>
      <c r="C2896" s="24"/>
      <c r="D2896" s="25"/>
      <c r="E2896" s="26"/>
      <c r="F2896" s="26"/>
    </row>
    <row r="2897" spans="1:6" x14ac:dyDescent="0.3">
      <c r="A2897" s="22"/>
      <c r="B2897" s="23"/>
      <c r="C2897" s="24"/>
      <c r="D2897" s="25"/>
      <c r="E2897" s="26"/>
      <c r="F2897" s="26"/>
    </row>
    <row r="2898" spans="1:6" x14ac:dyDescent="0.3">
      <c r="A2898" s="22"/>
      <c r="B2898" s="23"/>
      <c r="C2898" s="24"/>
      <c r="D2898" s="25"/>
      <c r="E2898" s="26"/>
      <c r="F2898" s="26"/>
    </row>
    <row r="2899" spans="1:6" x14ac:dyDescent="0.3">
      <c r="A2899" s="22"/>
      <c r="B2899" s="23"/>
      <c r="C2899" s="24"/>
      <c r="D2899" s="25"/>
      <c r="E2899" s="26"/>
      <c r="F2899" s="26"/>
    </row>
    <row r="2900" spans="1:6" x14ac:dyDescent="0.3">
      <c r="A2900" s="22"/>
      <c r="B2900" s="23"/>
      <c r="C2900" s="24"/>
      <c r="D2900" s="25"/>
      <c r="E2900" s="26"/>
      <c r="F2900" s="26"/>
    </row>
    <row r="2901" spans="1:6" x14ac:dyDescent="0.3">
      <c r="A2901" s="22"/>
      <c r="B2901" s="23"/>
      <c r="C2901" s="24"/>
      <c r="D2901" s="25"/>
      <c r="E2901" s="26"/>
      <c r="F2901" s="26"/>
    </row>
    <row r="2902" spans="1:6" x14ac:dyDescent="0.3">
      <c r="A2902" s="22"/>
      <c r="B2902" s="23"/>
      <c r="C2902" s="24"/>
      <c r="D2902" s="25"/>
      <c r="E2902" s="26"/>
      <c r="F2902" s="26"/>
    </row>
    <row r="2903" spans="1:6" x14ac:dyDescent="0.3">
      <c r="A2903" s="22"/>
      <c r="B2903" s="23"/>
      <c r="C2903" s="24"/>
      <c r="D2903" s="25"/>
      <c r="E2903" s="26"/>
      <c r="F2903" s="26"/>
    </row>
    <row r="2904" spans="1:6" x14ac:dyDescent="0.3">
      <c r="A2904" s="22"/>
      <c r="B2904" s="23"/>
      <c r="C2904" s="24"/>
      <c r="D2904" s="25"/>
      <c r="E2904" s="26"/>
      <c r="F2904" s="26"/>
    </row>
    <row r="2905" spans="1:6" x14ac:dyDescent="0.3">
      <c r="A2905" s="22"/>
      <c r="B2905" s="23"/>
      <c r="C2905" s="24"/>
      <c r="D2905" s="25"/>
      <c r="E2905" s="26"/>
      <c r="F2905" s="26"/>
    </row>
    <row r="2906" spans="1:6" x14ac:dyDescent="0.3">
      <c r="A2906" s="22"/>
      <c r="B2906" s="23"/>
      <c r="C2906" s="24"/>
      <c r="D2906" s="25"/>
      <c r="E2906" s="26"/>
      <c r="F2906" s="26"/>
    </row>
    <row r="2907" spans="1:6" x14ac:dyDescent="0.3">
      <c r="A2907" s="22"/>
      <c r="B2907" s="23"/>
      <c r="C2907" s="24"/>
      <c r="D2907" s="25"/>
      <c r="E2907" s="26"/>
      <c r="F2907" s="26"/>
    </row>
    <row r="2908" spans="1:6" x14ac:dyDescent="0.3">
      <c r="A2908" s="22"/>
      <c r="B2908" s="23"/>
      <c r="C2908" s="24"/>
      <c r="D2908" s="25"/>
      <c r="E2908" s="26"/>
      <c r="F2908" s="26"/>
    </row>
    <row r="2909" spans="1:6" x14ac:dyDescent="0.3">
      <c r="A2909" s="22"/>
      <c r="B2909" s="23"/>
      <c r="C2909" s="24"/>
      <c r="D2909" s="25"/>
      <c r="E2909" s="26"/>
      <c r="F2909" s="26"/>
    </row>
    <row r="2910" spans="1:6" x14ac:dyDescent="0.3">
      <c r="A2910" s="22"/>
      <c r="B2910" s="23"/>
      <c r="C2910" s="24"/>
      <c r="D2910" s="25"/>
      <c r="E2910" s="26"/>
      <c r="F2910" s="26"/>
    </row>
    <row r="2911" spans="1:6" x14ac:dyDescent="0.3">
      <c r="A2911" s="22"/>
      <c r="B2911" s="23"/>
      <c r="C2911" s="24"/>
      <c r="D2911" s="25"/>
      <c r="E2911" s="26"/>
      <c r="F2911" s="26"/>
    </row>
    <row r="2912" spans="1:6" x14ac:dyDescent="0.3">
      <c r="A2912" s="22"/>
      <c r="B2912" s="23"/>
      <c r="C2912" s="24"/>
      <c r="D2912" s="25"/>
      <c r="E2912" s="26"/>
      <c r="F2912" s="26"/>
    </row>
    <row r="2913" spans="1:6" x14ac:dyDescent="0.3">
      <c r="A2913" s="22"/>
      <c r="B2913" s="23"/>
      <c r="C2913" s="24"/>
      <c r="D2913" s="25"/>
      <c r="E2913" s="26"/>
      <c r="F2913" s="26"/>
    </row>
    <row r="2914" spans="1:6" x14ac:dyDescent="0.3">
      <c r="A2914" s="22"/>
      <c r="B2914" s="23"/>
      <c r="C2914" s="24"/>
      <c r="D2914" s="25"/>
      <c r="E2914" s="26"/>
      <c r="F2914" s="26"/>
    </row>
    <row r="2915" spans="1:6" x14ac:dyDescent="0.3">
      <c r="A2915" s="22"/>
      <c r="B2915" s="23"/>
      <c r="C2915" s="24"/>
      <c r="D2915" s="25"/>
      <c r="E2915" s="26"/>
      <c r="F2915" s="26"/>
    </row>
    <row r="2916" spans="1:6" x14ac:dyDescent="0.3">
      <c r="A2916" s="22"/>
      <c r="B2916" s="23"/>
      <c r="C2916" s="24"/>
      <c r="D2916" s="25"/>
      <c r="E2916" s="26"/>
      <c r="F2916" s="26"/>
    </row>
    <row r="2917" spans="1:6" x14ac:dyDescent="0.3">
      <c r="A2917" s="22"/>
      <c r="B2917" s="23"/>
      <c r="C2917" s="24"/>
      <c r="D2917" s="25"/>
      <c r="E2917" s="26"/>
      <c r="F2917" s="26"/>
    </row>
    <row r="2918" spans="1:6" x14ac:dyDescent="0.3">
      <c r="A2918" s="22"/>
      <c r="B2918" s="23"/>
      <c r="C2918" s="24"/>
      <c r="D2918" s="25"/>
      <c r="E2918" s="26"/>
      <c r="F2918" s="26"/>
    </row>
    <row r="2919" spans="1:6" x14ac:dyDescent="0.3">
      <c r="A2919" s="22"/>
      <c r="B2919" s="23"/>
      <c r="C2919" s="24"/>
      <c r="D2919" s="25"/>
      <c r="E2919" s="26"/>
      <c r="F2919" s="26"/>
    </row>
    <row r="2920" spans="1:6" x14ac:dyDescent="0.3">
      <c r="A2920" s="22"/>
      <c r="B2920" s="23"/>
      <c r="C2920" s="24"/>
      <c r="D2920" s="25"/>
      <c r="E2920" s="26"/>
      <c r="F2920" s="26"/>
    </row>
    <row r="2921" spans="1:6" x14ac:dyDescent="0.3">
      <c r="A2921" s="22"/>
      <c r="B2921" s="23"/>
      <c r="C2921" s="24"/>
      <c r="D2921" s="25"/>
      <c r="E2921" s="26"/>
      <c r="F2921" s="26"/>
    </row>
    <row r="2922" spans="1:6" x14ac:dyDescent="0.3">
      <c r="A2922" s="22"/>
      <c r="B2922" s="23"/>
      <c r="C2922" s="24"/>
      <c r="D2922" s="25"/>
      <c r="E2922" s="26"/>
      <c r="F2922" s="26"/>
    </row>
    <row r="2923" spans="1:6" x14ac:dyDescent="0.3">
      <c r="A2923" s="22"/>
      <c r="B2923" s="23"/>
      <c r="C2923" s="24"/>
      <c r="D2923" s="25"/>
      <c r="E2923" s="26"/>
      <c r="F2923" s="26"/>
    </row>
    <row r="2924" spans="1:6" x14ac:dyDescent="0.3">
      <c r="A2924" s="22"/>
      <c r="B2924" s="23"/>
      <c r="C2924" s="24"/>
      <c r="D2924" s="25"/>
      <c r="E2924" s="26"/>
      <c r="F2924" s="26"/>
    </row>
    <row r="2925" spans="1:6" x14ac:dyDescent="0.3">
      <c r="A2925" s="22"/>
      <c r="B2925" s="23"/>
      <c r="C2925" s="24"/>
      <c r="D2925" s="25"/>
      <c r="E2925" s="26"/>
      <c r="F2925" s="26"/>
    </row>
    <row r="2926" spans="1:6" x14ac:dyDescent="0.3">
      <c r="A2926" s="22"/>
      <c r="B2926" s="23"/>
      <c r="C2926" s="24"/>
      <c r="D2926" s="25"/>
      <c r="E2926" s="26"/>
      <c r="F2926" s="26"/>
    </row>
    <row r="2927" spans="1:6" x14ac:dyDescent="0.3">
      <c r="A2927" s="22"/>
      <c r="B2927" s="23"/>
      <c r="C2927" s="24"/>
      <c r="D2927" s="25"/>
      <c r="E2927" s="26"/>
      <c r="F2927" s="26"/>
    </row>
    <row r="2928" spans="1:6" x14ac:dyDescent="0.3">
      <c r="A2928" s="22"/>
      <c r="B2928" s="23"/>
      <c r="C2928" s="24"/>
      <c r="D2928" s="25"/>
      <c r="E2928" s="26"/>
      <c r="F2928" s="26"/>
    </row>
    <row r="2929" spans="1:6" x14ac:dyDescent="0.3">
      <c r="A2929" s="22"/>
      <c r="B2929" s="23"/>
      <c r="C2929" s="24"/>
      <c r="D2929" s="25"/>
      <c r="E2929" s="26"/>
      <c r="F2929" s="26"/>
    </row>
    <row r="2930" spans="1:6" x14ac:dyDescent="0.3">
      <c r="A2930" s="22"/>
      <c r="B2930" s="23"/>
      <c r="C2930" s="24"/>
      <c r="D2930" s="25"/>
      <c r="E2930" s="26"/>
      <c r="F2930" s="26"/>
    </row>
    <row r="2931" spans="1:6" x14ac:dyDescent="0.3">
      <c r="A2931" s="22"/>
      <c r="B2931" s="23"/>
      <c r="C2931" s="24"/>
      <c r="D2931" s="25"/>
      <c r="E2931" s="26"/>
      <c r="F2931" s="26"/>
    </row>
    <row r="2932" spans="1:6" x14ac:dyDescent="0.3">
      <c r="A2932" s="22"/>
      <c r="B2932" s="23"/>
      <c r="C2932" s="24"/>
      <c r="D2932" s="25"/>
      <c r="E2932" s="26"/>
      <c r="F2932" s="26"/>
    </row>
    <row r="2933" spans="1:6" x14ac:dyDescent="0.3">
      <c r="A2933" s="22"/>
      <c r="B2933" s="23"/>
      <c r="C2933" s="24"/>
      <c r="D2933" s="25"/>
      <c r="E2933" s="26"/>
      <c r="F2933" s="26"/>
    </row>
    <row r="2934" spans="1:6" x14ac:dyDescent="0.3">
      <c r="A2934" s="22"/>
      <c r="B2934" s="23"/>
      <c r="C2934" s="24"/>
      <c r="D2934" s="25"/>
      <c r="E2934" s="26"/>
      <c r="F2934" s="26"/>
    </row>
    <row r="2935" spans="1:6" x14ac:dyDescent="0.3">
      <c r="A2935" s="22"/>
      <c r="B2935" s="23"/>
      <c r="C2935" s="24"/>
      <c r="D2935" s="25"/>
      <c r="E2935" s="26"/>
      <c r="F2935" s="26"/>
    </row>
    <row r="2936" spans="1:6" x14ac:dyDescent="0.3">
      <c r="A2936" s="22"/>
      <c r="B2936" s="23"/>
      <c r="C2936" s="24"/>
      <c r="D2936" s="25"/>
      <c r="E2936" s="26"/>
      <c r="F2936" s="26"/>
    </row>
    <row r="2937" spans="1:6" x14ac:dyDescent="0.3">
      <c r="A2937" s="22"/>
      <c r="B2937" s="23"/>
      <c r="C2937" s="24"/>
      <c r="D2937" s="25"/>
      <c r="E2937" s="26"/>
      <c r="F2937" s="26"/>
    </row>
    <row r="2938" spans="1:6" x14ac:dyDescent="0.3">
      <c r="A2938" s="22"/>
      <c r="B2938" s="23"/>
      <c r="C2938" s="24"/>
      <c r="D2938" s="25"/>
      <c r="E2938" s="26"/>
      <c r="F2938" s="26"/>
    </row>
    <row r="2939" spans="1:6" x14ac:dyDescent="0.3">
      <c r="A2939" s="22"/>
      <c r="B2939" s="23"/>
      <c r="C2939" s="24"/>
      <c r="D2939" s="25"/>
      <c r="E2939" s="26"/>
      <c r="F2939" s="26"/>
    </row>
    <row r="2940" spans="1:6" x14ac:dyDescent="0.3">
      <c r="A2940" s="22"/>
      <c r="B2940" s="23"/>
      <c r="C2940" s="24"/>
      <c r="D2940" s="25"/>
      <c r="E2940" s="26"/>
      <c r="F2940" s="26"/>
    </row>
    <row r="2941" spans="1:6" x14ac:dyDescent="0.3">
      <c r="A2941" s="22"/>
      <c r="B2941" s="23"/>
      <c r="C2941" s="24"/>
      <c r="D2941" s="25"/>
      <c r="E2941" s="26"/>
      <c r="F2941" s="26"/>
    </row>
    <row r="2942" spans="1:6" x14ac:dyDescent="0.3">
      <c r="A2942" s="22"/>
      <c r="B2942" s="23"/>
      <c r="C2942" s="24"/>
      <c r="D2942" s="25"/>
      <c r="E2942" s="26"/>
      <c r="F2942" s="26"/>
    </row>
    <row r="2943" spans="1:6" x14ac:dyDescent="0.3">
      <c r="A2943" s="22"/>
      <c r="B2943" s="23"/>
      <c r="C2943" s="24"/>
      <c r="D2943" s="25"/>
      <c r="E2943" s="26"/>
      <c r="F2943" s="26"/>
    </row>
    <row r="2944" spans="1:6" x14ac:dyDescent="0.3">
      <c r="A2944" s="22"/>
      <c r="B2944" s="23"/>
      <c r="C2944" s="24"/>
      <c r="D2944" s="25"/>
      <c r="E2944" s="26"/>
      <c r="F2944" s="26"/>
    </row>
    <row r="2945" spans="1:6" x14ac:dyDescent="0.3">
      <c r="A2945" s="22"/>
      <c r="B2945" s="23"/>
      <c r="C2945" s="24"/>
      <c r="D2945" s="25"/>
      <c r="E2945" s="26"/>
      <c r="F2945" s="26"/>
    </row>
    <row r="2946" spans="1:6" x14ac:dyDescent="0.3">
      <c r="A2946" s="22"/>
      <c r="B2946" s="23"/>
      <c r="C2946" s="24"/>
      <c r="D2946" s="25"/>
      <c r="E2946" s="26"/>
      <c r="F2946" s="26"/>
    </row>
    <row r="2947" spans="1:6" x14ac:dyDescent="0.3">
      <c r="A2947" s="22"/>
      <c r="B2947" s="23"/>
      <c r="C2947" s="24"/>
      <c r="D2947" s="25"/>
      <c r="E2947" s="26"/>
      <c r="F2947" s="26"/>
    </row>
    <row r="2948" spans="1:6" x14ac:dyDescent="0.3">
      <c r="A2948" s="22"/>
      <c r="B2948" s="23"/>
      <c r="C2948" s="24"/>
      <c r="D2948" s="25"/>
      <c r="E2948" s="26"/>
      <c r="F2948" s="26"/>
    </row>
    <row r="2949" spans="1:6" x14ac:dyDescent="0.3">
      <c r="A2949" s="22"/>
      <c r="B2949" s="23"/>
      <c r="C2949" s="24"/>
      <c r="D2949" s="25"/>
      <c r="E2949" s="26"/>
      <c r="F2949" s="26"/>
    </row>
    <row r="2950" spans="1:6" x14ac:dyDescent="0.3">
      <c r="A2950" s="22"/>
      <c r="B2950" s="23"/>
      <c r="C2950" s="24"/>
      <c r="D2950" s="25"/>
      <c r="E2950" s="26"/>
      <c r="F2950" s="26"/>
    </row>
    <row r="2951" spans="1:6" x14ac:dyDescent="0.3">
      <c r="A2951" s="22"/>
      <c r="B2951" s="23"/>
      <c r="C2951" s="24"/>
      <c r="D2951" s="25"/>
      <c r="E2951" s="26"/>
      <c r="F2951" s="26"/>
    </row>
    <row r="2952" spans="1:6" x14ac:dyDescent="0.3">
      <c r="A2952" s="22"/>
      <c r="B2952" s="23"/>
      <c r="C2952" s="24"/>
      <c r="D2952" s="25"/>
      <c r="E2952" s="26"/>
      <c r="F2952" s="26"/>
    </row>
    <row r="2953" spans="1:6" x14ac:dyDescent="0.3">
      <c r="A2953" s="22"/>
      <c r="B2953" s="23"/>
      <c r="C2953" s="24"/>
      <c r="D2953" s="25"/>
      <c r="E2953" s="26"/>
      <c r="F2953" s="26"/>
    </row>
    <row r="2954" spans="1:6" x14ac:dyDescent="0.3">
      <c r="A2954" s="22"/>
      <c r="B2954" s="23"/>
      <c r="C2954" s="24"/>
      <c r="D2954" s="25"/>
      <c r="E2954" s="26"/>
      <c r="F2954" s="26"/>
    </row>
    <row r="2955" spans="1:6" x14ac:dyDescent="0.3">
      <c r="A2955" s="22"/>
      <c r="B2955" s="23"/>
      <c r="C2955" s="24"/>
      <c r="D2955" s="25"/>
      <c r="E2955" s="26"/>
      <c r="F2955" s="26"/>
    </row>
    <row r="2956" spans="1:6" x14ac:dyDescent="0.3">
      <c r="A2956" s="22"/>
      <c r="B2956" s="23"/>
      <c r="C2956" s="24"/>
      <c r="D2956" s="25"/>
      <c r="E2956" s="26"/>
      <c r="F2956" s="26"/>
    </row>
    <row r="2957" spans="1:6" x14ac:dyDescent="0.3">
      <c r="A2957" s="22"/>
      <c r="B2957" s="23"/>
      <c r="C2957" s="24"/>
      <c r="D2957" s="25"/>
      <c r="E2957" s="26"/>
      <c r="F2957" s="26"/>
    </row>
    <row r="2958" spans="1:6" x14ac:dyDescent="0.3">
      <c r="A2958" s="22"/>
      <c r="B2958" s="23"/>
      <c r="C2958" s="24"/>
      <c r="D2958" s="25"/>
      <c r="E2958" s="26"/>
      <c r="F2958" s="26"/>
    </row>
    <row r="2959" spans="1:6" x14ac:dyDescent="0.3">
      <c r="A2959" s="22"/>
      <c r="B2959" s="23"/>
      <c r="C2959" s="24"/>
      <c r="D2959" s="25"/>
      <c r="E2959" s="26"/>
      <c r="F2959" s="26"/>
    </row>
    <row r="2960" spans="1:6" x14ac:dyDescent="0.3">
      <c r="A2960" s="22"/>
      <c r="B2960" s="23"/>
      <c r="C2960" s="24"/>
      <c r="D2960" s="25"/>
      <c r="E2960" s="26"/>
      <c r="F2960" s="26"/>
    </row>
    <row r="2961" spans="1:6" x14ac:dyDescent="0.3">
      <c r="A2961" s="22"/>
      <c r="B2961" s="23"/>
      <c r="C2961" s="24"/>
      <c r="D2961" s="25"/>
      <c r="E2961" s="26"/>
      <c r="F2961" s="26"/>
    </row>
    <row r="2962" spans="1:6" x14ac:dyDescent="0.3">
      <c r="A2962" s="22"/>
      <c r="B2962" s="23"/>
      <c r="C2962" s="24"/>
      <c r="D2962" s="25"/>
      <c r="E2962" s="26"/>
      <c r="F2962" s="26"/>
    </row>
    <row r="2963" spans="1:6" x14ac:dyDescent="0.3">
      <c r="A2963" s="22"/>
      <c r="B2963" s="23"/>
      <c r="C2963" s="24"/>
      <c r="D2963" s="25"/>
      <c r="E2963" s="26"/>
      <c r="F2963" s="26"/>
    </row>
    <row r="2964" spans="1:6" x14ac:dyDescent="0.3">
      <c r="A2964" s="22"/>
      <c r="B2964" s="23"/>
      <c r="C2964" s="24"/>
      <c r="D2964" s="25"/>
      <c r="E2964" s="26"/>
      <c r="F2964" s="26"/>
    </row>
    <row r="2965" spans="1:6" x14ac:dyDescent="0.3">
      <c r="A2965" s="22"/>
      <c r="B2965" s="23"/>
      <c r="C2965" s="24"/>
      <c r="D2965" s="25"/>
      <c r="E2965" s="26"/>
      <c r="F2965" s="26"/>
    </row>
    <row r="2966" spans="1:6" x14ac:dyDescent="0.3">
      <c r="A2966" s="22"/>
      <c r="B2966" s="23"/>
      <c r="C2966" s="24"/>
      <c r="D2966" s="25"/>
      <c r="E2966" s="26"/>
      <c r="F2966" s="26"/>
    </row>
    <row r="2967" spans="1:6" x14ac:dyDescent="0.3">
      <c r="A2967" s="22"/>
      <c r="B2967" s="23"/>
      <c r="C2967" s="24"/>
      <c r="D2967" s="25"/>
      <c r="E2967" s="26"/>
      <c r="F2967" s="26"/>
    </row>
    <row r="2968" spans="1:6" x14ac:dyDescent="0.3">
      <c r="A2968" s="22"/>
      <c r="B2968" s="23"/>
      <c r="C2968" s="24"/>
      <c r="D2968" s="25"/>
      <c r="E2968" s="26"/>
      <c r="F2968" s="26"/>
    </row>
    <row r="2969" spans="1:6" x14ac:dyDescent="0.3">
      <c r="A2969" s="22"/>
      <c r="B2969" s="23"/>
      <c r="C2969" s="24"/>
      <c r="D2969" s="25"/>
      <c r="E2969" s="26"/>
      <c r="F2969" s="26"/>
    </row>
    <row r="2970" spans="1:6" x14ac:dyDescent="0.3">
      <c r="A2970" s="22"/>
      <c r="B2970" s="23"/>
      <c r="C2970" s="24"/>
      <c r="D2970" s="25"/>
      <c r="E2970" s="26"/>
      <c r="F2970" s="26"/>
    </row>
    <row r="2971" spans="1:6" x14ac:dyDescent="0.3">
      <c r="A2971" s="22"/>
      <c r="B2971" s="23"/>
      <c r="C2971" s="24"/>
      <c r="D2971" s="25"/>
      <c r="E2971" s="26"/>
      <c r="F2971" s="26"/>
    </row>
    <row r="2972" spans="1:6" x14ac:dyDescent="0.3">
      <c r="A2972" s="22"/>
      <c r="B2972" s="23"/>
      <c r="C2972" s="24"/>
      <c r="D2972" s="25"/>
      <c r="E2972" s="26"/>
      <c r="F2972" s="26"/>
    </row>
    <row r="2973" spans="1:6" x14ac:dyDescent="0.3">
      <c r="A2973" s="22"/>
      <c r="B2973" s="23"/>
      <c r="C2973" s="24"/>
      <c r="D2973" s="25"/>
      <c r="E2973" s="26"/>
      <c r="F2973" s="26"/>
    </row>
    <row r="2974" spans="1:6" x14ac:dyDescent="0.3">
      <c r="A2974" s="22"/>
      <c r="B2974" s="23"/>
      <c r="C2974" s="24"/>
      <c r="D2974" s="25"/>
      <c r="E2974" s="26"/>
      <c r="F2974" s="26"/>
    </row>
    <row r="2975" spans="1:6" x14ac:dyDescent="0.3">
      <c r="A2975" s="22"/>
      <c r="B2975" s="23"/>
      <c r="C2975" s="24"/>
      <c r="D2975" s="25"/>
      <c r="E2975" s="26"/>
      <c r="F2975" s="26"/>
    </row>
    <row r="2976" spans="1:6" x14ac:dyDescent="0.3">
      <c r="A2976" s="22"/>
      <c r="B2976" s="23"/>
      <c r="C2976" s="24"/>
      <c r="D2976" s="25"/>
      <c r="E2976" s="26"/>
      <c r="F2976" s="26"/>
    </row>
    <row r="2977" spans="1:6" x14ac:dyDescent="0.3">
      <c r="A2977" s="22"/>
      <c r="B2977" s="23"/>
      <c r="C2977" s="24"/>
      <c r="D2977" s="25"/>
      <c r="E2977" s="26"/>
      <c r="F2977" s="26"/>
    </row>
    <row r="2978" spans="1:6" x14ac:dyDescent="0.3">
      <c r="A2978" s="22"/>
      <c r="B2978" s="23"/>
      <c r="C2978" s="24"/>
      <c r="D2978" s="25"/>
      <c r="E2978" s="26"/>
      <c r="F2978" s="26"/>
    </row>
    <row r="2979" spans="1:6" x14ac:dyDescent="0.3">
      <c r="A2979" s="22"/>
      <c r="B2979" s="23"/>
      <c r="C2979" s="24"/>
      <c r="D2979" s="25"/>
      <c r="E2979" s="26"/>
      <c r="F2979" s="26"/>
    </row>
    <row r="2980" spans="1:6" x14ac:dyDescent="0.3">
      <c r="A2980" s="22"/>
      <c r="B2980" s="23"/>
      <c r="C2980" s="24"/>
      <c r="D2980" s="25"/>
      <c r="E2980" s="26"/>
      <c r="F2980" s="26"/>
    </row>
    <row r="2981" spans="1:6" x14ac:dyDescent="0.3">
      <c r="A2981" s="22"/>
      <c r="B2981" s="23"/>
      <c r="C2981" s="24"/>
      <c r="D2981" s="25"/>
      <c r="E2981" s="26"/>
      <c r="F2981" s="26"/>
    </row>
    <row r="2982" spans="1:6" x14ac:dyDescent="0.3">
      <c r="A2982" s="22"/>
      <c r="B2982" s="23"/>
      <c r="C2982" s="24"/>
      <c r="D2982" s="25"/>
      <c r="E2982" s="26"/>
      <c r="F2982" s="26"/>
    </row>
    <row r="2983" spans="1:6" x14ac:dyDescent="0.3">
      <c r="A2983" s="22"/>
      <c r="B2983" s="23"/>
      <c r="C2983" s="24"/>
      <c r="D2983" s="25"/>
      <c r="E2983" s="26"/>
      <c r="F2983" s="26"/>
    </row>
    <row r="2984" spans="1:6" x14ac:dyDescent="0.3">
      <c r="A2984" s="22"/>
      <c r="B2984" s="23"/>
      <c r="C2984" s="24"/>
      <c r="D2984" s="25"/>
      <c r="E2984" s="26"/>
      <c r="F2984" s="26"/>
    </row>
    <row r="2985" spans="1:6" x14ac:dyDescent="0.3">
      <c r="A2985" s="22"/>
      <c r="B2985" s="23"/>
      <c r="C2985" s="24"/>
      <c r="D2985" s="25"/>
      <c r="E2985" s="26"/>
      <c r="F2985" s="26"/>
    </row>
    <row r="2986" spans="1:6" x14ac:dyDescent="0.3">
      <c r="A2986" s="22"/>
      <c r="B2986" s="23"/>
      <c r="C2986" s="24"/>
      <c r="D2986" s="25"/>
      <c r="E2986" s="26"/>
      <c r="F2986" s="26"/>
    </row>
    <row r="2987" spans="1:6" x14ac:dyDescent="0.3">
      <c r="A2987" s="22"/>
      <c r="B2987" s="23"/>
      <c r="C2987" s="24"/>
      <c r="D2987" s="25"/>
      <c r="E2987" s="26"/>
      <c r="F2987" s="26"/>
    </row>
    <row r="2988" spans="1:6" x14ac:dyDescent="0.3">
      <c r="A2988" s="22"/>
      <c r="B2988" s="23"/>
      <c r="C2988" s="24"/>
      <c r="D2988" s="25"/>
      <c r="E2988" s="26"/>
      <c r="F2988" s="26"/>
    </row>
    <row r="2989" spans="1:6" x14ac:dyDescent="0.3">
      <c r="A2989" s="22"/>
      <c r="B2989" s="23"/>
      <c r="C2989" s="24"/>
      <c r="D2989" s="25"/>
      <c r="E2989" s="26"/>
      <c r="F2989" s="26"/>
    </row>
    <row r="2990" spans="1:6" x14ac:dyDescent="0.3">
      <c r="A2990" s="22"/>
      <c r="B2990" s="23"/>
      <c r="C2990" s="24"/>
      <c r="D2990" s="25"/>
      <c r="E2990" s="26"/>
      <c r="F2990" s="26"/>
    </row>
    <row r="2991" spans="1:6" x14ac:dyDescent="0.3">
      <c r="A2991" s="22"/>
      <c r="B2991" s="23"/>
      <c r="C2991" s="24"/>
      <c r="D2991" s="25"/>
      <c r="E2991" s="26"/>
      <c r="F2991" s="26"/>
    </row>
    <row r="2992" spans="1:6" x14ac:dyDescent="0.3">
      <c r="A2992" s="22"/>
      <c r="B2992" s="23"/>
      <c r="C2992" s="24"/>
      <c r="D2992" s="25"/>
      <c r="E2992" s="26"/>
      <c r="F2992" s="26"/>
    </row>
    <row r="2993" spans="1:6" x14ac:dyDescent="0.3">
      <c r="A2993" s="22"/>
      <c r="B2993" s="23"/>
      <c r="C2993" s="24"/>
      <c r="D2993" s="25"/>
      <c r="E2993" s="26"/>
      <c r="F2993" s="26"/>
    </row>
    <row r="2994" spans="1:6" x14ac:dyDescent="0.3">
      <c r="A2994" s="22"/>
      <c r="B2994" s="23"/>
      <c r="C2994" s="24"/>
      <c r="D2994" s="25"/>
      <c r="E2994" s="26"/>
      <c r="F2994" s="26"/>
    </row>
    <row r="2995" spans="1:6" x14ac:dyDescent="0.3">
      <c r="A2995" s="22"/>
      <c r="B2995" s="23"/>
      <c r="C2995" s="24"/>
      <c r="D2995" s="25"/>
      <c r="E2995" s="26"/>
      <c r="F2995" s="26"/>
    </row>
    <row r="2996" spans="1:6" x14ac:dyDescent="0.3">
      <c r="A2996" s="22"/>
      <c r="B2996" s="23"/>
      <c r="C2996" s="24"/>
      <c r="D2996" s="25"/>
      <c r="E2996" s="26"/>
      <c r="F2996" s="26"/>
    </row>
    <row r="2997" spans="1:6" x14ac:dyDescent="0.3">
      <c r="A2997" s="22"/>
      <c r="B2997" s="23"/>
      <c r="C2997" s="24"/>
      <c r="D2997" s="25"/>
      <c r="E2997" s="26"/>
      <c r="F2997" s="26"/>
    </row>
    <row r="2998" spans="1:6" x14ac:dyDescent="0.3">
      <c r="A2998" s="22"/>
      <c r="B2998" s="23"/>
      <c r="C2998" s="24"/>
      <c r="D2998" s="25"/>
      <c r="E2998" s="26"/>
      <c r="F2998" s="26"/>
    </row>
    <row r="2999" spans="1:6" x14ac:dyDescent="0.3">
      <c r="A2999" s="22"/>
      <c r="B2999" s="23"/>
      <c r="C2999" s="24"/>
      <c r="D2999" s="25"/>
      <c r="E2999" s="26"/>
      <c r="F2999" s="26"/>
    </row>
    <row r="3000" spans="1:6" x14ac:dyDescent="0.3">
      <c r="A3000" s="22"/>
      <c r="B3000" s="23"/>
      <c r="C3000" s="24"/>
      <c r="D3000" s="25"/>
      <c r="E3000" s="26"/>
      <c r="F3000" s="26"/>
    </row>
    <row r="3001" spans="1:6" x14ac:dyDescent="0.3">
      <c r="A3001" s="22"/>
      <c r="B3001" s="23"/>
      <c r="C3001" s="24"/>
      <c r="D3001" s="25"/>
      <c r="E3001" s="26"/>
      <c r="F3001" s="26"/>
    </row>
    <row r="3002" spans="1:6" x14ac:dyDescent="0.3">
      <c r="A3002" s="22"/>
      <c r="B3002" s="23"/>
      <c r="C3002" s="24"/>
      <c r="D3002" s="25"/>
      <c r="E3002" s="26"/>
      <c r="F3002" s="26"/>
    </row>
    <row r="3003" spans="1:6" x14ac:dyDescent="0.3">
      <c r="A3003" s="22"/>
      <c r="B3003" s="23"/>
      <c r="C3003" s="24"/>
      <c r="D3003" s="25"/>
      <c r="E3003" s="26"/>
      <c r="F3003" s="26"/>
    </row>
    <row r="3004" spans="1:6" x14ac:dyDescent="0.3">
      <c r="A3004" s="22"/>
      <c r="B3004" s="23"/>
      <c r="C3004" s="24"/>
      <c r="D3004" s="25"/>
      <c r="E3004" s="26"/>
      <c r="F3004" s="26"/>
    </row>
    <row r="3005" spans="1:6" x14ac:dyDescent="0.3">
      <c r="A3005" s="22"/>
      <c r="B3005" s="23"/>
      <c r="C3005" s="24"/>
      <c r="D3005" s="25"/>
      <c r="E3005" s="26"/>
      <c r="F3005" s="26"/>
    </row>
    <row r="3006" spans="1:6" x14ac:dyDescent="0.3">
      <c r="A3006" s="22"/>
      <c r="B3006" s="23"/>
      <c r="C3006" s="24"/>
      <c r="D3006" s="25"/>
      <c r="E3006" s="26"/>
      <c r="F3006" s="26"/>
    </row>
    <row r="3007" spans="1:6" x14ac:dyDescent="0.3">
      <c r="A3007" s="22"/>
      <c r="B3007" s="23"/>
      <c r="C3007" s="24"/>
      <c r="D3007" s="25"/>
      <c r="E3007" s="26"/>
      <c r="F3007" s="26"/>
    </row>
    <row r="3008" spans="1:6" x14ac:dyDescent="0.3">
      <c r="A3008" s="22"/>
      <c r="B3008" s="23"/>
      <c r="C3008" s="24"/>
      <c r="D3008" s="25"/>
      <c r="E3008" s="26"/>
      <c r="F3008" s="26"/>
    </row>
    <row r="3009" spans="1:6" x14ac:dyDescent="0.3">
      <c r="A3009" s="22"/>
      <c r="B3009" s="23"/>
      <c r="C3009" s="24"/>
      <c r="D3009" s="25"/>
      <c r="E3009" s="26"/>
      <c r="F3009" s="26"/>
    </row>
    <row r="3010" spans="1:6" x14ac:dyDescent="0.3">
      <c r="A3010" s="22"/>
      <c r="B3010" s="23"/>
      <c r="C3010" s="24"/>
      <c r="D3010" s="25"/>
      <c r="E3010" s="26"/>
      <c r="F3010" s="26"/>
    </row>
    <row r="3011" spans="1:6" x14ac:dyDescent="0.3">
      <c r="A3011" s="22"/>
      <c r="B3011" s="23"/>
      <c r="C3011" s="24"/>
      <c r="D3011" s="25"/>
      <c r="E3011" s="26"/>
      <c r="F3011" s="26"/>
    </row>
    <row r="3012" spans="1:6" x14ac:dyDescent="0.3">
      <c r="A3012" s="22"/>
      <c r="B3012" s="23"/>
      <c r="C3012" s="24"/>
      <c r="D3012" s="25"/>
      <c r="E3012" s="26"/>
      <c r="F3012" s="26"/>
    </row>
    <row r="3013" spans="1:6" x14ac:dyDescent="0.3">
      <c r="A3013" s="22"/>
      <c r="B3013" s="23"/>
      <c r="C3013" s="24"/>
      <c r="D3013" s="25"/>
      <c r="E3013" s="26"/>
      <c r="F3013" s="26"/>
    </row>
    <row r="3014" spans="1:6" x14ac:dyDescent="0.3">
      <c r="A3014" s="22"/>
      <c r="B3014" s="23"/>
      <c r="C3014" s="24"/>
      <c r="D3014" s="25"/>
      <c r="E3014" s="26"/>
      <c r="F3014" s="26"/>
    </row>
    <row r="3015" spans="1:6" x14ac:dyDescent="0.3">
      <c r="A3015" s="22"/>
      <c r="B3015" s="23"/>
      <c r="C3015" s="24"/>
      <c r="D3015" s="25"/>
      <c r="E3015" s="26"/>
      <c r="F3015" s="26"/>
    </row>
    <row r="3016" spans="1:6" x14ac:dyDescent="0.3">
      <c r="A3016" s="22"/>
      <c r="B3016" s="23"/>
      <c r="C3016" s="24"/>
      <c r="D3016" s="25"/>
      <c r="E3016" s="26"/>
      <c r="F3016" s="26"/>
    </row>
    <row r="3017" spans="1:6" x14ac:dyDescent="0.3">
      <c r="A3017" s="22"/>
      <c r="B3017" s="23"/>
      <c r="C3017" s="24"/>
      <c r="D3017" s="25"/>
      <c r="E3017" s="26"/>
      <c r="F3017" s="26"/>
    </row>
    <row r="3018" spans="1:6" x14ac:dyDescent="0.3">
      <c r="A3018" s="22"/>
      <c r="B3018" s="23"/>
      <c r="C3018" s="24"/>
      <c r="D3018" s="25"/>
      <c r="E3018" s="26"/>
      <c r="F3018" s="26"/>
    </row>
    <row r="3019" spans="1:6" x14ac:dyDescent="0.3">
      <c r="A3019" s="22"/>
      <c r="B3019" s="23"/>
      <c r="C3019" s="24"/>
      <c r="D3019" s="25"/>
      <c r="E3019" s="26"/>
      <c r="F3019" s="26"/>
    </row>
    <row r="3020" spans="1:6" x14ac:dyDescent="0.3">
      <c r="A3020" s="22"/>
      <c r="B3020" s="23"/>
      <c r="C3020" s="24"/>
      <c r="D3020" s="25"/>
      <c r="E3020" s="26"/>
      <c r="F3020" s="26"/>
    </row>
    <row r="3021" spans="1:6" x14ac:dyDescent="0.3">
      <c r="A3021" s="22"/>
      <c r="B3021" s="23"/>
      <c r="C3021" s="24"/>
      <c r="D3021" s="25"/>
      <c r="E3021" s="26"/>
      <c r="F3021" s="26"/>
    </row>
    <row r="3022" spans="1:6" x14ac:dyDescent="0.3">
      <c r="A3022" s="22"/>
      <c r="B3022" s="23"/>
      <c r="C3022" s="24"/>
      <c r="D3022" s="25"/>
      <c r="E3022" s="26"/>
      <c r="F3022" s="26"/>
    </row>
    <row r="3023" spans="1:6" x14ac:dyDescent="0.3">
      <c r="A3023" s="22"/>
      <c r="B3023" s="23"/>
      <c r="C3023" s="24"/>
      <c r="D3023" s="25"/>
      <c r="E3023" s="26"/>
      <c r="F3023" s="26"/>
    </row>
    <row r="3024" spans="1:6" x14ac:dyDescent="0.3">
      <c r="A3024" s="22"/>
      <c r="B3024" s="23"/>
      <c r="C3024" s="24"/>
      <c r="D3024" s="25"/>
      <c r="E3024" s="26"/>
      <c r="F3024" s="26"/>
    </row>
    <row r="3025" spans="1:6" x14ac:dyDescent="0.3">
      <c r="A3025" s="22"/>
      <c r="B3025" s="23"/>
      <c r="C3025" s="24"/>
      <c r="D3025" s="25"/>
      <c r="E3025" s="26"/>
      <c r="F3025" s="26"/>
    </row>
    <row r="3026" spans="1:6" x14ac:dyDescent="0.3">
      <c r="A3026" s="22"/>
      <c r="B3026" s="23"/>
      <c r="C3026" s="24"/>
      <c r="D3026" s="25"/>
      <c r="E3026" s="26"/>
      <c r="F3026" s="26"/>
    </row>
    <row r="3027" spans="1:6" x14ac:dyDescent="0.3">
      <c r="A3027" s="22"/>
      <c r="B3027" s="23"/>
      <c r="C3027" s="24"/>
      <c r="D3027" s="25"/>
      <c r="E3027" s="26"/>
      <c r="F3027" s="26"/>
    </row>
    <row r="3028" spans="1:6" x14ac:dyDescent="0.3">
      <c r="A3028" s="22"/>
      <c r="B3028" s="23"/>
      <c r="C3028" s="24"/>
      <c r="D3028" s="25"/>
      <c r="E3028" s="26"/>
      <c r="F3028" s="26"/>
    </row>
    <row r="3029" spans="1:6" x14ac:dyDescent="0.3">
      <c r="A3029" s="22"/>
      <c r="B3029" s="23"/>
      <c r="C3029" s="24"/>
      <c r="D3029" s="25"/>
      <c r="E3029" s="26"/>
      <c r="F3029" s="26"/>
    </row>
    <row r="3030" spans="1:6" x14ac:dyDescent="0.3">
      <c r="A3030" s="22"/>
      <c r="B3030" s="23"/>
      <c r="C3030" s="24"/>
      <c r="D3030" s="25"/>
      <c r="E3030" s="26"/>
      <c r="F3030" s="26"/>
    </row>
    <row r="3031" spans="1:6" x14ac:dyDescent="0.3">
      <c r="A3031" s="22"/>
      <c r="B3031" s="23"/>
      <c r="C3031" s="24"/>
      <c r="D3031" s="25"/>
      <c r="E3031" s="26"/>
      <c r="F3031" s="26"/>
    </row>
    <row r="3032" spans="1:6" x14ac:dyDescent="0.3">
      <c r="A3032" s="22"/>
      <c r="B3032" s="23"/>
      <c r="C3032" s="24"/>
      <c r="D3032" s="25"/>
      <c r="E3032" s="26"/>
      <c r="F3032" s="26"/>
    </row>
    <row r="3033" spans="1:6" x14ac:dyDescent="0.3">
      <c r="A3033" s="22"/>
      <c r="B3033" s="23"/>
      <c r="C3033" s="24"/>
      <c r="D3033" s="25"/>
      <c r="E3033" s="26"/>
      <c r="F3033" s="26"/>
    </row>
    <row r="3034" spans="1:6" x14ac:dyDescent="0.3">
      <c r="A3034" s="22"/>
      <c r="B3034" s="23"/>
      <c r="C3034" s="24"/>
      <c r="D3034" s="25"/>
      <c r="E3034" s="26"/>
      <c r="F3034" s="26"/>
    </row>
    <row r="3035" spans="1:6" x14ac:dyDescent="0.3">
      <c r="A3035" s="22"/>
      <c r="B3035" s="23"/>
      <c r="C3035" s="24"/>
      <c r="D3035" s="25"/>
      <c r="E3035" s="26"/>
      <c r="F3035" s="26"/>
    </row>
    <row r="3036" spans="1:6" x14ac:dyDescent="0.3">
      <c r="A3036" s="22"/>
      <c r="B3036" s="23"/>
      <c r="C3036" s="24"/>
      <c r="D3036" s="25"/>
      <c r="E3036" s="26"/>
      <c r="F3036" s="26"/>
    </row>
    <row r="3037" spans="1:6" x14ac:dyDescent="0.3">
      <c r="A3037" s="22"/>
      <c r="B3037" s="23"/>
      <c r="C3037" s="24"/>
      <c r="D3037" s="25"/>
      <c r="E3037" s="26"/>
      <c r="F3037" s="26"/>
    </row>
    <row r="3038" spans="1:6" x14ac:dyDescent="0.3">
      <c r="A3038" s="22"/>
      <c r="B3038" s="23"/>
      <c r="C3038" s="24"/>
      <c r="D3038" s="25"/>
      <c r="E3038" s="26"/>
      <c r="F3038" s="26"/>
    </row>
    <row r="3039" spans="1:6" x14ac:dyDescent="0.3">
      <c r="A3039" s="22"/>
      <c r="B3039" s="23"/>
      <c r="C3039" s="24"/>
      <c r="D3039" s="25"/>
      <c r="E3039" s="26"/>
      <c r="F3039" s="26"/>
    </row>
    <row r="3040" spans="1:6" x14ac:dyDescent="0.3">
      <c r="A3040" s="22"/>
      <c r="B3040" s="23"/>
      <c r="C3040" s="24"/>
      <c r="D3040" s="25"/>
      <c r="E3040" s="26"/>
      <c r="F3040" s="26"/>
    </row>
    <row r="3041" spans="1:6" x14ac:dyDescent="0.3">
      <c r="A3041" s="22"/>
      <c r="B3041" s="23"/>
      <c r="C3041" s="24"/>
      <c r="D3041" s="25"/>
      <c r="E3041" s="26"/>
      <c r="F3041" s="26"/>
    </row>
    <row r="3042" spans="1:6" x14ac:dyDescent="0.3">
      <c r="A3042" s="22"/>
      <c r="B3042" s="23"/>
      <c r="C3042" s="24"/>
      <c r="D3042" s="25"/>
      <c r="E3042" s="26"/>
      <c r="F3042" s="26"/>
    </row>
    <row r="3043" spans="1:6" x14ac:dyDescent="0.3">
      <c r="A3043" s="22"/>
      <c r="B3043" s="23"/>
      <c r="C3043" s="24"/>
      <c r="D3043" s="25"/>
      <c r="E3043" s="26"/>
      <c r="F3043" s="26"/>
    </row>
    <row r="3044" spans="1:6" x14ac:dyDescent="0.3">
      <c r="A3044" s="22"/>
      <c r="B3044" s="23"/>
      <c r="C3044" s="24"/>
      <c r="D3044" s="25"/>
      <c r="E3044" s="26"/>
      <c r="F3044" s="26"/>
    </row>
    <row r="3045" spans="1:6" x14ac:dyDescent="0.3">
      <c r="A3045" s="22"/>
      <c r="B3045" s="23"/>
      <c r="C3045" s="24"/>
      <c r="D3045" s="25"/>
      <c r="E3045" s="26"/>
      <c r="F3045" s="26"/>
    </row>
    <row r="3046" spans="1:6" x14ac:dyDescent="0.3">
      <c r="A3046" s="22"/>
      <c r="B3046" s="23"/>
      <c r="C3046" s="24"/>
      <c r="D3046" s="25"/>
      <c r="E3046" s="26"/>
      <c r="F3046" s="26"/>
    </row>
    <row r="3047" spans="1:6" x14ac:dyDescent="0.3">
      <c r="A3047" s="22"/>
      <c r="B3047" s="23"/>
      <c r="C3047" s="24"/>
      <c r="D3047" s="25"/>
      <c r="E3047" s="26"/>
      <c r="F3047" s="26"/>
    </row>
    <row r="3048" spans="1:6" x14ac:dyDescent="0.3">
      <c r="A3048" s="22"/>
      <c r="B3048" s="23"/>
      <c r="C3048" s="24"/>
      <c r="D3048" s="25"/>
      <c r="E3048" s="26"/>
      <c r="F3048" s="26"/>
    </row>
    <row r="3049" spans="1:6" x14ac:dyDescent="0.3">
      <c r="A3049" s="22"/>
      <c r="B3049" s="23"/>
      <c r="C3049" s="24"/>
      <c r="D3049" s="25"/>
      <c r="E3049" s="26"/>
      <c r="F3049" s="26"/>
    </row>
    <row r="3050" spans="1:6" x14ac:dyDescent="0.3">
      <c r="A3050" s="22"/>
      <c r="B3050" s="23"/>
      <c r="C3050" s="24"/>
      <c r="D3050" s="25"/>
      <c r="E3050" s="26"/>
      <c r="F3050" s="26"/>
    </row>
    <row r="3051" spans="1:6" x14ac:dyDescent="0.3">
      <c r="A3051" s="22"/>
      <c r="B3051" s="23"/>
      <c r="C3051" s="24"/>
      <c r="D3051" s="25"/>
      <c r="E3051" s="26"/>
      <c r="F3051" s="26"/>
    </row>
    <row r="3052" spans="1:6" x14ac:dyDescent="0.3">
      <c r="A3052" s="22"/>
      <c r="B3052" s="23"/>
      <c r="C3052" s="24"/>
      <c r="D3052" s="25"/>
      <c r="E3052" s="26"/>
      <c r="F3052" s="26"/>
    </row>
    <row r="3053" spans="1:6" x14ac:dyDescent="0.3">
      <c r="A3053" s="22"/>
      <c r="B3053" s="23"/>
      <c r="C3053" s="24"/>
      <c r="D3053" s="25"/>
      <c r="E3053" s="26"/>
      <c r="F3053" s="26"/>
    </row>
    <row r="3054" spans="1:6" x14ac:dyDescent="0.3">
      <c r="A3054" s="22"/>
      <c r="B3054" s="23"/>
      <c r="C3054" s="24"/>
      <c r="D3054" s="25"/>
      <c r="E3054" s="26"/>
      <c r="F3054" s="26"/>
    </row>
    <row r="3055" spans="1:6" x14ac:dyDescent="0.3">
      <c r="A3055" s="22"/>
      <c r="B3055" s="23"/>
      <c r="C3055" s="24"/>
      <c r="D3055" s="25"/>
      <c r="E3055" s="26"/>
      <c r="F3055" s="26"/>
    </row>
    <row r="3056" spans="1:6" x14ac:dyDescent="0.3">
      <c r="A3056" s="22"/>
      <c r="B3056" s="23"/>
      <c r="C3056" s="24"/>
      <c r="D3056" s="25"/>
      <c r="E3056" s="26"/>
      <c r="F3056" s="26"/>
    </row>
    <row r="3057" spans="1:6" x14ac:dyDescent="0.3">
      <c r="A3057" s="22"/>
      <c r="B3057" s="23"/>
      <c r="C3057" s="24"/>
      <c r="D3057" s="25"/>
      <c r="E3057" s="26"/>
      <c r="F3057" s="26"/>
    </row>
    <row r="3058" spans="1:6" x14ac:dyDescent="0.3">
      <c r="A3058" s="22"/>
      <c r="B3058" s="23"/>
      <c r="C3058" s="24"/>
      <c r="D3058" s="25"/>
      <c r="E3058" s="26"/>
      <c r="F3058" s="26"/>
    </row>
    <row r="3059" spans="1:6" x14ac:dyDescent="0.3">
      <c r="A3059" s="22"/>
      <c r="B3059" s="23"/>
      <c r="C3059" s="24"/>
      <c r="D3059" s="25"/>
      <c r="E3059" s="26"/>
      <c r="F3059" s="26"/>
    </row>
    <row r="3060" spans="1:6" x14ac:dyDescent="0.3">
      <c r="A3060" s="22"/>
      <c r="B3060" s="23"/>
      <c r="C3060" s="24"/>
      <c r="D3060" s="25"/>
      <c r="E3060" s="26"/>
      <c r="F3060" s="26"/>
    </row>
    <row r="3061" spans="1:6" x14ac:dyDescent="0.3">
      <c r="A3061" s="22"/>
      <c r="B3061" s="23"/>
      <c r="C3061" s="24"/>
      <c r="D3061" s="25"/>
      <c r="E3061" s="26"/>
      <c r="F3061" s="26"/>
    </row>
    <row r="3062" spans="1:6" x14ac:dyDescent="0.3">
      <c r="A3062" s="22"/>
      <c r="B3062" s="23"/>
      <c r="C3062" s="24"/>
      <c r="D3062" s="25"/>
      <c r="E3062" s="26"/>
      <c r="F3062" s="26"/>
    </row>
    <row r="3063" spans="1:6" x14ac:dyDescent="0.3">
      <c r="A3063" s="22"/>
      <c r="B3063" s="23"/>
      <c r="C3063" s="24"/>
      <c r="D3063" s="25"/>
      <c r="E3063" s="26"/>
      <c r="F3063" s="26"/>
    </row>
    <row r="3064" spans="1:6" x14ac:dyDescent="0.3">
      <c r="A3064" s="22"/>
      <c r="B3064" s="23"/>
      <c r="C3064" s="24"/>
      <c r="D3064" s="25"/>
      <c r="E3064" s="26"/>
      <c r="F3064" s="26"/>
    </row>
    <row r="3065" spans="1:6" x14ac:dyDescent="0.3">
      <c r="A3065" s="22"/>
      <c r="B3065" s="23"/>
      <c r="C3065" s="24"/>
      <c r="D3065" s="25"/>
      <c r="E3065" s="26"/>
      <c r="F3065" s="26"/>
    </row>
    <row r="3066" spans="1:6" x14ac:dyDescent="0.3">
      <c r="A3066" s="22"/>
      <c r="B3066" s="23"/>
      <c r="C3066" s="24"/>
      <c r="D3066" s="25"/>
      <c r="E3066" s="26"/>
      <c r="F3066" s="26"/>
    </row>
    <row r="3067" spans="1:6" x14ac:dyDescent="0.3">
      <c r="A3067" s="22"/>
      <c r="B3067" s="23"/>
      <c r="C3067" s="24"/>
      <c r="D3067" s="25"/>
      <c r="E3067" s="26"/>
      <c r="F3067" s="26"/>
    </row>
    <row r="3068" spans="1:6" x14ac:dyDescent="0.3">
      <c r="A3068" s="22"/>
      <c r="B3068" s="23"/>
      <c r="C3068" s="24"/>
      <c r="D3068" s="25"/>
      <c r="E3068" s="26"/>
      <c r="F3068" s="26"/>
    </row>
    <row r="3069" spans="1:6" x14ac:dyDescent="0.3">
      <c r="A3069" s="22"/>
      <c r="B3069" s="23"/>
      <c r="C3069" s="24"/>
      <c r="D3069" s="25"/>
      <c r="E3069" s="26"/>
      <c r="F3069" s="26"/>
    </row>
    <row r="3070" spans="1:6" x14ac:dyDescent="0.3">
      <c r="A3070" s="22"/>
      <c r="B3070" s="23"/>
      <c r="C3070" s="24"/>
      <c r="D3070" s="25"/>
      <c r="E3070" s="26"/>
      <c r="F3070" s="26"/>
    </row>
    <row r="3071" spans="1:6" x14ac:dyDescent="0.3">
      <c r="A3071" s="22"/>
      <c r="B3071" s="23"/>
      <c r="C3071" s="24"/>
      <c r="D3071" s="25"/>
      <c r="E3071" s="26"/>
      <c r="F3071" s="26"/>
    </row>
    <row r="3072" spans="1:6" x14ac:dyDescent="0.3">
      <c r="A3072" s="22"/>
      <c r="B3072" s="23"/>
      <c r="C3072" s="24"/>
      <c r="D3072" s="25"/>
      <c r="E3072" s="26"/>
      <c r="F3072" s="26"/>
    </row>
    <row r="3073" spans="1:6" x14ac:dyDescent="0.3">
      <c r="A3073" s="22"/>
      <c r="B3073" s="23"/>
      <c r="C3073" s="24"/>
      <c r="D3073" s="25"/>
      <c r="E3073" s="26"/>
      <c r="F3073" s="26"/>
    </row>
    <row r="3074" spans="1:6" x14ac:dyDescent="0.3">
      <c r="A3074" s="22"/>
      <c r="B3074" s="23"/>
      <c r="C3074" s="24"/>
      <c r="D3074" s="25"/>
      <c r="E3074" s="26"/>
      <c r="F3074" s="26"/>
    </row>
    <row r="3075" spans="1:6" x14ac:dyDescent="0.3">
      <c r="A3075" s="22"/>
      <c r="B3075" s="23"/>
      <c r="C3075" s="24"/>
      <c r="D3075" s="25"/>
      <c r="E3075" s="26"/>
      <c r="F3075" s="26"/>
    </row>
    <row r="3076" spans="1:6" x14ac:dyDescent="0.3">
      <c r="A3076" s="22"/>
      <c r="B3076" s="23"/>
      <c r="C3076" s="24"/>
      <c r="D3076" s="25"/>
      <c r="E3076" s="26"/>
      <c r="F3076" s="26"/>
    </row>
    <row r="3077" spans="1:6" x14ac:dyDescent="0.3">
      <c r="A3077" s="22"/>
      <c r="B3077" s="23"/>
      <c r="C3077" s="24"/>
      <c r="D3077" s="25"/>
      <c r="E3077" s="26"/>
      <c r="F3077" s="26"/>
    </row>
    <row r="3078" spans="1:6" x14ac:dyDescent="0.3">
      <c r="A3078" s="22"/>
      <c r="B3078" s="23"/>
      <c r="C3078" s="24"/>
      <c r="D3078" s="25"/>
      <c r="E3078" s="26"/>
      <c r="F3078" s="26"/>
    </row>
    <row r="3079" spans="1:6" x14ac:dyDescent="0.3">
      <c r="A3079" s="22"/>
      <c r="B3079" s="23"/>
      <c r="C3079" s="24"/>
      <c r="D3079" s="25"/>
      <c r="E3079" s="26"/>
      <c r="F3079" s="26"/>
    </row>
    <row r="3080" spans="1:6" x14ac:dyDescent="0.3">
      <c r="A3080" s="22"/>
      <c r="B3080" s="23"/>
      <c r="C3080" s="24"/>
      <c r="D3080" s="25"/>
      <c r="E3080" s="26"/>
      <c r="F3080" s="26"/>
    </row>
    <row r="3081" spans="1:6" x14ac:dyDescent="0.3">
      <c r="A3081" s="22"/>
      <c r="B3081" s="23"/>
      <c r="C3081" s="24"/>
      <c r="D3081" s="25"/>
      <c r="E3081" s="26"/>
      <c r="F3081" s="26"/>
    </row>
    <row r="3082" spans="1:6" x14ac:dyDescent="0.3">
      <c r="A3082" s="22"/>
      <c r="B3082" s="23"/>
      <c r="C3082" s="24"/>
      <c r="D3082" s="25"/>
      <c r="E3082" s="26"/>
      <c r="F3082" s="26"/>
    </row>
    <row r="3083" spans="1:6" x14ac:dyDescent="0.3">
      <c r="A3083" s="22"/>
      <c r="B3083" s="23"/>
      <c r="C3083" s="24"/>
      <c r="D3083" s="25"/>
      <c r="E3083" s="26"/>
      <c r="F3083" s="26"/>
    </row>
    <row r="3084" spans="1:6" x14ac:dyDescent="0.3">
      <c r="A3084" s="22"/>
      <c r="B3084" s="23"/>
      <c r="C3084" s="24"/>
      <c r="D3084" s="25"/>
      <c r="E3084" s="26"/>
      <c r="F3084" s="26"/>
    </row>
    <row r="3085" spans="1:6" x14ac:dyDescent="0.3">
      <c r="A3085" s="22"/>
      <c r="B3085" s="23"/>
      <c r="C3085" s="24"/>
      <c r="D3085" s="25"/>
      <c r="E3085" s="26"/>
      <c r="F3085" s="26"/>
    </row>
    <row r="3086" spans="1:6" x14ac:dyDescent="0.3">
      <c r="A3086" s="22"/>
      <c r="B3086" s="23"/>
      <c r="C3086" s="24"/>
      <c r="D3086" s="25"/>
      <c r="E3086" s="26"/>
      <c r="F3086" s="26"/>
    </row>
    <row r="3087" spans="1:6" x14ac:dyDescent="0.3">
      <c r="A3087" s="22"/>
      <c r="B3087" s="23"/>
      <c r="C3087" s="24"/>
      <c r="D3087" s="25"/>
      <c r="E3087" s="26"/>
      <c r="F3087" s="26"/>
    </row>
    <row r="3088" spans="1:6" x14ac:dyDescent="0.3">
      <c r="A3088" s="22"/>
      <c r="B3088" s="23"/>
      <c r="C3088" s="24"/>
      <c r="D3088" s="25"/>
      <c r="E3088" s="26"/>
      <c r="F3088" s="26"/>
    </row>
    <row r="3089" spans="1:6" x14ac:dyDescent="0.3">
      <c r="A3089" s="22"/>
      <c r="B3089" s="23"/>
      <c r="C3089" s="24"/>
      <c r="D3089" s="25"/>
      <c r="E3089" s="26"/>
      <c r="F3089" s="26"/>
    </row>
    <row r="3090" spans="1:6" x14ac:dyDescent="0.3">
      <c r="A3090" s="22"/>
      <c r="B3090" s="23"/>
      <c r="C3090" s="24"/>
      <c r="D3090" s="25"/>
      <c r="E3090" s="26"/>
      <c r="F3090" s="26"/>
    </row>
    <row r="3091" spans="1:6" x14ac:dyDescent="0.3">
      <c r="A3091" s="22"/>
      <c r="B3091" s="23"/>
      <c r="C3091" s="24"/>
      <c r="D3091" s="25"/>
      <c r="E3091" s="26"/>
      <c r="F3091" s="26"/>
    </row>
    <row r="3092" spans="1:6" x14ac:dyDescent="0.3">
      <c r="A3092" s="22"/>
      <c r="B3092" s="23"/>
      <c r="C3092" s="24"/>
      <c r="D3092" s="25"/>
      <c r="E3092" s="26"/>
      <c r="F3092" s="26"/>
    </row>
    <row r="3093" spans="1:6" x14ac:dyDescent="0.3">
      <c r="A3093" s="22"/>
      <c r="B3093" s="23"/>
      <c r="C3093" s="24"/>
      <c r="D3093" s="25"/>
      <c r="E3093" s="26"/>
      <c r="F3093" s="26"/>
    </row>
    <row r="3094" spans="1:6" x14ac:dyDescent="0.3">
      <c r="A3094" s="22"/>
      <c r="B3094" s="23"/>
      <c r="C3094" s="24"/>
      <c r="D3094" s="25"/>
      <c r="E3094" s="26"/>
      <c r="F3094" s="26"/>
    </row>
    <row r="3095" spans="1:6" x14ac:dyDescent="0.3">
      <c r="A3095" s="22"/>
      <c r="B3095" s="23"/>
      <c r="C3095" s="24"/>
      <c r="D3095" s="25"/>
      <c r="E3095" s="26"/>
      <c r="F3095" s="26"/>
    </row>
    <row r="3096" spans="1:6" x14ac:dyDescent="0.3">
      <c r="A3096" s="22"/>
      <c r="B3096" s="23"/>
      <c r="C3096" s="24"/>
      <c r="D3096" s="25"/>
      <c r="E3096" s="26"/>
      <c r="F3096" s="26"/>
    </row>
    <row r="3097" spans="1:6" x14ac:dyDescent="0.3">
      <c r="A3097" s="22"/>
      <c r="B3097" s="23"/>
      <c r="C3097" s="24"/>
      <c r="D3097" s="25"/>
      <c r="E3097" s="26"/>
      <c r="F3097" s="26"/>
    </row>
    <row r="3098" spans="1:6" x14ac:dyDescent="0.3">
      <c r="A3098" s="22"/>
      <c r="B3098" s="23"/>
      <c r="C3098" s="24"/>
      <c r="D3098" s="25"/>
      <c r="E3098" s="26"/>
      <c r="F3098" s="26"/>
    </row>
    <row r="3099" spans="1:6" x14ac:dyDescent="0.3">
      <c r="A3099" s="22"/>
      <c r="B3099" s="23"/>
      <c r="C3099" s="24"/>
      <c r="D3099" s="25"/>
      <c r="E3099" s="26"/>
      <c r="F3099" s="26"/>
    </row>
    <row r="3100" spans="1:6" x14ac:dyDescent="0.3">
      <c r="A3100" s="22"/>
      <c r="B3100" s="23"/>
      <c r="C3100" s="24"/>
      <c r="D3100" s="25"/>
      <c r="E3100" s="26"/>
      <c r="F3100" s="26"/>
    </row>
    <row r="3101" spans="1:6" x14ac:dyDescent="0.3">
      <c r="A3101" s="22"/>
      <c r="B3101" s="23"/>
      <c r="C3101" s="24"/>
      <c r="D3101" s="25"/>
      <c r="E3101" s="26"/>
      <c r="F3101" s="26"/>
    </row>
    <row r="3102" spans="1:6" x14ac:dyDescent="0.3">
      <c r="A3102" s="22"/>
      <c r="B3102" s="23"/>
      <c r="C3102" s="24"/>
      <c r="D3102" s="25"/>
      <c r="E3102" s="26"/>
      <c r="F3102" s="26"/>
    </row>
    <row r="3103" spans="1:6" x14ac:dyDescent="0.3">
      <c r="A3103" s="22"/>
      <c r="B3103" s="23"/>
      <c r="C3103" s="24"/>
      <c r="D3103" s="25"/>
      <c r="E3103" s="26"/>
      <c r="F3103" s="26"/>
    </row>
    <row r="3104" spans="1:6" x14ac:dyDescent="0.3">
      <c r="A3104" s="22"/>
      <c r="B3104" s="23"/>
      <c r="C3104" s="24"/>
      <c r="D3104" s="25"/>
      <c r="E3104" s="26"/>
      <c r="F3104" s="26"/>
    </row>
    <row r="3105" spans="1:6" x14ac:dyDescent="0.3">
      <c r="A3105" s="22"/>
      <c r="B3105" s="23"/>
      <c r="C3105" s="24"/>
      <c r="D3105" s="25"/>
      <c r="E3105" s="26"/>
      <c r="F3105" s="26"/>
    </row>
    <row r="3106" spans="1:6" x14ac:dyDescent="0.3">
      <c r="A3106" s="22"/>
      <c r="B3106" s="23"/>
      <c r="C3106" s="24"/>
      <c r="D3106" s="25"/>
      <c r="E3106" s="26"/>
      <c r="F3106" s="26"/>
    </row>
    <row r="3107" spans="1:6" x14ac:dyDescent="0.3">
      <c r="A3107" s="22"/>
      <c r="B3107" s="23"/>
      <c r="C3107" s="24"/>
      <c r="D3107" s="25"/>
      <c r="E3107" s="26"/>
      <c r="F3107" s="26"/>
    </row>
    <row r="3108" spans="1:6" x14ac:dyDescent="0.3">
      <c r="A3108" s="22"/>
      <c r="B3108" s="23"/>
      <c r="C3108" s="24"/>
      <c r="D3108" s="25"/>
      <c r="E3108" s="26"/>
      <c r="F3108" s="26"/>
    </row>
    <row r="3109" spans="1:6" x14ac:dyDescent="0.3">
      <c r="A3109" s="22"/>
      <c r="B3109" s="23"/>
      <c r="C3109" s="24"/>
      <c r="D3109" s="25"/>
      <c r="E3109" s="26"/>
      <c r="F3109" s="26"/>
    </row>
    <row r="3110" spans="1:6" x14ac:dyDescent="0.3">
      <c r="A3110" s="22"/>
      <c r="B3110" s="23"/>
      <c r="C3110" s="24"/>
      <c r="D3110" s="25"/>
      <c r="E3110" s="26"/>
      <c r="F3110" s="26"/>
    </row>
    <row r="3111" spans="1:6" x14ac:dyDescent="0.3">
      <c r="A3111" s="22"/>
      <c r="B3111" s="23"/>
      <c r="C3111" s="24"/>
      <c r="D3111" s="25"/>
      <c r="E3111" s="26"/>
      <c r="F3111" s="26"/>
    </row>
    <row r="3112" spans="1:6" x14ac:dyDescent="0.3">
      <c r="A3112" s="22"/>
      <c r="B3112" s="23"/>
      <c r="C3112" s="24"/>
      <c r="D3112" s="25"/>
      <c r="E3112" s="26"/>
      <c r="F3112" s="26"/>
    </row>
    <row r="3113" spans="1:6" x14ac:dyDescent="0.3">
      <c r="A3113" s="22"/>
      <c r="B3113" s="23"/>
      <c r="C3113" s="24"/>
      <c r="D3113" s="25"/>
      <c r="E3113" s="26"/>
      <c r="F3113" s="26"/>
    </row>
    <row r="3114" spans="1:6" x14ac:dyDescent="0.3">
      <c r="A3114" s="22"/>
      <c r="B3114" s="23"/>
      <c r="C3114" s="24"/>
      <c r="D3114" s="25"/>
      <c r="E3114" s="26"/>
      <c r="F3114" s="26"/>
    </row>
    <row r="3115" spans="1:6" x14ac:dyDescent="0.3">
      <c r="A3115" s="22"/>
      <c r="B3115" s="23"/>
      <c r="C3115" s="24"/>
      <c r="D3115" s="25"/>
      <c r="E3115" s="26"/>
      <c r="F3115" s="26"/>
    </row>
    <row r="3116" spans="1:6" x14ac:dyDescent="0.3">
      <c r="A3116" s="22"/>
      <c r="B3116" s="23"/>
      <c r="C3116" s="24"/>
      <c r="D3116" s="25"/>
      <c r="E3116" s="26"/>
      <c r="F3116" s="26"/>
    </row>
    <row r="3117" spans="1:6" x14ac:dyDescent="0.3">
      <c r="A3117" s="22"/>
      <c r="B3117" s="23"/>
      <c r="C3117" s="24"/>
      <c r="D3117" s="25"/>
      <c r="E3117" s="26"/>
      <c r="F3117" s="26"/>
    </row>
    <row r="3118" spans="1:6" x14ac:dyDescent="0.3">
      <c r="A3118" s="22"/>
      <c r="B3118" s="23"/>
      <c r="C3118" s="24"/>
      <c r="D3118" s="25"/>
      <c r="E3118" s="26"/>
      <c r="F3118" s="26"/>
    </row>
    <row r="3119" spans="1:6" x14ac:dyDescent="0.3">
      <c r="A3119" s="22"/>
      <c r="B3119" s="23"/>
      <c r="C3119" s="24"/>
      <c r="D3119" s="25"/>
      <c r="E3119" s="26"/>
      <c r="F3119" s="26"/>
    </row>
    <row r="3120" spans="1:6" x14ac:dyDescent="0.3">
      <c r="A3120" s="22"/>
      <c r="B3120" s="23"/>
      <c r="C3120" s="24"/>
      <c r="D3120" s="25"/>
      <c r="E3120" s="26"/>
      <c r="F3120" s="26"/>
    </row>
    <row r="3121" spans="1:6" x14ac:dyDescent="0.3">
      <c r="A3121" s="22"/>
      <c r="B3121" s="23"/>
      <c r="C3121" s="24"/>
      <c r="D3121" s="25"/>
      <c r="E3121" s="26"/>
      <c r="F3121" s="26"/>
    </row>
    <row r="3122" spans="1:6" x14ac:dyDescent="0.3">
      <c r="A3122" s="22"/>
      <c r="B3122" s="23"/>
      <c r="C3122" s="24"/>
      <c r="D3122" s="25"/>
      <c r="E3122" s="26"/>
      <c r="F3122" s="26"/>
    </row>
    <row r="3123" spans="1:6" x14ac:dyDescent="0.3">
      <c r="A3123" s="22"/>
      <c r="B3123" s="23"/>
      <c r="C3123" s="24"/>
      <c r="D3123" s="25"/>
      <c r="E3123" s="26"/>
      <c r="F3123" s="26"/>
    </row>
    <row r="3124" spans="1:6" x14ac:dyDescent="0.3">
      <c r="A3124" s="22"/>
      <c r="B3124" s="23"/>
      <c r="C3124" s="24"/>
      <c r="D3124" s="25"/>
      <c r="E3124" s="26"/>
      <c r="F3124" s="26"/>
    </row>
    <row r="3125" spans="1:6" x14ac:dyDescent="0.3">
      <c r="A3125" s="22"/>
      <c r="B3125" s="23"/>
      <c r="C3125" s="24"/>
      <c r="D3125" s="25"/>
      <c r="E3125" s="26"/>
      <c r="F3125" s="26"/>
    </row>
    <row r="3126" spans="1:6" x14ac:dyDescent="0.3">
      <c r="A3126" s="22"/>
      <c r="B3126" s="23"/>
      <c r="C3126" s="24"/>
      <c r="D3126" s="25"/>
      <c r="E3126" s="26"/>
      <c r="F3126" s="26"/>
    </row>
    <row r="3127" spans="1:6" x14ac:dyDescent="0.3">
      <c r="A3127" s="22"/>
      <c r="B3127" s="23"/>
      <c r="C3127" s="24"/>
      <c r="D3127" s="25"/>
      <c r="E3127" s="26"/>
      <c r="F3127" s="26"/>
    </row>
    <row r="3128" spans="1:6" x14ac:dyDescent="0.3">
      <c r="A3128" s="22"/>
      <c r="B3128" s="23"/>
      <c r="C3128" s="24"/>
      <c r="D3128" s="25"/>
      <c r="E3128" s="26"/>
      <c r="F3128" s="26"/>
    </row>
    <row r="3129" spans="1:6" x14ac:dyDescent="0.3">
      <c r="A3129" s="22"/>
      <c r="B3129" s="23"/>
      <c r="C3129" s="24"/>
      <c r="D3129" s="25"/>
      <c r="E3129" s="26"/>
      <c r="F3129" s="26"/>
    </row>
    <row r="3130" spans="1:6" x14ac:dyDescent="0.3">
      <c r="A3130" s="22"/>
      <c r="B3130" s="23"/>
      <c r="C3130" s="24"/>
      <c r="D3130" s="25"/>
      <c r="E3130" s="26"/>
      <c r="F3130" s="26"/>
    </row>
    <row r="3131" spans="1:6" x14ac:dyDescent="0.3">
      <c r="A3131" s="22"/>
      <c r="B3131" s="23"/>
      <c r="C3131" s="24"/>
      <c r="D3131" s="25"/>
      <c r="E3131" s="26"/>
      <c r="F3131" s="26"/>
    </row>
    <row r="3132" spans="1:6" x14ac:dyDescent="0.3">
      <c r="A3132" s="22"/>
      <c r="B3132" s="23"/>
      <c r="C3132" s="24"/>
      <c r="D3132" s="25"/>
      <c r="E3132" s="26"/>
      <c r="F3132" s="26"/>
    </row>
    <row r="3133" spans="1:6" x14ac:dyDescent="0.3">
      <c r="A3133" s="22"/>
      <c r="B3133" s="23"/>
      <c r="C3133" s="24"/>
      <c r="D3133" s="25"/>
      <c r="E3133" s="26"/>
      <c r="F3133" s="26"/>
    </row>
    <row r="3134" spans="1:6" x14ac:dyDescent="0.3">
      <c r="A3134" s="22"/>
      <c r="B3134" s="23"/>
      <c r="C3134" s="24"/>
      <c r="D3134" s="25"/>
      <c r="E3134" s="26"/>
      <c r="F3134" s="26"/>
    </row>
    <row r="3135" spans="1:6" x14ac:dyDescent="0.3">
      <c r="A3135" s="22"/>
      <c r="B3135" s="23"/>
      <c r="C3135" s="24"/>
      <c r="D3135" s="25"/>
      <c r="E3135" s="26"/>
      <c r="F3135" s="26"/>
    </row>
    <row r="3136" spans="1:6" x14ac:dyDescent="0.3">
      <c r="A3136" s="22"/>
      <c r="B3136" s="23"/>
      <c r="C3136" s="24"/>
      <c r="D3136" s="25"/>
      <c r="E3136" s="26"/>
      <c r="F3136" s="26"/>
    </row>
    <row r="3137" spans="1:6" x14ac:dyDescent="0.3">
      <c r="A3137" s="22"/>
      <c r="B3137" s="23"/>
      <c r="C3137" s="24"/>
      <c r="D3137" s="25"/>
      <c r="E3137" s="26"/>
      <c r="F3137" s="26"/>
    </row>
    <row r="3138" spans="1:6" x14ac:dyDescent="0.3">
      <c r="A3138" s="22"/>
      <c r="B3138" s="23"/>
      <c r="C3138" s="24"/>
      <c r="D3138" s="25"/>
      <c r="E3138" s="26"/>
      <c r="F3138" s="26"/>
    </row>
    <row r="3139" spans="1:6" x14ac:dyDescent="0.3">
      <c r="A3139" s="22"/>
      <c r="B3139" s="23"/>
      <c r="C3139" s="24"/>
      <c r="D3139" s="25"/>
      <c r="E3139" s="26"/>
      <c r="F3139" s="26"/>
    </row>
    <row r="3140" spans="1:6" x14ac:dyDescent="0.3">
      <c r="A3140" s="22"/>
      <c r="B3140" s="23"/>
      <c r="C3140" s="24"/>
      <c r="D3140" s="25"/>
      <c r="E3140" s="26"/>
      <c r="F3140" s="26"/>
    </row>
    <row r="3141" spans="1:6" x14ac:dyDescent="0.3">
      <c r="A3141" s="22"/>
      <c r="B3141" s="23"/>
      <c r="C3141" s="24"/>
      <c r="D3141" s="25"/>
      <c r="E3141" s="26"/>
      <c r="F3141" s="26"/>
    </row>
    <row r="3142" spans="1:6" x14ac:dyDescent="0.3">
      <c r="A3142" s="22"/>
      <c r="B3142" s="23"/>
      <c r="C3142" s="24"/>
      <c r="D3142" s="25"/>
      <c r="E3142" s="26"/>
      <c r="F3142" s="26"/>
    </row>
    <row r="3143" spans="1:6" x14ac:dyDescent="0.3">
      <c r="A3143" s="22"/>
      <c r="B3143" s="23"/>
      <c r="C3143" s="24"/>
      <c r="D3143" s="25"/>
      <c r="E3143" s="26"/>
      <c r="F3143" s="26"/>
    </row>
    <row r="3144" spans="1:6" x14ac:dyDescent="0.3">
      <c r="A3144" s="22"/>
      <c r="B3144" s="23"/>
      <c r="C3144" s="24"/>
      <c r="D3144" s="25"/>
      <c r="E3144" s="26"/>
      <c r="F3144" s="26"/>
    </row>
    <row r="3145" spans="1:6" x14ac:dyDescent="0.3">
      <c r="A3145" s="22"/>
      <c r="B3145" s="23"/>
      <c r="C3145" s="24"/>
      <c r="D3145" s="25"/>
      <c r="E3145" s="26"/>
      <c r="F3145" s="26"/>
    </row>
    <row r="3146" spans="1:6" x14ac:dyDescent="0.3">
      <c r="A3146" s="22"/>
      <c r="B3146" s="23"/>
      <c r="C3146" s="24"/>
      <c r="D3146" s="25"/>
      <c r="E3146" s="26"/>
      <c r="F3146" s="26"/>
    </row>
    <row r="3147" spans="1:6" x14ac:dyDescent="0.3">
      <c r="A3147" s="22"/>
      <c r="B3147" s="23"/>
      <c r="C3147" s="24"/>
      <c r="D3147" s="25"/>
      <c r="E3147" s="26"/>
      <c r="F3147" s="26"/>
    </row>
    <row r="3148" spans="1:6" x14ac:dyDescent="0.3">
      <c r="A3148" s="22"/>
      <c r="B3148" s="23"/>
      <c r="C3148" s="24"/>
      <c r="D3148" s="25"/>
      <c r="E3148" s="26"/>
      <c r="F3148" s="26"/>
    </row>
    <row r="3149" spans="1:6" x14ac:dyDescent="0.3">
      <c r="A3149" s="22"/>
      <c r="B3149" s="23"/>
      <c r="C3149" s="24"/>
      <c r="D3149" s="25"/>
      <c r="E3149" s="26"/>
      <c r="F3149" s="26"/>
    </row>
    <row r="3150" spans="1:6" x14ac:dyDescent="0.3">
      <c r="A3150" s="22"/>
      <c r="B3150" s="23"/>
      <c r="C3150" s="24"/>
      <c r="D3150" s="25"/>
      <c r="E3150" s="26"/>
      <c r="F3150" s="26"/>
    </row>
    <row r="3151" spans="1:6" x14ac:dyDescent="0.3">
      <c r="A3151" s="22"/>
      <c r="B3151" s="23"/>
      <c r="C3151" s="24"/>
      <c r="D3151" s="25"/>
      <c r="E3151" s="26"/>
      <c r="F3151" s="26"/>
    </row>
    <row r="3152" spans="1:6" x14ac:dyDescent="0.3">
      <c r="A3152" s="22"/>
      <c r="B3152" s="23"/>
      <c r="C3152" s="24"/>
      <c r="D3152" s="25"/>
      <c r="E3152" s="26"/>
      <c r="F3152" s="26"/>
    </row>
    <row r="3153" spans="1:6" x14ac:dyDescent="0.3">
      <c r="A3153" s="22"/>
      <c r="B3153" s="23"/>
      <c r="C3153" s="24"/>
      <c r="D3153" s="25"/>
      <c r="E3153" s="26"/>
      <c r="F3153" s="26"/>
    </row>
    <row r="3154" spans="1:6" x14ac:dyDescent="0.3">
      <c r="A3154" s="22"/>
      <c r="B3154" s="23"/>
      <c r="C3154" s="24"/>
      <c r="D3154" s="25"/>
      <c r="E3154" s="26"/>
      <c r="F3154" s="26"/>
    </row>
    <row r="3155" spans="1:6" x14ac:dyDescent="0.3">
      <c r="A3155" s="22"/>
      <c r="B3155" s="23"/>
      <c r="C3155" s="24"/>
      <c r="D3155" s="25"/>
      <c r="E3155" s="26"/>
      <c r="F3155" s="26"/>
    </row>
    <row r="3156" spans="1:6" x14ac:dyDescent="0.3">
      <c r="A3156" s="22"/>
      <c r="B3156" s="23"/>
      <c r="C3156" s="24"/>
      <c r="D3156" s="25"/>
      <c r="E3156" s="26"/>
      <c r="F3156" s="26"/>
    </row>
    <row r="3157" spans="1:6" x14ac:dyDescent="0.3">
      <c r="A3157" s="22"/>
      <c r="B3157" s="23"/>
      <c r="C3157" s="24"/>
      <c r="D3157" s="25"/>
      <c r="E3157" s="26"/>
      <c r="F3157" s="26"/>
    </row>
    <row r="3158" spans="1:6" x14ac:dyDescent="0.3">
      <c r="A3158" s="22"/>
      <c r="B3158" s="23"/>
      <c r="C3158" s="24"/>
      <c r="D3158" s="25"/>
      <c r="E3158" s="26"/>
      <c r="F3158" s="26"/>
    </row>
    <row r="3159" spans="1:6" x14ac:dyDescent="0.3">
      <c r="A3159" s="22"/>
      <c r="B3159" s="23"/>
      <c r="C3159" s="24"/>
      <c r="D3159" s="25"/>
      <c r="E3159" s="26"/>
      <c r="F3159" s="26"/>
    </row>
    <row r="3160" spans="1:6" x14ac:dyDescent="0.3">
      <c r="A3160" s="22"/>
      <c r="B3160" s="23"/>
      <c r="C3160" s="24"/>
      <c r="D3160" s="25"/>
      <c r="E3160" s="26"/>
      <c r="F3160" s="26"/>
    </row>
    <row r="3161" spans="1:6" x14ac:dyDescent="0.3">
      <c r="A3161" s="22"/>
      <c r="B3161" s="23"/>
      <c r="C3161" s="24"/>
      <c r="D3161" s="25"/>
      <c r="E3161" s="26"/>
      <c r="F3161" s="26"/>
    </row>
    <row r="3162" spans="1:6" x14ac:dyDescent="0.3">
      <c r="A3162" s="22"/>
      <c r="B3162" s="23"/>
      <c r="C3162" s="24"/>
      <c r="D3162" s="25"/>
      <c r="E3162" s="26"/>
      <c r="F3162" s="26"/>
    </row>
    <row r="3163" spans="1:6" x14ac:dyDescent="0.3">
      <c r="A3163" s="22"/>
      <c r="B3163" s="23"/>
      <c r="C3163" s="24"/>
      <c r="D3163" s="25"/>
      <c r="E3163" s="26"/>
      <c r="F3163" s="26"/>
    </row>
    <row r="3164" spans="1:6" x14ac:dyDescent="0.3">
      <c r="A3164" s="22"/>
      <c r="B3164" s="23"/>
      <c r="C3164" s="24"/>
      <c r="D3164" s="25"/>
      <c r="E3164" s="26"/>
      <c r="F3164" s="26"/>
    </row>
    <row r="3165" spans="1:6" x14ac:dyDescent="0.3">
      <c r="A3165" s="22"/>
      <c r="B3165" s="23"/>
      <c r="C3165" s="24"/>
      <c r="D3165" s="25"/>
      <c r="E3165" s="26"/>
      <c r="F3165" s="26"/>
    </row>
    <row r="3166" spans="1:6" x14ac:dyDescent="0.3">
      <c r="A3166" s="22"/>
      <c r="B3166" s="23"/>
      <c r="C3166" s="24"/>
      <c r="D3166" s="25"/>
      <c r="E3166" s="26"/>
      <c r="F3166" s="26"/>
    </row>
    <row r="3167" spans="1:6" x14ac:dyDescent="0.3">
      <c r="A3167" s="22"/>
      <c r="B3167" s="23"/>
      <c r="C3167" s="24"/>
      <c r="D3167" s="25"/>
      <c r="E3167" s="26"/>
      <c r="F3167" s="26"/>
    </row>
    <row r="3168" spans="1:6" x14ac:dyDescent="0.3">
      <c r="A3168" s="22"/>
      <c r="B3168" s="23"/>
      <c r="C3168" s="24"/>
      <c r="D3168" s="25"/>
      <c r="E3168" s="26"/>
      <c r="F3168" s="26"/>
    </row>
    <row r="3169" spans="1:6" x14ac:dyDescent="0.3">
      <c r="A3169" s="22"/>
      <c r="B3169" s="23"/>
      <c r="C3169" s="24"/>
      <c r="D3169" s="25"/>
      <c r="E3169" s="26"/>
      <c r="F3169" s="26"/>
    </row>
    <row r="3170" spans="1:6" x14ac:dyDescent="0.3">
      <c r="A3170" s="22"/>
      <c r="B3170" s="23"/>
      <c r="C3170" s="24"/>
      <c r="D3170" s="25"/>
      <c r="E3170" s="26"/>
      <c r="F3170" s="26"/>
    </row>
    <row r="3171" spans="1:6" x14ac:dyDescent="0.3">
      <c r="A3171" s="22"/>
      <c r="B3171" s="23"/>
      <c r="C3171" s="24"/>
      <c r="D3171" s="25"/>
      <c r="E3171" s="26"/>
      <c r="F3171" s="26"/>
    </row>
    <row r="3172" spans="1:6" x14ac:dyDescent="0.3">
      <c r="A3172" s="22"/>
      <c r="B3172" s="23"/>
      <c r="C3172" s="24"/>
      <c r="D3172" s="25"/>
      <c r="E3172" s="26"/>
      <c r="F3172" s="26"/>
    </row>
    <row r="3173" spans="1:6" x14ac:dyDescent="0.3">
      <c r="A3173" s="22"/>
      <c r="B3173" s="23"/>
      <c r="C3173" s="24"/>
      <c r="D3173" s="25"/>
      <c r="E3173" s="26"/>
      <c r="F3173" s="26"/>
    </row>
    <row r="3174" spans="1:6" x14ac:dyDescent="0.3">
      <c r="A3174" s="22"/>
      <c r="B3174" s="23"/>
      <c r="C3174" s="24"/>
      <c r="D3174" s="25"/>
      <c r="E3174" s="26"/>
      <c r="F3174" s="26"/>
    </row>
    <row r="3175" spans="1:6" x14ac:dyDescent="0.3">
      <c r="A3175" s="22"/>
      <c r="B3175" s="23"/>
      <c r="C3175" s="24"/>
      <c r="D3175" s="25"/>
      <c r="E3175" s="26"/>
      <c r="F3175" s="26"/>
    </row>
    <row r="3176" spans="1:6" x14ac:dyDescent="0.3">
      <c r="A3176" s="22"/>
      <c r="B3176" s="23"/>
      <c r="C3176" s="24"/>
      <c r="D3176" s="25"/>
      <c r="E3176" s="26"/>
      <c r="F3176" s="26"/>
    </row>
    <row r="3177" spans="1:6" x14ac:dyDescent="0.3">
      <c r="A3177" s="22"/>
      <c r="B3177" s="23"/>
      <c r="C3177" s="24"/>
      <c r="D3177" s="25"/>
      <c r="E3177" s="26"/>
      <c r="F3177" s="26"/>
    </row>
    <row r="3178" spans="1:6" x14ac:dyDescent="0.3">
      <c r="A3178" s="22"/>
      <c r="B3178" s="23"/>
      <c r="C3178" s="24"/>
      <c r="D3178" s="25"/>
      <c r="E3178" s="26"/>
      <c r="F3178" s="26"/>
    </row>
    <row r="3179" spans="1:6" x14ac:dyDescent="0.3">
      <c r="A3179" s="22"/>
      <c r="B3179" s="23"/>
      <c r="C3179" s="24"/>
      <c r="D3179" s="25"/>
      <c r="E3179" s="26"/>
      <c r="F3179" s="26"/>
    </row>
    <row r="3180" spans="1:6" x14ac:dyDescent="0.3">
      <c r="A3180" s="22"/>
      <c r="B3180" s="23"/>
      <c r="C3180" s="24"/>
      <c r="D3180" s="25"/>
      <c r="E3180" s="26"/>
      <c r="F3180" s="26"/>
    </row>
    <row r="3181" spans="1:6" x14ac:dyDescent="0.3">
      <c r="A3181" s="22"/>
      <c r="B3181" s="23"/>
      <c r="C3181" s="24"/>
      <c r="D3181" s="25"/>
      <c r="E3181" s="26"/>
      <c r="F3181" s="26"/>
    </row>
    <row r="3182" spans="1:6" x14ac:dyDescent="0.3">
      <c r="A3182" s="22"/>
      <c r="B3182" s="23"/>
      <c r="C3182" s="24"/>
      <c r="D3182" s="25"/>
      <c r="E3182" s="26"/>
      <c r="F3182" s="26"/>
    </row>
    <row r="3183" spans="1:6" x14ac:dyDescent="0.3">
      <c r="A3183" s="22"/>
      <c r="B3183" s="23"/>
      <c r="C3183" s="24"/>
      <c r="D3183" s="25"/>
      <c r="E3183" s="26"/>
      <c r="F3183" s="26"/>
    </row>
    <row r="3184" spans="1:6" x14ac:dyDescent="0.3">
      <c r="A3184" s="22"/>
      <c r="B3184" s="23"/>
      <c r="C3184" s="24"/>
      <c r="D3184" s="25"/>
      <c r="E3184" s="26"/>
      <c r="F3184" s="26"/>
    </row>
    <row r="3185" spans="1:6" x14ac:dyDescent="0.3">
      <c r="A3185" s="22"/>
      <c r="B3185" s="23"/>
      <c r="C3185" s="24"/>
      <c r="D3185" s="25"/>
      <c r="E3185" s="26"/>
      <c r="F3185" s="26"/>
    </row>
    <row r="3186" spans="1:6" x14ac:dyDescent="0.3">
      <c r="A3186" s="22"/>
      <c r="B3186" s="23"/>
      <c r="C3186" s="24"/>
      <c r="D3186" s="25"/>
      <c r="E3186" s="26"/>
      <c r="F3186" s="26"/>
    </row>
    <row r="3187" spans="1:6" x14ac:dyDescent="0.3">
      <c r="A3187" s="22"/>
      <c r="B3187" s="23"/>
      <c r="C3187" s="24"/>
      <c r="D3187" s="25"/>
      <c r="E3187" s="26"/>
      <c r="F3187" s="26"/>
    </row>
    <row r="3188" spans="1:6" x14ac:dyDescent="0.3">
      <c r="A3188" s="22"/>
      <c r="B3188" s="23"/>
      <c r="C3188" s="24"/>
      <c r="D3188" s="25"/>
      <c r="E3188" s="26"/>
      <c r="F3188" s="26"/>
    </row>
    <row r="3189" spans="1:6" x14ac:dyDescent="0.3">
      <c r="A3189" s="22"/>
      <c r="B3189" s="23"/>
      <c r="C3189" s="24"/>
      <c r="D3189" s="25"/>
      <c r="E3189" s="26"/>
      <c r="F3189" s="26"/>
    </row>
    <row r="3190" spans="1:6" x14ac:dyDescent="0.3">
      <c r="A3190" s="22"/>
      <c r="B3190" s="23"/>
      <c r="C3190" s="24"/>
      <c r="D3190" s="25"/>
      <c r="E3190" s="26"/>
      <c r="F3190" s="26"/>
    </row>
    <row r="3191" spans="1:6" x14ac:dyDescent="0.3">
      <c r="A3191" s="22"/>
      <c r="B3191" s="23"/>
      <c r="C3191" s="24"/>
      <c r="D3191" s="25"/>
      <c r="E3191" s="26"/>
      <c r="F3191" s="26"/>
    </row>
    <row r="3192" spans="1:6" x14ac:dyDescent="0.3">
      <c r="A3192" s="22"/>
      <c r="B3192" s="23"/>
      <c r="C3192" s="24"/>
      <c r="D3192" s="25"/>
      <c r="E3192" s="26"/>
      <c r="F3192" s="26"/>
    </row>
    <row r="3193" spans="1:6" x14ac:dyDescent="0.3">
      <c r="A3193" s="22"/>
      <c r="B3193" s="23"/>
      <c r="C3193" s="24"/>
      <c r="D3193" s="25"/>
      <c r="E3193" s="26"/>
      <c r="F3193" s="26"/>
    </row>
    <row r="3194" spans="1:6" x14ac:dyDescent="0.3">
      <c r="A3194" s="22"/>
      <c r="B3194" s="23"/>
      <c r="C3194" s="24"/>
      <c r="D3194" s="25"/>
      <c r="E3194" s="26"/>
      <c r="F3194" s="26"/>
    </row>
    <row r="3195" spans="1:6" x14ac:dyDescent="0.3">
      <c r="A3195" s="22"/>
      <c r="B3195" s="23"/>
      <c r="C3195" s="24"/>
      <c r="D3195" s="25"/>
      <c r="E3195" s="26"/>
      <c r="F3195" s="26"/>
    </row>
    <row r="3196" spans="1:6" x14ac:dyDescent="0.3">
      <c r="A3196" s="22"/>
      <c r="B3196" s="23"/>
      <c r="C3196" s="24"/>
      <c r="D3196" s="25"/>
      <c r="E3196" s="26"/>
      <c r="F3196" s="26"/>
    </row>
    <row r="3197" spans="1:6" x14ac:dyDescent="0.3">
      <c r="A3197" s="22"/>
      <c r="B3197" s="23"/>
      <c r="C3197" s="24"/>
      <c r="D3197" s="25"/>
      <c r="E3197" s="26"/>
      <c r="F3197" s="26"/>
    </row>
    <row r="3198" spans="1:6" x14ac:dyDescent="0.3">
      <c r="A3198" s="22"/>
      <c r="B3198" s="23"/>
      <c r="C3198" s="24"/>
      <c r="D3198" s="25"/>
      <c r="E3198" s="26"/>
      <c r="F3198" s="26"/>
    </row>
    <row r="3199" spans="1:6" x14ac:dyDescent="0.3">
      <c r="A3199" s="22"/>
      <c r="B3199" s="23"/>
      <c r="C3199" s="24"/>
      <c r="D3199" s="25"/>
      <c r="E3199" s="26"/>
      <c r="F3199" s="26"/>
    </row>
    <row r="3200" spans="1:6" x14ac:dyDescent="0.3">
      <c r="A3200" s="22"/>
      <c r="B3200" s="23"/>
      <c r="C3200" s="24"/>
      <c r="D3200" s="25"/>
      <c r="E3200" s="26"/>
      <c r="F3200" s="26"/>
    </row>
    <row r="3201" spans="1:6" x14ac:dyDescent="0.3">
      <c r="A3201" s="22"/>
      <c r="B3201" s="23"/>
      <c r="C3201" s="24"/>
      <c r="D3201" s="25"/>
      <c r="E3201" s="26"/>
      <c r="F3201" s="26"/>
    </row>
    <row r="3202" spans="1:6" x14ac:dyDescent="0.3">
      <c r="A3202" s="22"/>
      <c r="B3202" s="23"/>
      <c r="C3202" s="24"/>
      <c r="D3202" s="25"/>
      <c r="E3202" s="26"/>
      <c r="F3202" s="26"/>
    </row>
    <row r="3203" spans="1:6" x14ac:dyDescent="0.3">
      <c r="A3203" s="22"/>
      <c r="B3203" s="23"/>
      <c r="C3203" s="24"/>
      <c r="D3203" s="25"/>
      <c r="E3203" s="26"/>
      <c r="F3203" s="26"/>
    </row>
    <row r="3204" spans="1:6" x14ac:dyDescent="0.3">
      <c r="A3204" s="22"/>
      <c r="B3204" s="23"/>
      <c r="C3204" s="24"/>
      <c r="D3204" s="25"/>
      <c r="E3204" s="26"/>
      <c r="F3204" s="26"/>
    </row>
    <row r="3205" spans="1:6" x14ac:dyDescent="0.3">
      <c r="A3205" s="22"/>
      <c r="B3205" s="23"/>
      <c r="C3205" s="24"/>
      <c r="D3205" s="25"/>
      <c r="E3205" s="26"/>
      <c r="F3205" s="26"/>
    </row>
    <row r="3206" spans="1:6" x14ac:dyDescent="0.3">
      <c r="A3206" s="22"/>
      <c r="B3206" s="23"/>
      <c r="C3206" s="24"/>
      <c r="D3206" s="25"/>
      <c r="E3206" s="26"/>
      <c r="F3206" s="26"/>
    </row>
    <row r="3207" spans="1:6" x14ac:dyDescent="0.3">
      <c r="A3207" s="22"/>
      <c r="B3207" s="23"/>
      <c r="C3207" s="24"/>
      <c r="D3207" s="25"/>
      <c r="E3207" s="26"/>
      <c r="F3207" s="26"/>
    </row>
    <row r="3208" spans="1:6" x14ac:dyDescent="0.3">
      <c r="A3208" s="22"/>
      <c r="B3208" s="23"/>
      <c r="C3208" s="24"/>
      <c r="D3208" s="25"/>
      <c r="E3208" s="26"/>
      <c r="F3208" s="26"/>
    </row>
    <row r="3209" spans="1:6" x14ac:dyDescent="0.3">
      <c r="A3209" s="22"/>
      <c r="B3209" s="23"/>
      <c r="C3209" s="24"/>
      <c r="D3209" s="25"/>
      <c r="E3209" s="26"/>
      <c r="F3209" s="26"/>
    </row>
    <row r="3210" spans="1:6" x14ac:dyDescent="0.3">
      <c r="A3210" s="22"/>
      <c r="B3210" s="23"/>
      <c r="C3210" s="24"/>
      <c r="D3210" s="25"/>
      <c r="E3210" s="26"/>
      <c r="F3210" s="26"/>
    </row>
    <row r="3211" spans="1:6" x14ac:dyDescent="0.3">
      <c r="A3211" s="22"/>
      <c r="B3211" s="23"/>
      <c r="C3211" s="24"/>
      <c r="D3211" s="25"/>
      <c r="E3211" s="26"/>
      <c r="F3211" s="26"/>
    </row>
    <row r="3212" spans="1:6" x14ac:dyDescent="0.3">
      <c r="A3212" s="22"/>
      <c r="B3212" s="23"/>
      <c r="C3212" s="24"/>
      <c r="D3212" s="25"/>
      <c r="E3212" s="26"/>
      <c r="F3212" s="26"/>
    </row>
    <row r="3213" spans="1:6" x14ac:dyDescent="0.3">
      <c r="A3213" s="22"/>
      <c r="B3213" s="23"/>
      <c r="C3213" s="24"/>
      <c r="D3213" s="25"/>
      <c r="E3213" s="26"/>
      <c r="F3213" s="26"/>
    </row>
    <row r="3214" spans="1:6" x14ac:dyDescent="0.3">
      <c r="A3214" s="22"/>
      <c r="B3214" s="23"/>
      <c r="C3214" s="24"/>
      <c r="D3214" s="25"/>
      <c r="E3214" s="26"/>
      <c r="F3214" s="26"/>
    </row>
    <row r="3215" spans="1:6" x14ac:dyDescent="0.3">
      <c r="A3215" s="22"/>
      <c r="B3215" s="23"/>
      <c r="C3215" s="24"/>
      <c r="D3215" s="25"/>
      <c r="E3215" s="26"/>
      <c r="F3215" s="26"/>
    </row>
    <row r="3216" spans="1:6" x14ac:dyDescent="0.3">
      <c r="A3216" s="22"/>
      <c r="B3216" s="23"/>
      <c r="C3216" s="24"/>
      <c r="D3216" s="25"/>
      <c r="E3216" s="26"/>
      <c r="F3216" s="26"/>
    </row>
    <row r="3217" spans="1:6" x14ac:dyDescent="0.3">
      <c r="A3217" s="22"/>
      <c r="B3217" s="23"/>
      <c r="C3217" s="24"/>
      <c r="D3217" s="25"/>
      <c r="E3217" s="26"/>
      <c r="F3217" s="26"/>
    </row>
    <row r="3218" spans="1:6" x14ac:dyDescent="0.3">
      <c r="A3218" s="22"/>
      <c r="B3218" s="23"/>
      <c r="C3218" s="24"/>
      <c r="D3218" s="25"/>
      <c r="E3218" s="26"/>
      <c r="F3218" s="26"/>
    </row>
    <row r="3219" spans="1:6" x14ac:dyDescent="0.3">
      <c r="A3219" s="22"/>
      <c r="B3219" s="23"/>
      <c r="C3219" s="24"/>
      <c r="D3219" s="25"/>
      <c r="E3219" s="26"/>
      <c r="F3219" s="26"/>
    </row>
    <row r="3220" spans="1:6" x14ac:dyDescent="0.3">
      <c r="A3220" s="22"/>
      <c r="B3220" s="23"/>
      <c r="C3220" s="24"/>
      <c r="D3220" s="25"/>
      <c r="E3220" s="26"/>
      <c r="F3220" s="26"/>
    </row>
    <row r="3221" spans="1:6" x14ac:dyDescent="0.3">
      <c r="A3221" s="22"/>
      <c r="B3221" s="23"/>
      <c r="C3221" s="24"/>
      <c r="D3221" s="25"/>
      <c r="E3221" s="26"/>
      <c r="F3221" s="26"/>
    </row>
    <row r="3222" spans="1:6" x14ac:dyDescent="0.3">
      <c r="A3222" s="22"/>
      <c r="B3222" s="23"/>
      <c r="C3222" s="24"/>
      <c r="D3222" s="25"/>
      <c r="E3222" s="26"/>
      <c r="F3222" s="26"/>
    </row>
    <row r="3223" spans="1:6" x14ac:dyDescent="0.3">
      <c r="A3223" s="22"/>
      <c r="B3223" s="23"/>
      <c r="C3223" s="24"/>
      <c r="D3223" s="25"/>
      <c r="E3223" s="26"/>
      <c r="F3223" s="26"/>
    </row>
    <row r="3224" spans="1:6" x14ac:dyDescent="0.3">
      <c r="A3224" s="22"/>
      <c r="B3224" s="23"/>
      <c r="C3224" s="24"/>
      <c r="D3224" s="25"/>
      <c r="E3224" s="26"/>
      <c r="F3224" s="26"/>
    </row>
    <row r="3225" spans="1:6" x14ac:dyDescent="0.3">
      <c r="A3225" s="22"/>
      <c r="B3225" s="23"/>
      <c r="C3225" s="24"/>
      <c r="D3225" s="25"/>
      <c r="E3225" s="26"/>
      <c r="F3225" s="26"/>
    </row>
    <row r="3226" spans="1:6" x14ac:dyDescent="0.3">
      <c r="A3226" s="22"/>
      <c r="B3226" s="23"/>
      <c r="C3226" s="24"/>
      <c r="D3226" s="25"/>
      <c r="E3226" s="26"/>
      <c r="F3226" s="26"/>
    </row>
    <row r="3227" spans="1:6" x14ac:dyDescent="0.3">
      <c r="A3227" s="22"/>
      <c r="B3227" s="23"/>
      <c r="C3227" s="24"/>
      <c r="D3227" s="25"/>
      <c r="E3227" s="26"/>
      <c r="F3227" s="26"/>
    </row>
    <row r="3228" spans="1:6" x14ac:dyDescent="0.3">
      <c r="A3228" s="22"/>
      <c r="B3228" s="23"/>
      <c r="C3228" s="24"/>
      <c r="D3228" s="25"/>
      <c r="E3228" s="26"/>
      <c r="F3228" s="26"/>
    </row>
    <row r="3229" spans="1:6" x14ac:dyDescent="0.3">
      <c r="A3229" s="22"/>
      <c r="B3229" s="23"/>
      <c r="C3229" s="24"/>
      <c r="D3229" s="25"/>
      <c r="E3229" s="26"/>
      <c r="F3229" s="26"/>
    </row>
    <row r="3230" spans="1:6" x14ac:dyDescent="0.3">
      <c r="A3230" s="22"/>
      <c r="B3230" s="23"/>
      <c r="C3230" s="24"/>
      <c r="D3230" s="25"/>
      <c r="E3230" s="26"/>
      <c r="F3230" s="26"/>
    </row>
    <row r="3231" spans="1:6" x14ac:dyDescent="0.3">
      <c r="A3231" s="22"/>
      <c r="B3231" s="23"/>
      <c r="C3231" s="24"/>
      <c r="D3231" s="25"/>
      <c r="E3231" s="26"/>
      <c r="F3231" s="26"/>
    </row>
    <row r="3232" spans="1:6" x14ac:dyDescent="0.3">
      <c r="A3232" s="22"/>
      <c r="B3232" s="23"/>
      <c r="C3232" s="24"/>
      <c r="D3232" s="25"/>
      <c r="E3232" s="26"/>
      <c r="F3232" s="26"/>
    </row>
    <row r="3233" spans="1:6" x14ac:dyDescent="0.3">
      <c r="A3233" s="22"/>
      <c r="B3233" s="23"/>
      <c r="C3233" s="24"/>
      <c r="D3233" s="25"/>
      <c r="E3233" s="26"/>
      <c r="F3233" s="26"/>
    </row>
    <row r="3234" spans="1:6" x14ac:dyDescent="0.3">
      <c r="A3234" s="22"/>
      <c r="B3234" s="23"/>
      <c r="C3234" s="24"/>
      <c r="D3234" s="25"/>
      <c r="E3234" s="26"/>
      <c r="F3234" s="26"/>
    </row>
    <row r="3235" spans="1:6" x14ac:dyDescent="0.3">
      <c r="A3235" s="22"/>
      <c r="B3235" s="23"/>
      <c r="C3235" s="24"/>
      <c r="D3235" s="25"/>
      <c r="E3235" s="26"/>
      <c r="F3235" s="26"/>
    </row>
    <row r="3236" spans="1:6" x14ac:dyDescent="0.3">
      <c r="A3236" s="22"/>
      <c r="B3236" s="23"/>
      <c r="C3236" s="24"/>
      <c r="D3236" s="25"/>
      <c r="E3236" s="26"/>
      <c r="F3236" s="26"/>
    </row>
    <row r="3237" spans="1:6" x14ac:dyDescent="0.3">
      <c r="A3237" s="22"/>
      <c r="B3237" s="23"/>
      <c r="C3237" s="24"/>
      <c r="D3237" s="25"/>
      <c r="E3237" s="26"/>
      <c r="F3237" s="26"/>
    </row>
    <row r="3238" spans="1:6" x14ac:dyDescent="0.3">
      <c r="A3238" s="22"/>
      <c r="B3238" s="23"/>
      <c r="C3238" s="24"/>
      <c r="D3238" s="25"/>
      <c r="E3238" s="26"/>
      <c r="F3238" s="26"/>
    </row>
    <row r="3239" spans="1:6" x14ac:dyDescent="0.3">
      <c r="A3239" s="22"/>
      <c r="B3239" s="23"/>
      <c r="C3239" s="24"/>
      <c r="D3239" s="25"/>
      <c r="E3239" s="26"/>
      <c r="F3239" s="26"/>
    </row>
    <row r="3240" spans="1:6" x14ac:dyDescent="0.3">
      <c r="A3240" s="22"/>
      <c r="B3240" s="23"/>
      <c r="C3240" s="24"/>
      <c r="D3240" s="25"/>
      <c r="E3240" s="26"/>
      <c r="F3240" s="26"/>
    </row>
    <row r="3241" spans="1:6" x14ac:dyDescent="0.3">
      <c r="A3241" s="22"/>
      <c r="B3241" s="23"/>
      <c r="C3241" s="24"/>
      <c r="D3241" s="25"/>
      <c r="E3241" s="26"/>
      <c r="F3241" s="26"/>
    </row>
    <row r="3242" spans="1:6" x14ac:dyDescent="0.3">
      <c r="A3242" s="22"/>
      <c r="B3242" s="23"/>
      <c r="C3242" s="24"/>
      <c r="D3242" s="25"/>
      <c r="E3242" s="26"/>
      <c r="F3242" s="26"/>
    </row>
    <row r="3243" spans="1:6" x14ac:dyDescent="0.3">
      <c r="A3243" s="22"/>
      <c r="B3243" s="23"/>
      <c r="C3243" s="24"/>
      <c r="D3243" s="25"/>
      <c r="E3243" s="26"/>
      <c r="F3243" s="26"/>
    </row>
    <row r="3244" spans="1:6" x14ac:dyDescent="0.3">
      <c r="A3244" s="22"/>
      <c r="B3244" s="23"/>
      <c r="C3244" s="24"/>
      <c r="D3244" s="25"/>
      <c r="E3244" s="26"/>
      <c r="F3244" s="26"/>
    </row>
    <row r="3245" spans="1:6" x14ac:dyDescent="0.3">
      <c r="A3245" s="22"/>
      <c r="B3245" s="23"/>
      <c r="C3245" s="24"/>
      <c r="D3245" s="25"/>
      <c r="E3245" s="26"/>
      <c r="F3245" s="26"/>
    </row>
    <row r="3246" spans="1:6" x14ac:dyDescent="0.3">
      <c r="A3246" s="22"/>
      <c r="B3246" s="23"/>
      <c r="C3246" s="24"/>
      <c r="D3246" s="25"/>
      <c r="E3246" s="26"/>
      <c r="F3246" s="26"/>
    </row>
    <row r="3247" spans="1:6" x14ac:dyDescent="0.3">
      <c r="A3247" s="22"/>
      <c r="B3247" s="23"/>
      <c r="C3247" s="24"/>
      <c r="D3247" s="25"/>
      <c r="E3247" s="26"/>
      <c r="F3247" s="26"/>
    </row>
    <row r="3248" spans="1:6" x14ac:dyDescent="0.3">
      <c r="A3248" s="22"/>
      <c r="B3248" s="23"/>
      <c r="C3248" s="24"/>
      <c r="D3248" s="25"/>
      <c r="E3248" s="26"/>
      <c r="F3248" s="26"/>
    </row>
    <row r="3249" spans="1:6" x14ac:dyDescent="0.3">
      <c r="A3249" s="22"/>
      <c r="B3249" s="23"/>
      <c r="C3249" s="24"/>
      <c r="D3249" s="25"/>
      <c r="E3249" s="26"/>
      <c r="F3249" s="26"/>
    </row>
    <row r="3250" spans="1:6" x14ac:dyDescent="0.3">
      <c r="A3250" s="22"/>
      <c r="B3250" s="23"/>
      <c r="C3250" s="24"/>
      <c r="D3250" s="25"/>
      <c r="E3250" s="26"/>
      <c r="F3250" s="26"/>
    </row>
    <row r="3251" spans="1:6" x14ac:dyDescent="0.3">
      <c r="A3251" s="22"/>
      <c r="B3251" s="23"/>
      <c r="C3251" s="24"/>
      <c r="D3251" s="25"/>
      <c r="E3251" s="26"/>
      <c r="F3251" s="26"/>
    </row>
    <row r="3252" spans="1:6" x14ac:dyDescent="0.3">
      <c r="A3252" s="22"/>
      <c r="B3252" s="23"/>
      <c r="C3252" s="24"/>
      <c r="D3252" s="25"/>
      <c r="E3252" s="26"/>
      <c r="F3252" s="26"/>
    </row>
    <row r="3253" spans="1:6" x14ac:dyDescent="0.3">
      <c r="A3253" s="22"/>
      <c r="B3253" s="23"/>
      <c r="C3253" s="24"/>
      <c r="D3253" s="25"/>
      <c r="E3253" s="26"/>
      <c r="F3253" s="26"/>
    </row>
    <row r="3254" spans="1:6" x14ac:dyDescent="0.3">
      <c r="A3254" s="22"/>
      <c r="B3254" s="23"/>
      <c r="C3254" s="24"/>
      <c r="D3254" s="25"/>
      <c r="E3254" s="26"/>
      <c r="F3254" s="26"/>
    </row>
    <row r="3255" spans="1:6" x14ac:dyDescent="0.3">
      <c r="A3255" s="22"/>
      <c r="B3255" s="23"/>
      <c r="C3255" s="24"/>
      <c r="D3255" s="25"/>
      <c r="E3255" s="26"/>
      <c r="F3255" s="26"/>
    </row>
    <row r="3256" spans="1:6" x14ac:dyDescent="0.3">
      <c r="A3256" s="22"/>
      <c r="B3256" s="23"/>
      <c r="C3256" s="24"/>
      <c r="D3256" s="25"/>
      <c r="E3256" s="26"/>
      <c r="F3256" s="26"/>
    </row>
    <row r="3257" spans="1:6" x14ac:dyDescent="0.3">
      <c r="A3257" s="22"/>
      <c r="B3257" s="23"/>
      <c r="C3257" s="24"/>
      <c r="D3257" s="25"/>
      <c r="E3257" s="26"/>
      <c r="F3257" s="26"/>
    </row>
    <row r="3258" spans="1:6" x14ac:dyDescent="0.3">
      <c r="A3258" s="22"/>
      <c r="B3258" s="23"/>
      <c r="C3258" s="24"/>
      <c r="D3258" s="25"/>
      <c r="E3258" s="26"/>
      <c r="F3258" s="26"/>
    </row>
    <row r="3259" spans="1:6" x14ac:dyDescent="0.3">
      <c r="A3259" s="22"/>
      <c r="B3259" s="23"/>
      <c r="C3259" s="24"/>
      <c r="D3259" s="25"/>
      <c r="E3259" s="26"/>
      <c r="F3259" s="26"/>
    </row>
    <row r="3260" spans="1:6" x14ac:dyDescent="0.3">
      <c r="A3260" s="22"/>
      <c r="B3260" s="23"/>
      <c r="C3260" s="24"/>
      <c r="D3260" s="25"/>
      <c r="E3260" s="26"/>
      <c r="F3260" s="26"/>
    </row>
    <row r="3261" spans="1:6" x14ac:dyDescent="0.3">
      <c r="A3261" s="22"/>
      <c r="B3261" s="23"/>
      <c r="C3261" s="24"/>
      <c r="D3261" s="25"/>
      <c r="E3261" s="26"/>
      <c r="F3261" s="26"/>
    </row>
    <row r="3262" spans="1:6" x14ac:dyDescent="0.3">
      <c r="A3262" s="22"/>
      <c r="B3262" s="23"/>
      <c r="C3262" s="24"/>
      <c r="D3262" s="25"/>
      <c r="E3262" s="26"/>
      <c r="F3262" s="26"/>
    </row>
    <row r="3263" spans="1:6" x14ac:dyDescent="0.3">
      <c r="A3263" s="22"/>
      <c r="B3263" s="23"/>
      <c r="C3263" s="24"/>
      <c r="D3263" s="25"/>
      <c r="E3263" s="26"/>
      <c r="F3263" s="26"/>
    </row>
    <row r="3264" spans="1:6" x14ac:dyDescent="0.3">
      <c r="A3264" s="22"/>
      <c r="B3264" s="23"/>
      <c r="C3264" s="24"/>
      <c r="D3264" s="25"/>
      <c r="E3264" s="26"/>
      <c r="F3264" s="26"/>
    </row>
    <row r="3265" spans="1:6" x14ac:dyDescent="0.3">
      <c r="A3265" s="22"/>
      <c r="B3265" s="23"/>
      <c r="C3265" s="24"/>
      <c r="D3265" s="25"/>
      <c r="E3265" s="26"/>
      <c r="F3265" s="26"/>
    </row>
    <row r="3266" spans="1:6" x14ac:dyDescent="0.3">
      <c r="A3266" s="22"/>
      <c r="B3266" s="23"/>
      <c r="C3266" s="24"/>
      <c r="D3266" s="25"/>
      <c r="E3266" s="26"/>
      <c r="F3266" s="26"/>
    </row>
    <row r="3267" spans="1:6" x14ac:dyDescent="0.3">
      <c r="A3267" s="22"/>
      <c r="B3267" s="23"/>
      <c r="C3267" s="24"/>
      <c r="D3267" s="25"/>
      <c r="E3267" s="26"/>
      <c r="F3267" s="26"/>
    </row>
    <row r="3268" spans="1:6" x14ac:dyDescent="0.3">
      <c r="A3268" s="22"/>
      <c r="B3268" s="23"/>
      <c r="C3268" s="24"/>
      <c r="D3268" s="25"/>
      <c r="E3268" s="26"/>
      <c r="F3268" s="26"/>
    </row>
    <row r="3269" spans="1:6" x14ac:dyDescent="0.3">
      <c r="A3269" s="22"/>
      <c r="B3269" s="23"/>
      <c r="C3269" s="24"/>
      <c r="D3269" s="25"/>
      <c r="E3269" s="26"/>
      <c r="F3269" s="26"/>
    </row>
    <row r="3270" spans="1:6" x14ac:dyDescent="0.3">
      <c r="A3270" s="22"/>
      <c r="B3270" s="23"/>
      <c r="C3270" s="24"/>
      <c r="D3270" s="25"/>
      <c r="E3270" s="26"/>
      <c r="F3270" s="26"/>
    </row>
    <row r="3271" spans="1:6" x14ac:dyDescent="0.3">
      <c r="A3271" s="22"/>
      <c r="B3271" s="23"/>
      <c r="C3271" s="24"/>
      <c r="D3271" s="25"/>
      <c r="E3271" s="26"/>
      <c r="F3271" s="26"/>
    </row>
    <row r="3272" spans="1:6" x14ac:dyDescent="0.3">
      <c r="A3272" s="22"/>
      <c r="B3272" s="23"/>
      <c r="C3272" s="24"/>
      <c r="D3272" s="25"/>
      <c r="E3272" s="26"/>
      <c r="F3272" s="26"/>
    </row>
    <row r="3273" spans="1:6" x14ac:dyDescent="0.3">
      <c r="A3273" s="22"/>
      <c r="B3273" s="23"/>
      <c r="C3273" s="24"/>
      <c r="D3273" s="25"/>
      <c r="E3273" s="26"/>
      <c r="F3273" s="26"/>
    </row>
    <row r="3274" spans="1:6" x14ac:dyDescent="0.3">
      <c r="A3274" s="22"/>
      <c r="B3274" s="23"/>
      <c r="C3274" s="24"/>
      <c r="D3274" s="25"/>
      <c r="E3274" s="26"/>
      <c r="F3274" s="26"/>
    </row>
    <row r="3275" spans="1:6" x14ac:dyDescent="0.3">
      <c r="A3275" s="22"/>
      <c r="B3275" s="23"/>
      <c r="C3275" s="24"/>
      <c r="D3275" s="25"/>
      <c r="E3275" s="26"/>
      <c r="F3275" s="26"/>
    </row>
    <row r="3276" spans="1:6" x14ac:dyDescent="0.3">
      <c r="A3276" s="22"/>
      <c r="B3276" s="23"/>
      <c r="C3276" s="24"/>
      <c r="D3276" s="25"/>
      <c r="E3276" s="26"/>
      <c r="F3276" s="26"/>
    </row>
    <row r="3277" spans="1:6" x14ac:dyDescent="0.3">
      <c r="A3277" s="22"/>
      <c r="B3277" s="23"/>
      <c r="C3277" s="24"/>
      <c r="D3277" s="25"/>
      <c r="E3277" s="26"/>
      <c r="F3277" s="26"/>
    </row>
    <row r="3278" spans="1:6" x14ac:dyDescent="0.3">
      <c r="A3278" s="22"/>
      <c r="B3278" s="23"/>
      <c r="C3278" s="24"/>
      <c r="D3278" s="25"/>
      <c r="E3278" s="26"/>
      <c r="F3278" s="26"/>
    </row>
    <row r="3279" spans="1:6" x14ac:dyDescent="0.3">
      <c r="A3279" s="22"/>
      <c r="B3279" s="23"/>
      <c r="C3279" s="24"/>
      <c r="D3279" s="25"/>
      <c r="E3279" s="26"/>
      <c r="F3279" s="26"/>
    </row>
    <row r="3280" spans="1:6" x14ac:dyDescent="0.3">
      <c r="A3280" s="22"/>
      <c r="B3280" s="23"/>
      <c r="C3280" s="24"/>
      <c r="D3280" s="25"/>
      <c r="E3280" s="26"/>
      <c r="F3280" s="26"/>
    </row>
    <row r="3281" spans="1:6" x14ac:dyDescent="0.3">
      <c r="A3281" s="22"/>
      <c r="B3281" s="23"/>
      <c r="C3281" s="24"/>
      <c r="D3281" s="25"/>
      <c r="E3281" s="26"/>
      <c r="F3281" s="26"/>
    </row>
    <row r="3282" spans="1:6" x14ac:dyDescent="0.3">
      <c r="A3282" s="22"/>
      <c r="B3282" s="23"/>
      <c r="C3282" s="24"/>
      <c r="D3282" s="25"/>
      <c r="E3282" s="26"/>
      <c r="F3282" s="26"/>
    </row>
    <row r="3283" spans="1:6" x14ac:dyDescent="0.3">
      <c r="A3283" s="22"/>
      <c r="B3283" s="23"/>
      <c r="C3283" s="24"/>
      <c r="D3283" s="25"/>
      <c r="E3283" s="26"/>
      <c r="F3283" s="26"/>
    </row>
    <row r="3284" spans="1:6" x14ac:dyDescent="0.3">
      <c r="A3284" s="22"/>
      <c r="B3284" s="23"/>
      <c r="C3284" s="24"/>
      <c r="D3284" s="25"/>
      <c r="E3284" s="26"/>
      <c r="F3284" s="26"/>
    </row>
    <row r="3285" spans="1:6" x14ac:dyDescent="0.3">
      <c r="A3285" s="22"/>
      <c r="B3285" s="23"/>
      <c r="C3285" s="24"/>
      <c r="D3285" s="25"/>
      <c r="E3285" s="26"/>
      <c r="F3285" s="26"/>
    </row>
    <row r="3286" spans="1:6" x14ac:dyDescent="0.3">
      <c r="A3286" s="22"/>
      <c r="B3286" s="23"/>
      <c r="C3286" s="24"/>
      <c r="D3286" s="25"/>
      <c r="E3286" s="26"/>
      <c r="F3286" s="26"/>
    </row>
    <row r="3287" spans="1:6" x14ac:dyDescent="0.3">
      <c r="A3287" s="22"/>
      <c r="B3287" s="23"/>
      <c r="C3287" s="24"/>
      <c r="D3287" s="25"/>
      <c r="E3287" s="26"/>
      <c r="F3287" s="26"/>
    </row>
    <row r="3288" spans="1:6" x14ac:dyDescent="0.3">
      <c r="A3288" s="22"/>
      <c r="B3288" s="23"/>
      <c r="C3288" s="24"/>
      <c r="D3288" s="25"/>
      <c r="E3288" s="26"/>
      <c r="F3288" s="26"/>
    </row>
    <row r="3289" spans="1:6" x14ac:dyDescent="0.3">
      <c r="A3289" s="22"/>
      <c r="B3289" s="23"/>
      <c r="C3289" s="24"/>
      <c r="D3289" s="25"/>
      <c r="E3289" s="26"/>
      <c r="F3289" s="26"/>
    </row>
    <row r="3290" spans="1:6" x14ac:dyDescent="0.3">
      <c r="A3290" s="22"/>
      <c r="B3290" s="23"/>
      <c r="C3290" s="24"/>
      <c r="D3290" s="25"/>
      <c r="E3290" s="26"/>
      <c r="F3290" s="26"/>
    </row>
    <row r="3291" spans="1:6" x14ac:dyDescent="0.3">
      <c r="A3291" s="22"/>
      <c r="B3291" s="23"/>
      <c r="C3291" s="24"/>
      <c r="D3291" s="25"/>
      <c r="E3291" s="26"/>
      <c r="F3291" s="26"/>
    </row>
    <row r="3292" spans="1:6" x14ac:dyDescent="0.3">
      <c r="A3292" s="22"/>
      <c r="B3292" s="23"/>
      <c r="C3292" s="24"/>
      <c r="D3292" s="25"/>
      <c r="E3292" s="26"/>
      <c r="F3292" s="26"/>
    </row>
    <row r="3293" spans="1:6" x14ac:dyDescent="0.3">
      <c r="A3293" s="22"/>
      <c r="B3293" s="23"/>
      <c r="C3293" s="24"/>
      <c r="D3293" s="25"/>
      <c r="E3293" s="26"/>
      <c r="F3293" s="26"/>
    </row>
    <row r="3294" spans="1:6" x14ac:dyDescent="0.3">
      <c r="A3294" s="22"/>
      <c r="B3294" s="23"/>
      <c r="C3294" s="24"/>
      <c r="D3294" s="25"/>
      <c r="E3294" s="26"/>
      <c r="F3294" s="26"/>
    </row>
    <row r="3295" spans="1:6" x14ac:dyDescent="0.3">
      <c r="A3295" s="22"/>
      <c r="B3295" s="23"/>
      <c r="C3295" s="24"/>
      <c r="D3295" s="25"/>
      <c r="E3295" s="26"/>
      <c r="F3295" s="26"/>
    </row>
    <row r="3296" spans="1:6" x14ac:dyDescent="0.3">
      <c r="A3296" s="22"/>
      <c r="B3296" s="23"/>
      <c r="C3296" s="24"/>
      <c r="D3296" s="25"/>
      <c r="E3296" s="26"/>
      <c r="F3296" s="26"/>
    </row>
    <row r="3297" spans="1:6" x14ac:dyDescent="0.3">
      <c r="A3297" s="22"/>
      <c r="B3297" s="23"/>
      <c r="C3297" s="24"/>
      <c r="D3297" s="25"/>
      <c r="E3297" s="26"/>
      <c r="F3297" s="26"/>
    </row>
    <row r="3298" spans="1:6" x14ac:dyDescent="0.3">
      <c r="A3298" s="22"/>
      <c r="B3298" s="23"/>
      <c r="C3298" s="24"/>
      <c r="D3298" s="25"/>
      <c r="E3298" s="26"/>
      <c r="F3298" s="26"/>
    </row>
    <row r="3299" spans="1:6" x14ac:dyDescent="0.3">
      <c r="A3299" s="22"/>
      <c r="B3299" s="23"/>
      <c r="C3299" s="24"/>
      <c r="D3299" s="25"/>
      <c r="E3299" s="26"/>
      <c r="F3299" s="26"/>
    </row>
    <row r="3300" spans="1:6" x14ac:dyDescent="0.3">
      <c r="A3300" s="22"/>
      <c r="B3300" s="23"/>
      <c r="C3300" s="24"/>
      <c r="D3300" s="25"/>
      <c r="E3300" s="26"/>
      <c r="F3300" s="26"/>
    </row>
    <row r="3301" spans="1:6" x14ac:dyDescent="0.3">
      <c r="A3301" s="22"/>
      <c r="B3301" s="23"/>
      <c r="C3301" s="24"/>
      <c r="D3301" s="25"/>
      <c r="E3301" s="26"/>
      <c r="F3301" s="26"/>
    </row>
    <row r="3302" spans="1:6" x14ac:dyDescent="0.3">
      <c r="A3302" s="22"/>
      <c r="B3302" s="23"/>
      <c r="C3302" s="24"/>
      <c r="D3302" s="25"/>
      <c r="E3302" s="26"/>
      <c r="F3302" s="26"/>
    </row>
    <row r="3303" spans="1:6" x14ac:dyDescent="0.3">
      <c r="A3303" s="22"/>
      <c r="B3303" s="23"/>
      <c r="C3303" s="24"/>
      <c r="D3303" s="25"/>
      <c r="E3303" s="26"/>
      <c r="F3303" s="26"/>
    </row>
    <row r="3304" spans="1:6" x14ac:dyDescent="0.3">
      <c r="A3304" s="22"/>
      <c r="B3304" s="23"/>
      <c r="C3304" s="24"/>
      <c r="D3304" s="25"/>
      <c r="E3304" s="26"/>
      <c r="F3304" s="26"/>
    </row>
    <row r="3305" spans="1:6" x14ac:dyDescent="0.3">
      <c r="A3305" s="22"/>
      <c r="B3305" s="23"/>
      <c r="C3305" s="24"/>
      <c r="D3305" s="25"/>
      <c r="E3305" s="26"/>
      <c r="F3305" s="26"/>
    </row>
    <row r="3306" spans="1:6" x14ac:dyDescent="0.3">
      <c r="A3306" s="22"/>
      <c r="B3306" s="23"/>
      <c r="C3306" s="24"/>
      <c r="D3306" s="25"/>
      <c r="E3306" s="26"/>
      <c r="F3306" s="26"/>
    </row>
    <row r="3307" spans="1:6" x14ac:dyDescent="0.3">
      <c r="A3307" s="22"/>
      <c r="B3307" s="23"/>
      <c r="C3307" s="24"/>
      <c r="D3307" s="25"/>
      <c r="E3307" s="26"/>
      <c r="F3307" s="26"/>
    </row>
    <row r="3308" spans="1:6" x14ac:dyDescent="0.3">
      <c r="A3308" s="22"/>
      <c r="B3308" s="23"/>
      <c r="C3308" s="24"/>
      <c r="D3308" s="25"/>
      <c r="E3308" s="26"/>
      <c r="F3308" s="26"/>
    </row>
    <row r="3309" spans="1:6" x14ac:dyDescent="0.3">
      <c r="A3309" s="22"/>
      <c r="B3309" s="23"/>
      <c r="C3309" s="24"/>
      <c r="D3309" s="25"/>
      <c r="E3309" s="26"/>
      <c r="F3309" s="26"/>
    </row>
    <row r="3310" spans="1:6" x14ac:dyDescent="0.3">
      <c r="A3310" s="22"/>
      <c r="B3310" s="23"/>
      <c r="C3310" s="24"/>
      <c r="D3310" s="25"/>
      <c r="E3310" s="26"/>
      <c r="F3310" s="26"/>
    </row>
    <row r="3311" spans="1:6" x14ac:dyDescent="0.3">
      <c r="A3311" s="22"/>
      <c r="B3311" s="23"/>
      <c r="C3311" s="24"/>
      <c r="D3311" s="25"/>
      <c r="E3311" s="26"/>
      <c r="F3311" s="26"/>
    </row>
    <row r="3312" spans="1:6" x14ac:dyDescent="0.3">
      <c r="A3312" s="22"/>
      <c r="B3312" s="23"/>
      <c r="C3312" s="24"/>
      <c r="D3312" s="25"/>
      <c r="E3312" s="26"/>
      <c r="F3312" s="26"/>
    </row>
    <row r="3313" spans="1:6" x14ac:dyDescent="0.3">
      <c r="A3313" s="22"/>
      <c r="B3313" s="23"/>
      <c r="C3313" s="24"/>
      <c r="D3313" s="25"/>
      <c r="E3313" s="26"/>
      <c r="F3313" s="26"/>
    </row>
    <row r="3314" spans="1:6" x14ac:dyDescent="0.3">
      <c r="A3314" s="22"/>
      <c r="B3314" s="23"/>
      <c r="C3314" s="24"/>
      <c r="D3314" s="25"/>
      <c r="E3314" s="26"/>
      <c r="F3314" s="26"/>
    </row>
    <row r="3315" spans="1:6" x14ac:dyDescent="0.3">
      <c r="A3315" s="22"/>
      <c r="B3315" s="23"/>
      <c r="C3315" s="24"/>
      <c r="D3315" s="25"/>
      <c r="E3315" s="26"/>
      <c r="F3315" s="26"/>
    </row>
    <row r="3316" spans="1:6" x14ac:dyDescent="0.3">
      <c r="A3316" s="22"/>
      <c r="B3316" s="23"/>
      <c r="C3316" s="24"/>
      <c r="D3316" s="25"/>
      <c r="E3316" s="26"/>
      <c r="F3316" s="26"/>
    </row>
    <row r="3317" spans="1:6" x14ac:dyDescent="0.3">
      <c r="A3317" s="22"/>
      <c r="B3317" s="23"/>
      <c r="C3317" s="24"/>
      <c r="D3317" s="25"/>
      <c r="E3317" s="26"/>
      <c r="F3317" s="26"/>
    </row>
    <row r="3318" spans="1:6" x14ac:dyDescent="0.3">
      <c r="A3318" s="22"/>
      <c r="B3318" s="23"/>
      <c r="C3318" s="24"/>
      <c r="D3318" s="25"/>
      <c r="E3318" s="26"/>
      <c r="F3318" s="26"/>
    </row>
    <row r="3319" spans="1:6" x14ac:dyDescent="0.3">
      <c r="A3319" s="22"/>
      <c r="B3319" s="23"/>
      <c r="C3319" s="24"/>
      <c r="D3319" s="25"/>
      <c r="E3319" s="26"/>
      <c r="F3319" s="26"/>
    </row>
    <row r="3320" spans="1:6" x14ac:dyDescent="0.3">
      <c r="A3320" s="22"/>
      <c r="B3320" s="23"/>
      <c r="C3320" s="24"/>
      <c r="D3320" s="25"/>
      <c r="E3320" s="26"/>
      <c r="F3320" s="26"/>
    </row>
    <row r="3321" spans="1:6" x14ac:dyDescent="0.3">
      <c r="A3321" s="22"/>
      <c r="B3321" s="23"/>
      <c r="C3321" s="24"/>
      <c r="D3321" s="25"/>
      <c r="E3321" s="26"/>
      <c r="F3321" s="26"/>
    </row>
    <row r="3322" spans="1:6" x14ac:dyDescent="0.3">
      <c r="A3322" s="22"/>
      <c r="B3322" s="23"/>
      <c r="C3322" s="24"/>
      <c r="D3322" s="25"/>
      <c r="E3322" s="26"/>
      <c r="F3322" s="26"/>
    </row>
    <row r="3323" spans="1:6" x14ac:dyDescent="0.3">
      <c r="A3323" s="22"/>
      <c r="B3323" s="23"/>
      <c r="C3323" s="24"/>
      <c r="D3323" s="25"/>
      <c r="E3323" s="26"/>
      <c r="F3323" s="26"/>
    </row>
    <row r="3324" spans="1:6" x14ac:dyDescent="0.3">
      <c r="A3324" s="22"/>
      <c r="B3324" s="23"/>
      <c r="C3324" s="24"/>
      <c r="D3324" s="25"/>
      <c r="E3324" s="26"/>
      <c r="F3324" s="26"/>
    </row>
    <row r="3325" spans="1:6" x14ac:dyDescent="0.3">
      <c r="A3325" s="22"/>
      <c r="B3325" s="23"/>
      <c r="C3325" s="24"/>
      <c r="D3325" s="25"/>
      <c r="E3325" s="26"/>
      <c r="F3325" s="26"/>
    </row>
    <row r="3326" spans="1:6" x14ac:dyDescent="0.3">
      <c r="A3326" s="22"/>
      <c r="B3326" s="23"/>
      <c r="C3326" s="24"/>
      <c r="D3326" s="25"/>
      <c r="E3326" s="26"/>
      <c r="F3326" s="26"/>
    </row>
    <row r="3327" spans="1:6" x14ac:dyDescent="0.3">
      <c r="A3327" s="22"/>
      <c r="B3327" s="23"/>
      <c r="C3327" s="24"/>
      <c r="D3327" s="25"/>
      <c r="E3327" s="26"/>
      <c r="F3327" s="26"/>
    </row>
    <row r="3328" spans="1:6" x14ac:dyDescent="0.3">
      <c r="A3328" s="22"/>
      <c r="B3328" s="23"/>
      <c r="C3328" s="24"/>
      <c r="D3328" s="25"/>
      <c r="E3328" s="26"/>
      <c r="F3328" s="26"/>
    </row>
    <row r="3329" spans="1:6" x14ac:dyDescent="0.3">
      <c r="A3329" s="22"/>
      <c r="B3329" s="23"/>
      <c r="C3329" s="24"/>
      <c r="D3329" s="25"/>
      <c r="E3329" s="26"/>
      <c r="F3329" s="26"/>
    </row>
    <row r="3330" spans="1:6" x14ac:dyDescent="0.3">
      <c r="A3330" s="22"/>
      <c r="B3330" s="23"/>
      <c r="C3330" s="24"/>
      <c r="D3330" s="25"/>
      <c r="E3330" s="26"/>
      <c r="F3330" s="26"/>
    </row>
    <row r="3331" spans="1:6" x14ac:dyDescent="0.3">
      <c r="A3331" s="22"/>
      <c r="B3331" s="23"/>
      <c r="C3331" s="24"/>
      <c r="D3331" s="25"/>
      <c r="E3331" s="26"/>
      <c r="F3331" s="26"/>
    </row>
    <row r="3332" spans="1:6" x14ac:dyDescent="0.3">
      <c r="A3332" s="22"/>
      <c r="B3332" s="23"/>
      <c r="C3332" s="24"/>
      <c r="D3332" s="25"/>
      <c r="E3332" s="26"/>
      <c r="F3332" s="26"/>
    </row>
    <row r="3333" spans="1:6" x14ac:dyDescent="0.3">
      <c r="A3333" s="22"/>
      <c r="B3333" s="23"/>
      <c r="C3333" s="24"/>
      <c r="D3333" s="25"/>
      <c r="E3333" s="26"/>
      <c r="F3333" s="26"/>
    </row>
    <row r="3334" spans="1:6" x14ac:dyDescent="0.3">
      <c r="A3334" s="22"/>
      <c r="B3334" s="23"/>
      <c r="C3334" s="24"/>
      <c r="D3334" s="25"/>
      <c r="E3334" s="26"/>
      <c r="F3334" s="26"/>
    </row>
    <row r="3335" spans="1:6" x14ac:dyDescent="0.3">
      <c r="A3335" s="22"/>
      <c r="B3335" s="23"/>
      <c r="C3335" s="24"/>
      <c r="D3335" s="25"/>
      <c r="E3335" s="26"/>
      <c r="F3335" s="26"/>
    </row>
    <row r="3336" spans="1:6" x14ac:dyDescent="0.3">
      <c r="A3336" s="22"/>
      <c r="B3336" s="23"/>
      <c r="C3336" s="24"/>
      <c r="D3336" s="25"/>
      <c r="E3336" s="26"/>
      <c r="F3336" s="26"/>
    </row>
    <row r="3337" spans="1:6" x14ac:dyDescent="0.3">
      <c r="A3337" s="22"/>
      <c r="B3337" s="23"/>
      <c r="C3337" s="24"/>
      <c r="D3337" s="25"/>
      <c r="E3337" s="26"/>
      <c r="F3337" s="26"/>
    </row>
    <row r="3338" spans="1:6" x14ac:dyDescent="0.3">
      <c r="A3338" s="22"/>
      <c r="B3338" s="23"/>
      <c r="C3338" s="24"/>
      <c r="D3338" s="25"/>
      <c r="E3338" s="26"/>
      <c r="F3338" s="26"/>
    </row>
    <row r="3339" spans="1:6" x14ac:dyDescent="0.3">
      <c r="A3339" s="22"/>
      <c r="B3339" s="23"/>
      <c r="C3339" s="24"/>
      <c r="D3339" s="25"/>
      <c r="E3339" s="26"/>
      <c r="F3339" s="26"/>
    </row>
    <row r="3340" spans="1:6" x14ac:dyDescent="0.3">
      <c r="A3340" s="22"/>
      <c r="B3340" s="23"/>
      <c r="C3340" s="24"/>
      <c r="D3340" s="25"/>
      <c r="E3340" s="26"/>
      <c r="F3340" s="26"/>
    </row>
    <row r="3341" spans="1:6" x14ac:dyDescent="0.3">
      <c r="A3341" s="22"/>
      <c r="B3341" s="23"/>
      <c r="C3341" s="24"/>
      <c r="D3341" s="25"/>
      <c r="E3341" s="26"/>
      <c r="F3341" s="26"/>
    </row>
    <row r="3342" spans="1:6" x14ac:dyDescent="0.3">
      <c r="A3342" s="22"/>
      <c r="B3342" s="23"/>
      <c r="C3342" s="24"/>
      <c r="D3342" s="25"/>
      <c r="E3342" s="26"/>
      <c r="F3342" s="26"/>
    </row>
    <row r="3343" spans="1:6" x14ac:dyDescent="0.3">
      <c r="A3343" s="22"/>
      <c r="B3343" s="23"/>
      <c r="C3343" s="24"/>
      <c r="D3343" s="25"/>
      <c r="E3343" s="26"/>
      <c r="F3343" s="26"/>
    </row>
    <row r="3344" spans="1:6" x14ac:dyDescent="0.3">
      <c r="A3344" s="22"/>
      <c r="B3344" s="23"/>
      <c r="C3344" s="24"/>
      <c r="D3344" s="25"/>
      <c r="E3344" s="26"/>
      <c r="F3344" s="26"/>
    </row>
    <row r="3345" spans="1:6" x14ac:dyDescent="0.3">
      <c r="A3345" s="22"/>
      <c r="B3345" s="23"/>
      <c r="C3345" s="24"/>
      <c r="D3345" s="25"/>
      <c r="E3345" s="26"/>
      <c r="F3345" s="26"/>
    </row>
    <row r="3346" spans="1:6" x14ac:dyDescent="0.3">
      <c r="A3346" s="22"/>
      <c r="B3346" s="23"/>
      <c r="C3346" s="24"/>
      <c r="D3346" s="25"/>
      <c r="E3346" s="26"/>
      <c r="F3346" s="26"/>
    </row>
    <row r="3347" spans="1:6" x14ac:dyDescent="0.3">
      <c r="A3347" s="22"/>
      <c r="B3347" s="23"/>
      <c r="C3347" s="24"/>
      <c r="D3347" s="25"/>
      <c r="E3347" s="26"/>
      <c r="F3347" s="26"/>
    </row>
    <row r="3348" spans="1:6" x14ac:dyDescent="0.3">
      <c r="A3348" s="22"/>
      <c r="B3348" s="23"/>
      <c r="C3348" s="24"/>
      <c r="D3348" s="25"/>
      <c r="E3348" s="26"/>
      <c r="F3348" s="26"/>
    </row>
    <row r="3349" spans="1:6" x14ac:dyDescent="0.3">
      <c r="A3349" s="22"/>
      <c r="B3349" s="23"/>
      <c r="C3349" s="24"/>
      <c r="D3349" s="25"/>
      <c r="E3349" s="26"/>
      <c r="F3349" s="26"/>
    </row>
    <row r="3350" spans="1:6" x14ac:dyDescent="0.3">
      <c r="A3350" s="22"/>
      <c r="B3350" s="23"/>
      <c r="C3350" s="24"/>
      <c r="D3350" s="25"/>
      <c r="E3350" s="26"/>
      <c r="F3350" s="26"/>
    </row>
    <row r="3351" spans="1:6" x14ac:dyDescent="0.3">
      <c r="A3351" s="22"/>
      <c r="B3351" s="23"/>
      <c r="C3351" s="24"/>
      <c r="D3351" s="25"/>
      <c r="E3351" s="26"/>
      <c r="F3351" s="26"/>
    </row>
    <row r="3352" spans="1:6" x14ac:dyDescent="0.3">
      <c r="A3352" s="22"/>
      <c r="B3352" s="23"/>
      <c r="C3352" s="24"/>
      <c r="D3352" s="25"/>
      <c r="E3352" s="26"/>
      <c r="F3352" s="26"/>
    </row>
    <row r="3353" spans="1:6" x14ac:dyDescent="0.3">
      <c r="A3353" s="22"/>
      <c r="B3353" s="23"/>
      <c r="C3353" s="24"/>
      <c r="D3353" s="25"/>
      <c r="E3353" s="26"/>
      <c r="F3353" s="26"/>
    </row>
    <row r="3354" spans="1:6" x14ac:dyDescent="0.3">
      <c r="A3354" s="22"/>
      <c r="B3354" s="23"/>
      <c r="C3354" s="24"/>
      <c r="D3354" s="25"/>
      <c r="E3354" s="26"/>
      <c r="F3354" s="26"/>
    </row>
    <row r="3355" spans="1:6" x14ac:dyDescent="0.3">
      <c r="A3355" s="22"/>
      <c r="B3355" s="23"/>
      <c r="C3355" s="24"/>
      <c r="D3355" s="25"/>
      <c r="E3355" s="26"/>
      <c r="F3355" s="26"/>
    </row>
    <row r="3356" spans="1:6" x14ac:dyDescent="0.3">
      <c r="A3356" s="22"/>
      <c r="B3356" s="23"/>
      <c r="C3356" s="24"/>
      <c r="D3356" s="25"/>
      <c r="E3356" s="26"/>
      <c r="F3356" s="26"/>
    </row>
    <row r="3357" spans="1:6" x14ac:dyDescent="0.3">
      <c r="A3357" s="22"/>
      <c r="B3357" s="23"/>
      <c r="C3357" s="24"/>
      <c r="D3357" s="25"/>
      <c r="E3357" s="26"/>
      <c r="F3357" s="26"/>
    </row>
    <row r="3358" spans="1:6" x14ac:dyDescent="0.3">
      <c r="A3358" s="22"/>
      <c r="B3358" s="23"/>
      <c r="C3358" s="24"/>
      <c r="D3358" s="25"/>
      <c r="E3358" s="26"/>
      <c r="F3358" s="26"/>
    </row>
    <row r="3359" spans="1:6" x14ac:dyDescent="0.3">
      <c r="A3359" s="22"/>
      <c r="B3359" s="23"/>
      <c r="C3359" s="24"/>
      <c r="D3359" s="25"/>
      <c r="E3359" s="26"/>
      <c r="F3359" s="26"/>
    </row>
    <row r="3360" spans="1:6" x14ac:dyDescent="0.3">
      <c r="A3360" s="22"/>
      <c r="B3360" s="23"/>
      <c r="C3360" s="24"/>
      <c r="D3360" s="25"/>
      <c r="E3360" s="26"/>
      <c r="F3360" s="26"/>
    </row>
    <row r="3361" spans="1:6" x14ac:dyDescent="0.3">
      <c r="A3361" s="22"/>
      <c r="B3361" s="23"/>
      <c r="C3361" s="24"/>
      <c r="D3361" s="25"/>
      <c r="E3361" s="26"/>
      <c r="F3361" s="26"/>
    </row>
    <row r="3362" spans="1:6" x14ac:dyDescent="0.3">
      <c r="A3362" s="22"/>
      <c r="B3362" s="23"/>
      <c r="C3362" s="24"/>
      <c r="D3362" s="25"/>
      <c r="E3362" s="26"/>
      <c r="F3362" s="26"/>
    </row>
    <row r="3363" spans="1:6" x14ac:dyDescent="0.3">
      <c r="A3363" s="22"/>
      <c r="B3363" s="23"/>
      <c r="C3363" s="24"/>
      <c r="D3363" s="25"/>
      <c r="E3363" s="26"/>
      <c r="F3363" s="26"/>
    </row>
    <row r="3364" spans="1:6" x14ac:dyDescent="0.3">
      <c r="A3364" s="22"/>
      <c r="B3364" s="23"/>
      <c r="C3364" s="24"/>
      <c r="D3364" s="25"/>
      <c r="E3364" s="26"/>
      <c r="F3364" s="26"/>
    </row>
    <row r="3365" spans="1:6" x14ac:dyDescent="0.3">
      <c r="A3365" s="22"/>
      <c r="B3365" s="23"/>
      <c r="C3365" s="24"/>
      <c r="D3365" s="25"/>
      <c r="E3365" s="26"/>
      <c r="F3365" s="26"/>
    </row>
    <row r="3366" spans="1:6" x14ac:dyDescent="0.3">
      <c r="A3366" s="22"/>
      <c r="B3366" s="23"/>
      <c r="C3366" s="24"/>
      <c r="D3366" s="25"/>
      <c r="E3366" s="26"/>
      <c r="F3366" s="26"/>
    </row>
    <row r="3367" spans="1:6" x14ac:dyDescent="0.3">
      <c r="A3367" s="22"/>
      <c r="B3367" s="23"/>
      <c r="C3367" s="24"/>
      <c r="D3367" s="25"/>
      <c r="E3367" s="26"/>
      <c r="F3367" s="26"/>
    </row>
    <row r="3368" spans="1:6" x14ac:dyDescent="0.3">
      <c r="A3368" s="22"/>
      <c r="B3368" s="23"/>
      <c r="C3368" s="24"/>
      <c r="D3368" s="25"/>
      <c r="E3368" s="26"/>
      <c r="F3368" s="26"/>
    </row>
    <row r="3369" spans="1:6" x14ac:dyDescent="0.3">
      <c r="A3369" s="22"/>
      <c r="B3369" s="23"/>
      <c r="C3369" s="24"/>
      <c r="D3369" s="25"/>
      <c r="E3369" s="26"/>
      <c r="F3369" s="26"/>
    </row>
    <row r="3370" spans="1:6" x14ac:dyDescent="0.3">
      <c r="A3370" s="22"/>
      <c r="B3370" s="23"/>
      <c r="C3370" s="24"/>
      <c r="D3370" s="25"/>
      <c r="E3370" s="26"/>
      <c r="F3370" s="26"/>
    </row>
    <row r="3371" spans="1:6" x14ac:dyDescent="0.3">
      <c r="A3371" s="22"/>
      <c r="B3371" s="23"/>
      <c r="C3371" s="24"/>
      <c r="D3371" s="25"/>
      <c r="E3371" s="26"/>
      <c r="F3371" s="26"/>
    </row>
    <row r="3372" spans="1:6" x14ac:dyDescent="0.3">
      <c r="A3372" s="22"/>
      <c r="B3372" s="23"/>
      <c r="C3372" s="24"/>
      <c r="D3372" s="25"/>
      <c r="E3372" s="26"/>
      <c r="F3372" s="26"/>
    </row>
    <row r="3373" spans="1:6" x14ac:dyDescent="0.3">
      <c r="A3373" s="22"/>
      <c r="B3373" s="23"/>
      <c r="C3373" s="24"/>
      <c r="D3373" s="25"/>
      <c r="E3373" s="26"/>
      <c r="F3373" s="26"/>
    </row>
    <row r="3374" spans="1:6" x14ac:dyDescent="0.3">
      <c r="A3374" s="22"/>
      <c r="B3374" s="23"/>
      <c r="C3374" s="24"/>
      <c r="D3374" s="25"/>
      <c r="E3374" s="26"/>
      <c r="F3374" s="26"/>
    </row>
    <row r="3375" spans="1:6" x14ac:dyDescent="0.3">
      <c r="A3375" s="22"/>
      <c r="B3375" s="23"/>
      <c r="C3375" s="24"/>
      <c r="D3375" s="25"/>
      <c r="E3375" s="26"/>
      <c r="F3375" s="26"/>
    </row>
    <row r="3376" spans="1:6" x14ac:dyDescent="0.3">
      <c r="A3376" s="22"/>
      <c r="B3376" s="23"/>
      <c r="C3376" s="24"/>
      <c r="D3376" s="25"/>
      <c r="E3376" s="26"/>
      <c r="F3376" s="26"/>
    </row>
    <row r="3377" spans="1:6" x14ac:dyDescent="0.3">
      <c r="A3377" s="22"/>
      <c r="B3377" s="23"/>
      <c r="C3377" s="24"/>
      <c r="D3377" s="25"/>
      <c r="E3377" s="26"/>
      <c r="F3377" s="26"/>
    </row>
    <row r="3378" spans="1:6" x14ac:dyDescent="0.3">
      <c r="A3378" s="22"/>
      <c r="B3378" s="23"/>
      <c r="C3378" s="24"/>
      <c r="D3378" s="25"/>
      <c r="E3378" s="26"/>
      <c r="F3378" s="26"/>
    </row>
    <row r="3379" spans="1:6" x14ac:dyDescent="0.3">
      <c r="A3379" s="22"/>
      <c r="B3379" s="23"/>
      <c r="C3379" s="24"/>
      <c r="D3379" s="25"/>
      <c r="E3379" s="26"/>
      <c r="F3379" s="26"/>
    </row>
    <row r="3380" spans="1:6" x14ac:dyDescent="0.3">
      <c r="A3380" s="22"/>
      <c r="B3380" s="23"/>
      <c r="C3380" s="24"/>
      <c r="D3380" s="25"/>
      <c r="E3380" s="26"/>
      <c r="F3380" s="26"/>
    </row>
    <row r="3381" spans="1:6" x14ac:dyDescent="0.3">
      <c r="A3381" s="22"/>
      <c r="B3381" s="23"/>
      <c r="C3381" s="24"/>
      <c r="D3381" s="25"/>
      <c r="E3381" s="26"/>
      <c r="F3381" s="26"/>
    </row>
    <row r="3382" spans="1:6" x14ac:dyDescent="0.3">
      <c r="A3382" s="22"/>
      <c r="B3382" s="23"/>
      <c r="C3382" s="24"/>
      <c r="D3382" s="25"/>
      <c r="E3382" s="26"/>
      <c r="F3382" s="26"/>
    </row>
    <row r="3383" spans="1:6" x14ac:dyDescent="0.3">
      <c r="A3383" s="22"/>
      <c r="B3383" s="23"/>
      <c r="C3383" s="24"/>
      <c r="D3383" s="25"/>
      <c r="E3383" s="26"/>
      <c r="F3383" s="26"/>
    </row>
    <row r="3384" spans="1:6" x14ac:dyDescent="0.3">
      <c r="A3384" s="22"/>
      <c r="B3384" s="23"/>
      <c r="C3384" s="24"/>
      <c r="D3384" s="25"/>
      <c r="E3384" s="26"/>
      <c r="F3384" s="26"/>
    </row>
    <row r="3385" spans="1:6" x14ac:dyDescent="0.3">
      <c r="A3385" s="22"/>
      <c r="B3385" s="23"/>
      <c r="C3385" s="24"/>
      <c r="D3385" s="25"/>
      <c r="E3385" s="26"/>
      <c r="F3385" s="26"/>
    </row>
    <row r="3386" spans="1:6" x14ac:dyDescent="0.3">
      <c r="A3386" s="22"/>
      <c r="B3386" s="23"/>
      <c r="C3386" s="24"/>
      <c r="D3386" s="25"/>
      <c r="E3386" s="26"/>
      <c r="F3386" s="26"/>
    </row>
    <row r="3387" spans="1:6" x14ac:dyDescent="0.3">
      <c r="A3387" s="22"/>
      <c r="B3387" s="23"/>
      <c r="C3387" s="24"/>
      <c r="D3387" s="25"/>
      <c r="E3387" s="26"/>
      <c r="F3387" s="26"/>
    </row>
    <row r="3388" spans="1:6" x14ac:dyDescent="0.3">
      <c r="A3388" s="22"/>
      <c r="B3388" s="23"/>
      <c r="C3388" s="24"/>
      <c r="D3388" s="25"/>
      <c r="E3388" s="26"/>
      <c r="F3388" s="26"/>
    </row>
    <row r="3389" spans="1:6" x14ac:dyDescent="0.3">
      <c r="A3389" s="22"/>
      <c r="B3389" s="23"/>
      <c r="C3389" s="24"/>
      <c r="D3389" s="25"/>
      <c r="E3389" s="26"/>
      <c r="F3389" s="26"/>
    </row>
    <row r="3390" spans="1:6" x14ac:dyDescent="0.3">
      <c r="A3390" s="22"/>
      <c r="B3390" s="23"/>
      <c r="C3390" s="24"/>
      <c r="D3390" s="25"/>
      <c r="E3390" s="26"/>
      <c r="F3390" s="26"/>
    </row>
    <row r="3391" spans="1:6" x14ac:dyDescent="0.3">
      <c r="A3391" s="22"/>
      <c r="B3391" s="23"/>
      <c r="C3391" s="24"/>
      <c r="D3391" s="25"/>
      <c r="E3391" s="26"/>
      <c r="F3391" s="26"/>
    </row>
    <row r="3392" spans="1:6" x14ac:dyDescent="0.3">
      <c r="A3392" s="22"/>
      <c r="B3392" s="23"/>
      <c r="C3392" s="24"/>
      <c r="D3392" s="25"/>
      <c r="E3392" s="26"/>
      <c r="F3392" s="26"/>
    </row>
    <row r="3393" spans="1:6" x14ac:dyDescent="0.3">
      <c r="A3393" s="22"/>
      <c r="B3393" s="23"/>
      <c r="C3393" s="24"/>
      <c r="D3393" s="25"/>
      <c r="E3393" s="26"/>
      <c r="F3393" s="26"/>
    </row>
    <row r="3394" spans="1:6" x14ac:dyDescent="0.3">
      <c r="A3394" s="22"/>
      <c r="B3394" s="23"/>
      <c r="C3394" s="24"/>
      <c r="D3394" s="25"/>
      <c r="E3394" s="26"/>
      <c r="F3394" s="26"/>
    </row>
    <row r="3395" spans="1:6" x14ac:dyDescent="0.3">
      <c r="A3395" s="22"/>
      <c r="B3395" s="23"/>
      <c r="C3395" s="24"/>
      <c r="D3395" s="25"/>
      <c r="E3395" s="26"/>
      <c r="F3395" s="26"/>
    </row>
    <row r="3396" spans="1:6" x14ac:dyDescent="0.3">
      <c r="A3396" s="22"/>
      <c r="B3396" s="23"/>
      <c r="C3396" s="24"/>
      <c r="D3396" s="25"/>
      <c r="E3396" s="26"/>
      <c r="F3396" s="26"/>
    </row>
    <row r="3397" spans="1:6" x14ac:dyDescent="0.3">
      <c r="A3397" s="22"/>
      <c r="B3397" s="23"/>
      <c r="C3397" s="24"/>
      <c r="D3397" s="25"/>
      <c r="E3397" s="26"/>
      <c r="F3397" s="26"/>
    </row>
    <row r="3398" spans="1:6" x14ac:dyDescent="0.3">
      <c r="A3398" s="22"/>
      <c r="B3398" s="23"/>
      <c r="C3398" s="24"/>
      <c r="D3398" s="25"/>
      <c r="E3398" s="26"/>
      <c r="F3398" s="26"/>
    </row>
    <row r="3399" spans="1:6" x14ac:dyDescent="0.3">
      <c r="A3399" s="22"/>
      <c r="B3399" s="23"/>
      <c r="C3399" s="24"/>
      <c r="D3399" s="25"/>
      <c r="E3399" s="26"/>
      <c r="F3399" s="26"/>
    </row>
    <row r="3400" spans="1:6" x14ac:dyDescent="0.3">
      <c r="A3400" s="22"/>
      <c r="B3400" s="23"/>
      <c r="C3400" s="24"/>
      <c r="D3400" s="25"/>
      <c r="E3400" s="26"/>
      <c r="F3400" s="26"/>
    </row>
    <row r="3401" spans="1:6" x14ac:dyDescent="0.3">
      <c r="A3401" s="22"/>
      <c r="B3401" s="23"/>
      <c r="C3401" s="24"/>
      <c r="D3401" s="25"/>
      <c r="E3401" s="26"/>
      <c r="F3401" s="26"/>
    </row>
    <row r="3402" spans="1:6" x14ac:dyDescent="0.3">
      <c r="A3402" s="22"/>
      <c r="B3402" s="23"/>
      <c r="C3402" s="24"/>
      <c r="D3402" s="25"/>
      <c r="E3402" s="26"/>
      <c r="F3402" s="26"/>
    </row>
    <row r="3403" spans="1:6" x14ac:dyDescent="0.3">
      <c r="A3403" s="22"/>
      <c r="B3403" s="23"/>
      <c r="C3403" s="24"/>
      <c r="D3403" s="25"/>
      <c r="E3403" s="26"/>
      <c r="F3403" s="26"/>
    </row>
    <row r="3404" spans="1:6" x14ac:dyDescent="0.3">
      <c r="A3404" s="22"/>
      <c r="B3404" s="23"/>
      <c r="C3404" s="24"/>
      <c r="D3404" s="25"/>
      <c r="E3404" s="26"/>
      <c r="F3404" s="26"/>
    </row>
    <row r="3405" spans="1:6" x14ac:dyDescent="0.3">
      <c r="A3405" s="22"/>
      <c r="B3405" s="23"/>
      <c r="C3405" s="24"/>
      <c r="D3405" s="25"/>
      <c r="E3405" s="26"/>
      <c r="F3405" s="26"/>
    </row>
    <row r="3406" spans="1:6" x14ac:dyDescent="0.3">
      <c r="A3406" s="22"/>
      <c r="B3406" s="23"/>
      <c r="C3406" s="24"/>
      <c r="D3406" s="25"/>
      <c r="E3406" s="26"/>
      <c r="F3406" s="26"/>
    </row>
    <row r="3407" spans="1:6" x14ac:dyDescent="0.3">
      <c r="A3407" s="22"/>
      <c r="B3407" s="23"/>
      <c r="C3407" s="24"/>
      <c r="D3407" s="25"/>
      <c r="E3407" s="26"/>
      <c r="F3407" s="26"/>
    </row>
    <row r="3408" spans="1:6" x14ac:dyDescent="0.3">
      <c r="A3408" s="22"/>
      <c r="B3408" s="23"/>
      <c r="C3408" s="24"/>
      <c r="D3408" s="25"/>
      <c r="E3408" s="26"/>
      <c r="F3408" s="26"/>
    </row>
    <row r="3409" spans="1:6" x14ac:dyDescent="0.3">
      <c r="A3409" s="22"/>
      <c r="B3409" s="23"/>
      <c r="C3409" s="24"/>
      <c r="D3409" s="25"/>
      <c r="E3409" s="26"/>
      <c r="F3409" s="26"/>
    </row>
    <row r="3410" spans="1:6" x14ac:dyDescent="0.3">
      <c r="A3410" s="22"/>
      <c r="B3410" s="23"/>
      <c r="C3410" s="24"/>
      <c r="D3410" s="25"/>
      <c r="E3410" s="26"/>
      <c r="F3410" s="26"/>
    </row>
    <row r="3411" spans="1:6" x14ac:dyDescent="0.3">
      <c r="A3411" s="22"/>
      <c r="B3411" s="23"/>
      <c r="C3411" s="24"/>
      <c r="D3411" s="25"/>
      <c r="E3411" s="26"/>
      <c r="F3411" s="26"/>
    </row>
    <row r="3412" spans="1:6" x14ac:dyDescent="0.3">
      <c r="A3412" s="22"/>
      <c r="B3412" s="23"/>
      <c r="C3412" s="24"/>
      <c r="D3412" s="25"/>
      <c r="E3412" s="26"/>
      <c r="F3412" s="26"/>
    </row>
    <row r="3413" spans="1:6" x14ac:dyDescent="0.3">
      <c r="A3413" s="22"/>
      <c r="B3413" s="23"/>
      <c r="C3413" s="24"/>
      <c r="D3413" s="25"/>
      <c r="E3413" s="26"/>
      <c r="F3413" s="26"/>
    </row>
    <row r="3414" spans="1:6" x14ac:dyDescent="0.3">
      <c r="A3414" s="22"/>
      <c r="B3414" s="23"/>
      <c r="C3414" s="24"/>
      <c r="D3414" s="25"/>
      <c r="E3414" s="26"/>
      <c r="F3414" s="26"/>
    </row>
    <row r="3415" spans="1:6" x14ac:dyDescent="0.3">
      <c r="A3415" s="22"/>
      <c r="B3415" s="23"/>
      <c r="C3415" s="24"/>
      <c r="D3415" s="25"/>
      <c r="E3415" s="26"/>
      <c r="F3415" s="26"/>
    </row>
    <row r="3416" spans="1:6" x14ac:dyDescent="0.3">
      <c r="A3416" s="22"/>
      <c r="B3416" s="23"/>
      <c r="C3416" s="24"/>
      <c r="D3416" s="25"/>
      <c r="E3416" s="26"/>
      <c r="F3416" s="26"/>
    </row>
    <row r="3417" spans="1:6" x14ac:dyDescent="0.3">
      <c r="A3417" s="22"/>
      <c r="B3417" s="23"/>
      <c r="C3417" s="24"/>
      <c r="D3417" s="25"/>
      <c r="E3417" s="26"/>
      <c r="F3417" s="26"/>
    </row>
    <row r="3418" spans="1:6" x14ac:dyDescent="0.3">
      <c r="A3418" s="22"/>
      <c r="B3418" s="23"/>
      <c r="C3418" s="24"/>
      <c r="D3418" s="25"/>
      <c r="E3418" s="26"/>
      <c r="F3418" s="26"/>
    </row>
    <row r="3419" spans="1:6" x14ac:dyDescent="0.3">
      <c r="A3419" s="22"/>
      <c r="B3419" s="23"/>
      <c r="C3419" s="24"/>
      <c r="D3419" s="25"/>
      <c r="E3419" s="26"/>
      <c r="F3419" s="26"/>
    </row>
    <row r="3420" spans="1:6" x14ac:dyDescent="0.3">
      <c r="A3420" s="22"/>
      <c r="B3420" s="23"/>
      <c r="C3420" s="24"/>
      <c r="D3420" s="25"/>
      <c r="E3420" s="26"/>
      <c r="F3420" s="26"/>
    </row>
    <row r="3421" spans="1:6" x14ac:dyDescent="0.3">
      <c r="A3421" s="22"/>
      <c r="B3421" s="23"/>
      <c r="C3421" s="24"/>
      <c r="D3421" s="25"/>
      <c r="E3421" s="26"/>
      <c r="F3421" s="26"/>
    </row>
    <row r="3422" spans="1:6" x14ac:dyDescent="0.3">
      <c r="A3422" s="22"/>
      <c r="B3422" s="23"/>
      <c r="C3422" s="24"/>
      <c r="D3422" s="25"/>
      <c r="E3422" s="26"/>
      <c r="F3422" s="26"/>
    </row>
    <row r="3423" spans="1:6" x14ac:dyDescent="0.3">
      <c r="A3423" s="22"/>
      <c r="B3423" s="23"/>
      <c r="C3423" s="24"/>
      <c r="D3423" s="25"/>
      <c r="E3423" s="26"/>
      <c r="F3423" s="26"/>
    </row>
    <row r="3424" spans="1:6" x14ac:dyDescent="0.3">
      <c r="A3424" s="22"/>
      <c r="B3424" s="23"/>
      <c r="C3424" s="24"/>
      <c r="D3424" s="25"/>
      <c r="E3424" s="26"/>
      <c r="F3424" s="26"/>
    </row>
    <row r="3425" spans="1:6" x14ac:dyDescent="0.3">
      <c r="A3425" s="22"/>
      <c r="B3425" s="23"/>
      <c r="C3425" s="24"/>
      <c r="D3425" s="25"/>
      <c r="E3425" s="26"/>
      <c r="F3425" s="26"/>
    </row>
    <row r="3426" spans="1:6" x14ac:dyDescent="0.3">
      <c r="A3426" s="22"/>
      <c r="B3426" s="23"/>
      <c r="C3426" s="24"/>
      <c r="D3426" s="25"/>
      <c r="E3426" s="26"/>
      <c r="F3426" s="26"/>
    </row>
    <row r="3427" spans="1:6" x14ac:dyDescent="0.3">
      <c r="A3427" s="22"/>
      <c r="B3427" s="23"/>
      <c r="C3427" s="24"/>
      <c r="D3427" s="25"/>
      <c r="E3427" s="26"/>
      <c r="F3427" s="26"/>
    </row>
    <row r="3428" spans="1:6" x14ac:dyDescent="0.3">
      <c r="A3428" s="22"/>
      <c r="B3428" s="23"/>
      <c r="C3428" s="24"/>
      <c r="D3428" s="25"/>
      <c r="E3428" s="26"/>
      <c r="F3428" s="26"/>
    </row>
    <row r="3429" spans="1:6" x14ac:dyDescent="0.3">
      <c r="A3429" s="22"/>
      <c r="B3429" s="23"/>
      <c r="C3429" s="24"/>
      <c r="D3429" s="25"/>
      <c r="E3429" s="26"/>
      <c r="F3429" s="26"/>
    </row>
    <row r="3430" spans="1:6" x14ac:dyDescent="0.3">
      <c r="A3430" s="22"/>
      <c r="B3430" s="23"/>
      <c r="C3430" s="24"/>
      <c r="D3430" s="25"/>
      <c r="E3430" s="26"/>
      <c r="F3430" s="26"/>
    </row>
    <row r="3431" spans="1:6" x14ac:dyDescent="0.3">
      <c r="A3431" s="22"/>
      <c r="B3431" s="23"/>
      <c r="C3431" s="24"/>
      <c r="D3431" s="25"/>
      <c r="E3431" s="26"/>
      <c r="F3431" s="26"/>
    </row>
    <row r="3432" spans="1:6" x14ac:dyDescent="0.3">
      <c r="A3432" s="22"/>
      <c r="B3432" s="23"/>
      <c r="C3432" s="24"/>
      <c r="D3432" s="25"/>
      <c r="E3432" s="26"/>
      <c r="F3432" s="26"/>
    </row>
    <row r="3433" spans="1:6" x14ac:dyDescent="0.3">
      <c r="A3433" s="22"/>
      <c r="B3433" s="23"/>
      <c r="C3433" s="24"/>
      <c r="D3433" s="25"/>
      <c r="E3433" s="26"/>
      <c r="F3433" s="26"/>
    </row>
    <row r="3434" spans="1:6" x14ac:dyDescent="0.3">
      <c r="A3434" s="22"/>
      <c r="B3434" s="23"/>
      <c r="C3434" s="24"/>
      <c r="D3434" s="25"/>
      <c r="E3434" s="26"/>
      <c r="F3434" s="26"/>
    </row>
    <row r="3435" spans="1:6" x14ac:dyDescent="0.3">
      <c r="A3435" s="22"/>
      <c r="B3435" s="23"/>
      <c r="C3435" s="24"/>
      <c r="D3435" s="25"/>
      <c r="E3435" s="26"/>
      <c r="F3435" s="26"/>
    </row>
    <row r="3436" spans="1:6" x14ac:dyDescent="0.3">
      <c r="A3436" s="22"/>
      <c r="B3436" s="23"/>
      <c r="C3436" s="24"/>
      <c r="D3436" s="25"/>
      <c r="E3436" s="26"/>
      <c r="F3436" s="26"/>
    </row>
    <row r="3437" spans="1:6" x14ac:dyDescent="0.3">
      <c r="A3437" s="22"/>
      <c r="B3437" s="23"/>
      <c r="C3437" s="24"/>
      <c r="D3437" s="25"/>
      <c r="E3437" s="26"/>
      <c r="F3437" s="26"/>
    </row>
    <row r="3438" spans="1:6" x14ac:dyDescent="0.3">
      <c r="A3438" s="22"/>
      <c r="B3438" s="23"/>
      <c r="C3438" s="24"/>
      <c r="D3438" s="25"/>
      <c r="E3438" s="26"/>
      <c r="F3438" s="26"/>
    </row>
    <row r="3439" spans="1:6" x14ac:dyDescent="0.3">
      <c r="A3439" s="22"/>
      <c r="B3439" s="23"/>
      <c r="C3439" s="24"/>
      <c r="D3439" s="25"/>
      <c r="E3439" s="26"/>
      <c r="F3439" s="26"/>
    </row>
    <row r="3440" spans="1:6" x14ac:dyDescent="0.3">
      <c r="A3440" s="22"/>
      <c r="B3440" s="23"/>
      <c r="C3440" s="24"/>
      <c r="D3440" s="25"/>
      <c r="E3440" s="26"/>
      <c r="F3440" s="26"/>
    </row>
    <row r="3441" spans="1:6" x14ac:dyDescent="0.3">
      <c r="A3441" s="22"/>
      <c r="B3441" s="23"/>
      <c r="C3441" s="24"/>
      <c r="D3441" s="25"/>
      <c r="E3441" s="26"/>
      <c r="F3441" s="26"/>
    </row>
    <row r="3442" spans="1:6" x14ac:dyDescent="0.3">
      <c r="A3442" s="22"/>
      <c r="B3442" s="23"/>
      <c r="C3442" s="24"/>
      <c r="D3442" s="25"/>
      <c r="E3442" s="26"/>
      <c r="F3442" s="26"/>
    </row>
    <row r="3443" spans="1:6" x14ac:dyDescent="0.3">
      <c r="A3443" s="22"/>
      <c r="B3443" s="23"/>
      <c r="C3443" s="24"/>
      <c r="D3443" s="25"/>
      <c r="E3443" s="26"/>
      <c r="F3443" s="26"/>
    </row>
    <row r="3444" spans="1:6" x14ac:dyDescent="0.3">
      <c r="A3444" s="22"/>
      <c r="B3444" s="23"/>
      <c r="C3444" s="24"/>
      <c r="D3444" s="25"/>
      <c r="E3444" s="26"/>
      <c r="F3444" s="26"/>
    </row>
    <row r="3445" spans="1:6" x14ac:dyDescent="0.3">
      <c r="A3445" s="22"/>
      <c r="B3445" s="23"/>
      <c r="C3445" s="24"/>
      <c r="D3445" s="25"/>
      <c r="E3445" s="26"/>
      <c r="F3445" s="26"/>
    </row>
    <row r="3446" spans="1:6" x14ac:dyDescent="0.3">
      <c r="A3446" s="22"/>
      <c r="B3446" s="23"/>
      <c r="C3446" s="24"/>
      <c r="D3446" s="25"/>
      <c r="E3446" s="26"/>
      <c r="F3446" s="26"/>
    </row>
    <row r="3447" spans="1:6" x14ac:dyDescent="0.3">
      <c r="A3447" s="22"/>
      <c r="B3447" s="23"/>
      <c r="C3447" s="24"/>
      <c r="D3447" s="25"/>
      <c r="E3447" s="26"/>
      <c r="F3447" s="26"/>
    </row>
    <row r="3448" spans="1:6" x14ac:dyDescent="0.3">
      <c r="A3448" s="22"/>
      <c r="B3448" s="23"/>
      <c r="C3448" s="24"/>
      <c r="D3448" s="25"/>
      <c r="E3448" s="26"/>
      <c r="F3448" s="26"/>
    </row>
    <row r="3449" spans="1:6" x14ac:dyDescent="0.3">
      <c r="A3449" s="22"/>
      <c r="B3449" s="23"/>
      <c r="C3449" s="24"/>
      <c r="D3449" s="25"/>
      <c r="E3449" s="26"/>
      <c r="F3449" s="26"/>
    </row>
    <row r="3450" spans="1:6" x14ac:dyDescent="0.3">
      <c r="A3450" s="22"/>
      <c r="B3450" s="23"/>
      <c r="C3450" s="24"/>
      <c r="D3450" s="25"/>
      <c r="E3450" s="26"/>
      <c r="F3450" s="26"/>
    </row>
    <row r="3451" spans="1:6" x14ac:dyDescent="0.3">
      <c r="A3451" s="22"/>
      <c r="B3451" s="23"/>
      <c r="C3451" s="24"/>
      <c r="D3451" s="25"/>
      <c r="E3451" s="26"/>
      <c r="F3451" s="26"/>
    </row>
    <row r="3452" spans="1:6" x14ac:dyDescent="0.3">
      <c r="A3452" s="22"/>
      <c r="B3452" s="23"/>
      <c r="C3452" s="24"/>
      <c r="D3452" s="25"/>
      <c r="E3452" s="26"/>
      <c r="F3452" s="26"/>
    </row>
    <row r="3453" spans="1:6" x14ac:dyDescent="0.3">
      <c r="A3453" s="22"/>
      <c r="B3453" s="23"/>
      <c r="C3453" s="24"/>
      <c r="D3453" s="25"/>
      <c r="E3453" s="26"/>
      <c r="F3453" s="26"/>
    </row>
    <row r="3454" spans="1:6" x14ac:dyDescent="0.3">
      <c r="A3454" s="22"/>
      <c r="B3454" s="23"/>
      <c r="C3454" s="24"/>
      <c r="D3454" s="25"/>
      <c r="E3454" s="26"/>
      <c r="F3454" s="26"/>
    </row>
    <row r="3455" spans="1:6" x14ac:dyDescent="0.3">
      <c r="A3455" s="22"/>
      <c r="B3455" s="23"/>
      <c r="C3455" s="24"/>
      <c r="D3455" s="25"/>
      <c r="E3455" s="26"/>
      <c r="F3455" s="26"/>
    </row>
    <row r="3456" spans="1:6" x14ac:dyDescent="0.3">
      <c r="A3456" s="22"/>
      <c r="B3456" s="23"/>
      <c r="C3456" s="24"/>
      <c r="D3456" s="25"/>
      <c r="E3456" s="26"/>
      <c r="F3456" s="26"/>
    </row>
    <row r="3457" spans="1:6" x14ac:dyDescent="0.3">
      <c r="A3457" s="22"/>
      <c r="B3457" s="23"/>
      <c r="C3457" s="24"/>
      <c r="D3457" s="25"/>
      <c r="E3457" s="26"/>
      <c r="F3457" s="26"/>
    </row>
    <row r="3458" spans="1:6" x14ac:dyDescent="0.3">
      <c r="A3458" s="22"/>
      <c r="B3458" s="23"/>
      <c r="C3458" s="24"/>
      <c r="D3458" s="25"/>
      <c r="E3458" s="26"/>
      <c r="F3458" s="26"/>
    </row>
    <row r="3459" spans="1:6" x14ac:dyDescent="0.3">
      <c r="A3459" s="22"/>
      <c r="B3459" s="23"/>
      <c r="C3459" s="24"/>
      <c r="D3459" s="25"/>
      <c r="E3459" s="26"/>
      <c r="F3459" s="26"/>
    </row>
    <row r="3460" spans="1:6" x14ac:dyDescent="0.3">
      <c r="A3460" s="22"/>
      <c r="B3460" s="23"/>
      <c r="C3460" s="24"/>
      <c r="D3460" s="25"/>
      <c r="E3460" s="26"/>
      <c r="F3460" s="26"/>
    </row>
    <row r="3461" spans="1:6" x14ac:dyDescent="0.3">
      <c r="A3461" s="22"/>
      <c r="B3461" s="23"/>
      <c r="C3461" s="24"/>
      <c r="D3461" s="25"/>
      <c r="E3461" s="26"/>
      <c r="F3461" s="26"/>
    </row>
    <row r="3462" spans="1:6" x14ac:dyDescent="0.3">
      <c r="A3462" s="22"/>
      <c r="B3462" s="23"/>
      <c r="C3462" s="24"/>
      <c r="D3462" s="25"/>
      <c r="E3462" s="26"/>
      <c r="F3462" s="26"/>
    </row>
    <row r="3463" spans="1:6" x14ac:dyDescent="0.3">
      <c r="A3463" s="22"/>
      <c r="B3463" s="23"/>
      <c r="C3463" s="24"/>
      <c r="D3463" s="25"/>
      <c r="E3463" s="26"/>
      <c r="F3463" s="26"/>
    </row>
    <row r="3464" spans="1:6" x14ac:dyDescent="0.3">
      <c r="A3464" s="22"/>
      <c r="B3464" s="23"/>
      <c r="C3464" s="24"/>
      <c r="D3464" s="25"/>
      <c r="E3464" s="26"/>
      <c r="F3464" s="26"/>
    </row>
    <row r="3465" spans="1:6" x14ac:dyDescent="0.3">
      <c r="A3465" s="22"/>
      <c r="B3465" s="23"/>
      <c r="C3465" s="24"/>
      <c r="D3465" s="25"/>
      <c r="E3465" s="26"/>
      <c r="F3465" s="26"/>
    </row>
    <row r="3466" spans="1:6" x14ac:dyDescent="0.3">
      <c r="A3466" s="22"/>
      <c r="B3466" s="23"/>
      <c r="C3466" s="24"/>
      <c r="D3466" s="25"/>
      <c r="E3466" s="26"/>
      <c r="F3466" s="26"/>
    </row>
    <row r="3467" spans="1:6" x14ac:dyDescent="0.3">
      <c r="A3467" s="22"/>
      <c r="B3467" s="23"/>
      <c r="C3467" s="24"/>
      <c r="D3467" s="25"/>
      <c r="E3467" s="26"/>
      <c r="F3467" s="26"/>
    </row>
    <row r="3468" spans="1:6" x14ac:dyDescent="0.3">
      <c r="A3468" s="22"/>
      <c r="B3468" s="23"/>
      <c r="C3468" s="24"/>
      <c r="D3468" s="25"/>
      <c r="E3468" s="26"/>
      <c r="F3468" s="26"/>
    </row>
    <row r="3469" spans="1:6" x14ac:dyDescent="0.3">
      <c r="A3469" s="22"/>
      <c r="B3469" s="23"/>
      <c r="C3469" s="24"/>
      <c r="D3469" s="25"/>
      <c r="E3469" s="26"/>
      <c r="F3469" s="26"/>
    </row>
    <row r="3470" spans="1:6" x14ac:dyDescent="0.3">
      <c r="A3470" s="22"/>
      <c r="B3470" s="23"/>
      <c r="C3470" s="24"/>
      <c r="D3470" s="25"/>
      <c r="E3470" s="26"/>
      <c r="F3470" s="26"/>
    </row>
    <row r="3471" spans="1:6" x14ac:dyDescent="0.3">
      <c r="A3471" s="22"/>
      <c r="B3471" s="23"/>
      <c r="C3471" s="24"/>
      <c r="D3471" s="25"/>
      <c r="E3471" s="26"/>
      <c r="F3471" s="26"/>
    </row>
    <row r="3472" spans="1:6" x14ac:dyDescent="0.3">
      <c r="A3472" s="22"/>
      <c r="B3472" s="23"/>
      <c r="C3472" s="24"/>
      <c r="D3472" s="25"/>
      <c r="E3472" s="26"/>
      <c r="F3472" s="26"/>
    </row>
    <row r="3473" spans="1:6" x14ac:dyDescent="0.3">
      <c r="A3473" s="22"/>
      <c r="B3473" s="23"/>
      <c r="C3473" s="24"/>
      <c r="D3473" s="25"/>
      <c r="E3473" s="26"/>
      <c r="F3473" s="26"/>
    </row>
    <row r="3474" spans="1:6" x14ac:dyDescent="0.3">
      <c r="A3474" s="22"/>
      <c r="B3474" s="23"/>
      <c r="C3474" s="24"/>
      <c r="D3474" s="25"/>
      <c r="E3474" s="26"/>
      <c r="F3474" s="26"/>
    </row>
    <row r="3475" spans="1:6" x14ac:dyDescent="0.3">
      <c r="A3475" s="22"/>
      <c r="B3475" s="23"/>
      <c r="C3475" s="24"/>
      <c r="D3475" s="25"/>
      <c r="E3475" s="26"/>
      <c r="F3475" s="26"/>
    </row>
    <row r="3476" spans="1:6" x14ac:dyDescent="0.3">
      <c r="A3476" s="22"/>
      <c r="B3476" s="23"/>
      <c r="C3476" s="24"/>
      <c r="D3476" s="25"/>
      <c r="E3476" s="26"/>
      <c r="F3476" s="26"/>
    </row>
    <row r="3477" spans="1:6" x14ac:dyDescent="0.3">
      <c r="A3477" s="22"/>
      <c r="B3477" s="23"/>
      <c r="C3477" s="24"/>
      <c r="D3477" s="25"/>
      <c r="E3477" s="26"/>
      <c r="F3477" s="26"/>
    </row>
    <row r="3478" spans="1:6" x14ac:dyDescent="0.3">
      <c r="A3478" s="22"/>
      <c r="B3478" s="23"/>
      <c r="C3478" s="24"/>
      <c r="D3478" s="25"/>
      <c r="E3478" s="26"/>
      <c r="F3478" s="26"/>
    </row>
    <row r="3479" spans="1:6" x14ac:dyDescent="0.3">
      <c r="A3479" s="22"/>
      <c r="B3479" s="23"/>
      <c r="C3479" s="24"/>
      <c r="D3479" s="25"/>
      <c r="E3479" s="26"/>
      <c r="F3479" s="26"/>
    </row>
    <row r="3480" spans="1:6" x14ac:dyDescent="0.3">
      <c r="A3480" s="22"/>
      <c r="B3480" s="23"/>
      <c r="C3480" s="24"/>
      <c r="D3480" s="25"/>
      <c r="E3480" s="26"/>
      <c r="F3480" s="26"/>
    </row>
    <row r="3481" spans="1:6" x14ac:dyDescent="0.3">
      <c r="A3481" s="22"/>
      <c r="B3481" s="23"/>
      <c r="C3481" s="24"/>
      <c r="D3481" s="25"/>
      <c r="E3481" s="26"/>
      <c r="F3481" s="26"/>
    </row>
    <row r="3482" spans="1:6" x14ac:dyDescent="0.3">
      <c r="A3482" s="22"/>
      <c r="B3482" s="23"/>
      <c r="C3482" s="24"/>
      <c r="D3482" s="25"/>
      <c r="E3482" s="26"/>
      <c r="F3482" s="26"/>
    </row>
    <row r="3483" spans="1:6" x14ac:dyDescent="0.3">
      <c r="A3483" s="22"/>
      <c r="B3483" s="23"/>
      <c r="C3483" s="24"/>
      <c r="D3483" s="25"/>
      <c r="E3483" s="26"/>
      <c r="F3483" s="26"/>
    </row>
    <row r="3484" spans="1:6" x14ac:dyDescent="0.3">
      <c r="A3484" s="22"/>
      <c r="B3484" s="23"/>
      <c r="C3484" s="24"/>
      <c r="D3484" s="25"/>
      <c r="E3484" s="26"/>
      <c r="F3484" s="26"/>
    </row>
    <row r="3485" spans="1:6" x14ac:dyDescent="0.3">
      <c r="A3485" s="22"/>
      <c r="B3485" s="23"/>
      <c r="C3485" s="24"/>
      <c r="D3485" s="25"/>
      <c r="E3485" s="26"/>
      <c r="F3485" s="26"/>
    </row>
    <row r="3486" spans="1:6" x14ac:dyDescent="0.3">
      <c r="A3486" s="22"/>
      <c r="B3486" s="23"/>
      <c r="C3486" s="24"/>
      <c r="D3486" s="25"/>
      <c r="E3486" s="26"/>
      <c r="F3486" s="26"/>
    </row>
    <row r="3487" spans="1:6" x14ac:dyDescent="0.3">
      <c r="A3487" s="22"/>
      <c r="B3487" s="23"/>
      <c r="C3487" s="24"/>
      <c r="D3487" s="25"/>
      <c r="E3487" s="26"/>
      <c r="F3487" s="26"/>
    </row>
    <row r="3488" spans="1:6" x14ac:dyDescent="0.3">
      <c r="A3488" s="22"/>
      <c r="B3488" s="23"/>
      <c r="C3488" s="24"/>
      <c r="D3488" s="25"/>
      <c r="E3488" s="26"/>
      <c r="F3488" s="26"/>
    </row>
    <row r="3489" spans="1:6" x14ac:dyDescent="0.3">
      <c r="A3489" s="22"/>
      <c r="B3489" s="23"/>
      <c r="C3489" s="24"/>
      <c r="D3489" s="25"/>
      <c r="E3489" s="26"/>
      <c r="F3489" s="26"/>
    </row>
    <row r="3490" spans="1:6" x14ac:dyDescent="0.3">
      <c r="A3490" s="22"/>
      <c r="B3490" s="23"/>
      <c r="C3490" s="24"/>
      <c r="D3490" s="25"/>
      <c r="E3490" s="26"/>
      <c r="F3490" s="26"/>
    </row>
    <row r="3491" spans="1:6" x14ac:dyDescent="0.3">
      <c r="A3491" s="22"/>
      <c r="B3491" s="23"/>
      <c r="C3491" s="24"/>
      <c r="D3491" s="25"/>
      <c r="E3491" s="26"/>
      <c r="F3491" s="26"/>
    </row>
    <row r="3492" spans="1:6" x14ac:dyDescent="0.3">
      <c r="A3492" s="22"/>
      <c r="B3492" s="23"/>
      <c r="C3492" s="24"/>
      <c r="D3492" s="25"/>
      <c r="E3492" s="26"/>
      <c r="F3492" s="26"/>
    </row>
    <row r="3493" spans="1:6" x14ac:dyDescent="0.3">
      <c r="A3493" s="22"/>
      <c r="B3493" s="23"/>
      <c r="C3493" s="24"/>
      <c r="D3493" s="25"/>
      <c r="E3493" s="26"/>
      <c r="F3493" s="26"/>
    </row>
    <row r="3494" spans="1:6" x14ac:dyDescent="0.3">
      <c r="A3494" s="22"/>
      <c r="B3494" s="23"/>
      <c r="C3494" s="24"/>
      <c r="D3494" s="25"/>
      <c r="E3494" s="26"/>
      <c r="F3494" s="26"/>
    </row>
    <row r="3495" spans="1:6" x14ac:dyDescent="0.3">
      <c r="A3495" s="22"/>
      <c r="B3495" s="23"/>
      <c r="C3495" s="24"/>
      <c r="D3495" s="25"/>
      <c r="E3495" s="26"/>
      <c r="F3495" s="26"/>
    </row>
    <row r="3496" spans="1:6" x14ac:dyDescent="0.3">
      <c r="A3496" s="22"/>
      <c r="B3496" s="23"/>
      <c r="C3496" s="24"/>
      <c r="D3496" s="25"/>
      <c r="E3496" s="26"/>
      <c r="F3496" s="26"/>
    </row>
    <row r="3497" spans="1:6" x14ac:dyDescent="0.3">
      <c r="A3497" s="22"/>
      <c r="B3497" s="23"/>
      <c r="C3497" s="24"/>
      <c r="D3497" s="25"/>
      <c r="E3497" s="26"/>
      <c r="F3497" s="26"/>
    </row>
    <row r="3498" spans="1:6" x14ac:dyDescent="0.3">
      <c r="A3498" s="22"/>
      <c r="B3498" s="23"/>
      <c r="C3498" s="24"/>
      <c r="D3498" s="25"/>
      <c r="E3498" s="26"/>
      <c r="F3498" s="26"/>
    </row>
    <row r="3499" spans="1:6" x14ac:dyDescent="0.3">
      <c r="A3499" s="22"/>
      <c r="B3499" s="23"/>
      <c r="C3499" s="24"/>
      <c r="D3499" s="25"/>
      <c r="E3499" s="26"/>
      <c r="F3499" s="26"/>
    </row>
    <row r="3500" spans="1:6" x14ac:dyDescent="0.3">
      <c r="A3500" s="22"/>
      <c r="B3500" s="23"/>
      <c r="C3500" s="24"/>
      <c r="D3500" s="25"/>
      <c r="E3500" s="26"/>
      <c r="F3500" s="26"/>
    </row>
    <row r="3501" spans="1:6" x14ac:dyDescent="0.3">
      <c r="A3501" s="22"/>
      <c r="B3501" s="23"/>
      <c r="C3501" s="24"/>
      <c r="D3501" s="25"/>
      <c r="E3501" s="26"/>
      <c r="F3501" s="26"/>
    </row>
    <row r="3502" spans="1:6" x14ac:dyDescent="0.3">
      <c r="A3502" s="22"/>
      <c r="B3502" s="23"/>
      <c r="C3502" s="24"/>
      <c r="D3502" s="25"/>
      <c r="E3502" s="26"/>
      <c r="F3502" s="26"/>
    </row>
    <row r="3503" spans="1:6" x14ac:dyDescent="0.3">
      <c r="A3503" s="22"/>
      <c r="B3503" s="23"/>
      <c r="C3503" s="24"/>
      <c r="D3503" s="25"/>
      <c r="E3503" s="26"/>
      <c r="F3503" s="26"/>
    </row>
    <row r="3504" spans="1:6" x14ac:dyDescent="0.3">
      <c r="A3504" s="22"/>
      <c r="B3504" s="23"/>
      <c r="C3504" s="24"/>
      <c r="D3504" s="25"/>
      <c r="E3504" s="26"/>
      <c r="F3504" s="26"/>
    </row>
    <row r="3505" spans="1:6" x14ac:dyDescent="0.3">
      <c r="A3505" s="22"/>
      <c r="B3505" s="23"/>
      <c r="C3505" s="24"/>
      <c r="D3505" s="25"/>
      <c r="E3505" s="26"/>
      <c r="F3505" s="26"/>
    </row>
    <row r="3506" spans="1:6" x14ac:dyDescent="0.3">
      <c r="A3506" s="22"/>
      <c r="B3506" s="23"/>
      <c r="C3506" s="24"/>
      <c r="D3506" s="25"/>
      <c r="E3506" s="26"/>
      <c r="F3506" s="26"/>
    </row>
    <row r="3507" spans="1:6" x14ac:dyDescent="0.3">
      <c r="A3507" s="22"/>
      <c r="B3507" s="23"/>
      <c r="C3507" s="24"/>
      <c r="D3507" s="25"/>
      <c r="E3507" s="26"/>
      <c r="F3507" s="26"/>
    </row>
    <row r="3508" spans="1:6" x14ac:dyDescent="0.3">
      <c r="A3508" s="22"/>
      <c r="B3508" s="23"/>
      <c r="C3508" s="24"/>
      <c r="D3508" s="25"/>
      <c r="E3508" s="26"/>
      <c r="F3508" s="26"/>
    </row>
    <row r="3509" spans="1:6" x14ac:dyDescent="0.3">
      <c r="A3509" s="22"/>
      <c r="B3509" s="23"/>
      <c r="C3509" s="24"/>
      <c r="D3509" s="25"/>
      <c r="E3509" s="26"/>
      <c r="F3509" s="26"/>
    </row>
    <row r="3510" spans="1:6" x14ac:dyDescent="0.3">
      <c r="A3510" s="22"/>
      <c r="B3510" s="23"/>
      <c r="C3510" s="24"/>
      <c r="D3510" s="25"/>
      <c r="E3510" s="26"/>
      <c r="F3510" s="26"/>
    </row>
    <row r="3511" spans="1:6" x14ac:dyDescent="0.3">
      <c r="A3511" s="22"/>
      <c r="B3511" s="23"/>
      <c r="C3511" s="24"/>
      <c r="D3511" s="25"/>
      <c r="E3511" s="26"/>
      <c r="F3511" s="26"/>
    </row>
    <row r="3512" spans="1:6" x14ac:dyDescent="0.3">
      <c r="A3512" s="22"/>
      <c r="B3512" s="23"/>
      <c r="C3512" s="24"/>
      <c r="D3512" s="25"/>
      <c r="E3512" s="26"/>
      <c r="F3512" s="26"/>
    </row>
    <row r="3513" spans="1:6" x14ac:dyDescent="0.3">
      <c r="A3513" s="22"/>
      <c r="B3513" s="23"/>
      <c r="C3513" s="24"/>
      <c r="D3513" s="25"/>
      <c r="E3513" s="26"/>
      <c r="F3513" s="26"/>
    </row>
    <row r="3514" spans="1:6" x14ac:dyDescent="0.3">
      <c r="A3514" s="22"/>
      <c r="B3514" s="23"/>
      <c r="C3514" s="24"/>
      <c r="D3514" s="25"/>
      <c r="E3514" s="26"/>
      <c r="F3514" s="26"/>
    </row>
    <row r="3515" spans="1:6" x14ac:dyDescent="0.3">
      <c r="A3515" s="22"/>
      <c r="B3515" s="23"/>
      <c r="C3515" s="24"/>
      <c r="D3515" s="25"/>
      <c r="E3515" s="26"/>
      <c r="F3515" s="26"/>
    </row>
    <row r="3516" spans="1:6" x14ac:dyDescent="0.3">
      <c r="A3516" s="22"/>
      <c r="B3516" s="23"/>
      <c r="C3516" s="24"/>
      <c r="D3516" s="25"/>
      <c r="E3516" s="26"/>
      <c r="F3516" s="26"/>
    </row>
    <row r="3517" spans="1:6" x14ac:dyDescent="0.3">
      <c r="A3517" s="22"/>
      <c r="B3517" s="23"/>
      <c r="C3517" s="24"/>
      <c r="D3517" s="25"/>
      <c r="E3517" s="26"/>
      <c r="F3517" s="26"/>
    </row>
    <row r="3518" spans="1:6" x14ac:dyDescent="0.3">
      <c r="A3518" s="22"/>
      <c r="B3518" s="23"/>
      <c r="C3518" s="24"/>
      <c r="D3518" s="25"/>
      <c r="E3518" s="26"/>
      <c r="F3518" s="26"/>
    </row>
    <row r="3519" spans="1:6" x14ac:dyDescent="0.3">
      <c r="A3519" s="22"/>
      <c r="B3519" s="23"/>
      <c r="C3519" s="24"/>
      <c r="D3519" s="25"/>
      <c r="E3519" s="26"/>
      <c r="F3519" s="26"/>
    </row>
    <row r="3520" spans="1:6" x14ac:dyDescent="0.3">
      <c r="A3520" s="22"/>
      <c r="B3520" s="23"/>
      <c r="C3520" s="24"/>
      <c r="D3520" s="25"/>
      <c r="E3520" s="26"/>
      <c r="F3520" s="26"/>
    </row>
    <row r="3521" spans="1:6" x14ac:dyDescent="0.3">
      <c r="A3521" s="22"/>
      <c r="B3521" s="23"/>
      <c r="C3521" s="24"/>
      <c r="D3521" s="25"/>
      <c r="E3521" s="26"/>
      <c r="F3521" s="26"/>
    </row>
    <row r="3522" spans="1:6" x14ac:dyDescent="0.3">
      <c r="A3522" s="22"/>
      <c r="B3522" s="23"/>
      <c r="C3522" s="24"/>
      <c r="D3522" s="25"/>
      <c r="E3522" s="26"/>
      <c r="F3522" s="26"/>
    </row>
    <row r="3523" spans="1:6" x14ac:dyDescent="0.3">
      <c r="A3523" s="22"/>
      <c r="B3523" s="23"/>
      <c r="C3523" s="24"/>
      <c r="D3523" s="25"/>
      <c r="E3523" s="26"/>
      <c r="F3523" s="26"/>
    </row>
    <row r="3524" spans="1:6" x14ac:dyDescent="0.3">
      <c r="A3524" s="22"/>
      <c r="B3524" s="23"/>
      <c r="C3524" s="24"/>
      <c r="D3524" s="25"/>
      <c r="E3524" s="26"/>
      <c r="F3524" s="26"/>
    </row>
    <row r="3525" spans="1:6" x14ac:dyDescent="0.3">
      <c r="A3525" s="22"/>
      <c r="B3525" s="23"/>
      <c r="C3525" s="24"/>
      <c r="D3525" s="25"/>
      <c r="E3525" s="26"/>
      <c r="F3525" s="26"/>
    </row>
    <row r="3526" spans="1:6" x14ac:dyDescent="0.3">
      <c r="A3526" s="22"/>
      <c r="B3526" s="23"/>
      <c r="C3526" s="24"/>
      <c r="D3526" s="25"/>
      <c r="E3526" s="26"/>
      <c r="F3526" s="26"/>
    </row>
    <row r="3527" spans="1:6" x14ac:dyDescent="0.3">
      <c r="A3527" s="22"/>
      <c r="B3527" s="23"/>
      <c r="C3527" s="24"/>
      <c r="D3527" s="25"/>
      <c r="E3527" s="26"/>
      <c r="F3527" s="26"/>
    </row>
    <row r="3528" spans="1:6" x14ac:dyDescent="0.3">
      <c r="A3528" s="22"/>
      <c r="B3528" s="23"/>
      <c r="C3528" s="24"/>
      <c r="D3528" s="25"/>
      <c r="E3528" s="26"/>
      <c r="F3528" s="26"/>
    </row>
    <row r="3529" spans="1:6" x14ac:dyDescent="0.3">
      <c r="A3529" s="22"/>
      <c r="B3529" s="23"/>
      <c r="C3529" s="24"/>
      <c r="D3529" s="25"/>
      <c r="E3529" s="26"/>
      <c r="F3529" s="26"/>
    </row>
    <row r="3530" spans="1:6" x14ac:dyDescent="0.3">
      <c r="A3530" s="22"/>
      <c r="B3530" s="23"/>
      <c r="C3530" s="24"/>
      <c r="D3530" s="25"/>
      <c r="E3530" s="26"/>
      <c r="F3530" s="26"/>
    </row>
    <row r="3531" spans="1:6" x14ac:dyDescent="0.3">
      <c r="A3531" s="22"/>
      <c r="B3531" s="23"/>
      <c r="C3531" s="24"/>
      <c r="D3531" s="25"/>
      <c r="E3531" s="26"/>
      <c r="F3531" s="26"/>
    </row>
    <row r="3532" spans="1:6" x14ac:dyDescent="0.3">
      <c r="A3532" s="22"/>
      <c r="B3532" s="23"/>
      <c r="C3532" s="24"/>
      <c r="D3532" s="25"/>
      <c r="E3532" s="26"/>
      <c r="F3532" s="26"/>
    </row>
    <row r="3533" spans="1:6" x14ac:dyDescent="0.3">
      <c r="A3533" s="22"/>
      <c r="B3533" s="23"/>
      <c r="C3533" s="24"/>
      <c r="D3533" s="25"/>
      <c r="E3533" s="26"/>
      <c r="F3533" s="26"/>
    </row>
    <row r="3534" spans="1:6" x14ac:dyDescent="0.3">
      <c r="A3534" s="22"/>
      <c r="B3534" s="23"/>
      <c r="C3534" s="24"/>
      <c r="D3534" s="25"/>
      <c r="E3534" s="26"/>
      <c r="F3534" s="26"/>
    </row>
    <row r="3535" spans="1:6" x14ac:dyDescent="0.3">
      <c r="A3535" s="22"/>
      <c r="B3535" s="23"/>
      <c r="C3535" s="24"/>
      <c r="D3535" s="25"/>
      <c r="E3535" s="26"/>
      <c r="F3535" s="26"/>
    </row>
    <row r="3536" spans="1:6" x14ac:dyDescent="0.3">
      <c r="A3536" s="22"/>
      <c r="B3536" s="23"/>
      <c r="C3536" s="24"/>
      <c r="D3536" s="25"/>
      <c r="E3536" s="26"/>
      <c r="F3536" s="26"/>
    </row>
    <row r="3537" spans="1:6" x14ac:dyDescent="0.3">
      <c r="A3537" s="22"/>
      <c r="B3537" s="23"/>
      <c r="C3537" s="24"/>
      <c r="D3537" s="25"/>
      <c r="E3537" s="26"/>
      <c r="F3537" s="26"/>
    </row>
    <row r="3538" spans="1:6" x14ac:dyDescent="0.3">
      <c r="A3538" s="22"/>
      <c r="B3538" s="23"/>
      <c r="C3538" s="24"/>
      <c r="D3538" s="25"/>
      <c r="E3538" s="26"/>
      <c r="F3538" s="26"/>
    </row>
    <row r="3539" spans="1:6" x14ac:dyDescent="0.3">
      <c r="A3539" s="22"/>
      <c r="B3539" s="23"/>
      <c r="C3539" s="24"/>
      <c r="D3539" s="25"/>
      <c r="E3539" s="26"/>
      <c r="F3539" s="26"/>
    </row>
    <row r="3540" spans="1:6" x14ac:dyDescent="0.3">
      <c r="A3540" s="22"/>
      <c r="B3540" s="23"/>
      <c r="C3540" s="24"/>
      <c r="D3540" s="25"/>
      <c r="E3540" s="26"/>
      <c r="F3540" s="26"/>
    </row>
    <row r="3541" spans="1:6" x14ac:dyDescent="0.3">
      <c r="A3541" s="22"/>
      <c r="B3541" s="23"/>
      <c r="C3541" s="24"/>
      <c r="D3541" s="25"/>
      <c r="E3541" s="26"/>
      <c r="F3541" s="26"/>
    </row>
    <row r="3542" spans="1:6" x14ac:dyDescent="0.3">
      <c r="A3542" s="22"/>
      <c r="B3542" s="23"/>
      <c r="C3542" s="24"/>
      <c r="D3542" s="25"/>
      <c r="E3542" s="26"/>
      <c r="F3542" s="26"/>
    </row>
    <row r="3543" spans="1:6" x14ac:dyDescent="0.3">
      <c r="A3543" s="22"/>
      <c r="B3543" s="23"/>
      <c r="C3543" s="24"/>
      <c r="D3543" s="25"/>
      <c r="E3543" s="26"/>
      <c r="F3543" s="26"/>
    </row>
    <row r="3544" spans="1:6" x14ac:dyDescent="0.3">
      <c r="A3544" s="22"/>
      <c r="B3544" s="23"/>
      <c r="C3544" s="24"/>
      <c r="D3544" s="25"/>
      <c r="E3544" s="26"/>
      <c r="F3544" s="26"/>
    </row>
    <row r="3545" spans="1:6" x14ac:dyDescent="0.3">
      <c r="A3545" s="22"/>
      <c r="B3545" s="23"/>
      <c r="C3545" s="24"/>
      <c r="D3545" s="25"/>
      <c r="E3545" s="26"/>
      <c r="F3545" s="26"/>
    </row>
    <row r="3546" spans="1:6" x14ac:dyDescent="0.3">
      <c r="A3546" s="22"/>
      <c r="B3546" s="23"/>
      <c r="C3546" s="24"/>
      <c r="D3546" s="25"/>
      <c r="E3546" s="26"/>
      <c r="F3546" s="26"/>
    </row>
    <row r="3547" spans="1:6" x14ac:dyDescent="0.3">
      <c r="A3547" s="22"/>
      <c r="B3547" s="23"/>
      <c r="C3547" s="24"/>
      <c r="D3547" s="25"/>
      <c r="E3547" s="26"/>
      <c r="F3547" s="26"/>
    </row>
    <row r="3548" spans="1:6" x14ac:dyDescent="0.3">
      <c r="A3548" s="22"/>
      <c r="B3548" s="23"/>
      <c r="C3548" s="24"/>
      <c r="D3548" s="25"/>
      <c r="E3548" s="26"/>
      <c r="F3548" s="26"/>
    </row>
    <row r="3549" spans="1:6" x14ac:dyDescent="0.3">
      <c r="A3549" s="22"/>
      <c r="B3549" s="23"/>
      <c r="C3549" s="24"/>
      <c r="D3549" s="25"/>
      <c r="E3549" s="26"/>
      <c r="F3549" s="26"/>
    </row>
    <row r="3550" spans="1:6" x14ac:dyDescent="0.3">
      <c r="A3550" s="22"/>
      <c r="B3550" s="23"/>
      <c r="C3550" s="24"/>
      <c r="D3550" s="25"/>
      <c r="E3550" s="26"/>
      <c r="F3550" s="26"/>
    </row>
    <row r="3551" spans="1:6" x14ac:dyDescent="0.3">
      <c r="A3551" s="22"/>
      <c r="B3551" s="23"/>
      <c r="C3551" s="24"/>
      <c r="D3551" s="25"/>
      <c r="E3551" s="26"/>
      <c r="F3551" s="26"/>
    </row>
    <row r="3552" spans="1:6" x14ac:dyDescent="0.3">
      <c r="A3552" s="22"/>
      <c r="B3552" s="23"/>
      <c r="C3552" s="24"/>
      <c r="D3552" s="25"/>
      <c r="E3552" s="26"/>
      <c r="F3552" s="26"/>
    </row>
    <row r="3553" spans="1:6" x14ac:dyDescent="0.3">
      <c r="A3553" s="22"/>
      <c r="B3553" s="23"/>
      <c r="C3553" s="24"/>
      <c r="D3553" s="25"/>
      <c r="E3553" s="26"/>
      <c r="F3553" s="26"/>
    </row>
    <row r="3554" spans="1:6" x14ac:dyDescent="0.3">
      <c r="A3554" s="22"/>
      <c r="B3554" s="23"/>
      <c r="C3554" s="24"/>
      <c r="D3554" s="25"/>
      <c r="E3554" s="26"/>
      <c r="F3554" s="26"/>
    </row>
    <row r="3555" spans="1:6" x14ac:dyDescent="0.3">
      <c r="A3555" s="22"/>
      <c r="B3555" s="23"/>
      <c r="C3555" s="24"/>
      <c r="D3555" s="25"/>
      <c r="E3555" s="26"/>
      <c r="F3555" s="26"/>
    </row>
    <row r="3556" spans="1:6" x14ac:dyDescent="0.3">
      <c r="A3556" s="22"/>
      <c r="B3556" s="23"/>
      <c r="C3556" s="24"/>
      <c r="D3556" s="25"/>
      <c r="E3556" s="26"/>
      <c r="F3556" s="26"/>
    </row>
    <row r="3557" spans="1:6" x14ac:dyDescent="0.3">
      <c r="A3557" s="22"/>
      <c r="B3557" s="23"/>
      <c r="C3557" s="24"/>
      <c r="D3557" s="25"/>
      <c r="E3557" s="26"/>
      <c r="F3557" s="26"/>
    </row>
    <row r="3558" spans="1:6" x14ac:dyDescent="0.3">
      <c r="A3558" s="22"/>
      <c r="B3558" s="23"/>
      <c r="C3558" s="24"/>
      <c r="D3558" s="25"/>
      <c r="E3558" s="26"/>
      <c r="F3558" s="26"/>
    </row>
    <row r="3559" spans="1:6" x14ac:dyDescent="0.3">
      <c r="A3559" s="22"/>
      <c r="B3559" s="23"/>
      <c r="C3559" s="24"/>
      <c r="D3559" s="25"/>
      <c r="E3559" s="26"/>
      <c r="F3559" s="26"/>
    </row>
    <row r="3560" spans="1:6" x14ac:dyDescent="0.3">
      <c r="A3560" s="22"/>
      <c r="B3560" s="23"/>
      <c r="C3560" s="24"/>
      <c r="D3560" s="25"/>
      <c r="E3560" s="26"/>
      <c r="F3560" s="26"/>
    </row>
    <row r="3561" spans="1:6" x14ac:dyDescent="0.3">
      <c r="A3561" s="22"/>
      <c r="B3561" s="23"/>
      <c r="C3561" s="24"/>
      <c r="D3561" s="25"/>
      <c r="E3561" s="26"/>
      <c r="F3561" s="26"/>
    </row>
    <row r="3562" spans="1:6" x14ac:dyDescent="0.3">
      <c r="A3562" s="22"/>
      <c r="B3562" s="23"/>
      <c r="C3562" s="24"/>
      <c r="D3562" s="25"/>
      <c r="E3562" s="26"/>
      <c r="F3562" s="26"/>
    </row>
    <row r="3563" spans="1:6" x14ac:dyDescent="0.3">
      <c r="A3563" s="22"/>
      <c r="B3563" s="23"/>
      <c r="C3563" s="24"/>
      <c r="D3563" s="25"/>
      <c r="E3563" s="26"/>
      <c r="F3563" s="26"/>
    </row>
    <row r="3564" spans="1:6" x14ac:dyDescent="0.3">
      <c r="A3564" s="22"/>
      <c r="B3564" s="23"/>
      <c r="C3564" s="24"/>
      <c r="D3564" s="25"/>
      <c r="E3564" s="26"/>
      <c r="F3564" s="26"/>
    </row>
    <row r="3565" spans="1:6" x14ac:dyDescent="0.3">
      <c r="A3565" s="22"/>
      <c r="B3565" s="23"/>
      <c r="C3565" s="24"/>
      <c r="D3565" s="25"/>
      <c r="E3565" s="26"/>
      <c r="F3565" s="26"/>
    </row>
    <row r="3566" spans="1:6" x14ac:dyDescent="0.3">
      <c r="A3566" s="22"/>
      <c r="B3566" s="23"/>
      <c r="C3566" s="24"/>
      <c r="D3566" s="25"/>
      <c r="E3566" s="26"/>
      <c r="F3566" s="26"/>
    </row>
    <row r="3567" spans="1:6" x14ac:dyDescent="0.3">
      <c r="A3567" s="22"/>
      <c r="B3567" s="23"/>
      <c r="C3567" s="24"/>
      <c r="D3567" s="25"/>
      <c r="E3567" s="26"/>
      <c r="F3567" s="26"/>
    </row>
    <row r="3568" spans="1:6" x14ac:dyDescent="0.3">
      <c r="A3568" s="22"/>
      <c r="B3568" s="23"/>
      <c r="C3568" s="24"/>
      <c r="D3568" s="25"/>
      <c r="E3568" s="26"/>
      <c r="F3568" s="26"/>
    </row>
    <row r="3569" spans="1:6" x14ac:dyDescent="0.3">
      <c r="A3569" s="22"/>
      <c r="B3569" s="23"/>
      <c r="C3569" s="24"/>
      <c r="D3569" s="25"/>
      <c r="E3569" s="26"/>
      <c r="F3569" s="26"/>
    </row>
    <row r="3570" spans="1:6" x14ac:dyDescent="0.3">
      <c r="A3570" s="22"/>
      <c r="B3570" s="23"/>
      <c r="C3570" s="24"/>
      <c r="D3570" s="25"/>
      <c r="E3570" s="26"/>
      <c r="F3570" s="26"/>
    </row>
    <row r="3571" spans="1:6" x14ac:dyDescent="0.3">
      <c r="A3571" s="22"/>
      <c r="B3571" s="23"/>
      <c r="C3571" s="24"/>
      <c r="D3571" s="25"/>
      <c r="E3571" s="26"/>
      <c r="F3571" s="26"/>
    </row>
    <row r="3572" spans="1:6" x14ac:dyDescent="0.3">
      <c r="A3572" s="22"/>
      <c r="B3572" s="23"/>
      <c r="C3572" s="24"/>
      <c r="D3572" s="25"/>
      <c r="E3572" s="26"/>
      <c r="F3572" s="26"/>
    </row>
    <row r="3573" spans="1:6" x14ac:dyDescent="0.3">
      <c r="A3573" s="22"/>
      <c r="B3573" s="23"/>
      <c r="C3573" s="24"/>
      <c r="D3573" s="25"/>
      <c r="E3573" s="26"/>
      <c r="F3573" s="26"/>
    </row>
    <row r="3574" spans="1:6" x14ac:dyDescent="0.3">
      <c r="A3574" s="22"/>
      <c r="B3574" s="23"/>
      <c r="C3574" s="24"/>
      <c r="D3574" s="25"/>
      <c r="E3574" s="26"/>
      <c r="F3574" s="26"/>
    </row>
    <row r="3575" spans="1:6" x14ac:dyDescent="0.3">
      <c r="A3575" s="22"/>
      <c r="B3575" s="23"/>
      <c r="C3575" s="24"/>
      <c r="D3575" s="25"/>
      <c r="E3575" s="26"/>
      <c r="F3575" s="26"/>
    </row>
    <row r="3576" spans="1:6" x14ac:dyDescent="0.3">
      <c r="A3576" s="22"/>
      <c r="B3576" s="23"/>
      <c r="C3576" s="24"/>
      <c r="D3576" s="25"/>
      <c r="E3576" s="26"/>
      <c r="F3576" s="26"/>
    </row>
    <row r="3577" spans="1:6" x14ac:dyDescent="0.3">
      <c r="A3577" s="22"/>
      <c r="B3577" s="23"/>
      <c r="C3577" s="24"/>
      <c r="D3577" s="25"/>
      <c r="E3577" s="26"/>
      <c r="F3577" s="26"/>
    </row>
    <row r="3578" spans="1:6" x14ac:dyDescent="0.3">
      <c r="A3578" s="22"/>
      <c r="B3578" s="23"/>
      <c r="C3578" s="24"/>
      <c r="D3578" s="25"/>
      <c r="E3578" s="26"/>
      <c r="F3578" s="26"/>
    </row>
    <row r="3579" spans="1:6" x14ac:dyDescent="0.3">
      <c r="A3579" s="22"/>
      <c r="B3579" s="23"/>
      <c r="C3579" s="24"/>
      <c r="D3579" s="25"/>
      <c r="E3579" s="26"/>
      <c r="F3579" s="26"/>
    </row>
    <row r="3580" spans="1:6" x14ac:dyDescent="0.3">
      <c r="A3580" s="22"/>
      <c r="B3580" s="23"/>
      <c r="C3580" s="24"/>
      <c r="D3580" s="25"/>
      <c r="E3580" s="26"/>
      <c r="F3580" s="26"/>
    </row>
    <row r="3581" spans="1:6" x14ac:dyDescent="0.3">
      <c r="A3581" s="22"/>
      <c r="B3581" s="23"/>
      <c r="C3581" s="24"/>
      <c r="D3581" s="25"/>
      <c r="E3581" s="26"/>
      <c r="F3581" s="26"/>
    </row>
    <row r="3582" spans="1:6" x14ac:dyDescent="0.3">
      <c r="A3582" s="22"/>
      <c r="B3582" s="23"/>
      <c r="C3582" s="24"/>
      <c r="D3582" s="25"/>
      <c r="E3582" s="26"/>
      <c r="F3582" s="26"/>
    </row>
    <row r="3583" spans="1:6" x14ac:dyDescent="0.3">
      <c r="A3583" s="22"/>
      <c r="B3583" s="23"/>
      <c r="C3583" s="24"/>
      <c r="D3583" s="25"/>
      <c r="E3583" s="26"/>
      <c r="F3583" s="26"/>
    </row>
    <row r="3584" spans="1:6" x14ac:dyDescent="0.3">
      <c r="A3584" s="22"/>
      <c r="B3584" s="23"/>
      <c r="C3584" s="24"/>
      <c r="D3584" s="25"/>
      <c r="E3584" s="26"/>
      <c r="F3584" s="26"/>
    </row>
    <row r="3585" spans="1:6" x14ac:dyDescent="0.3">
      <c r="A3585" s="22"/>
      <c r="B3585" s="23"/>
      <c r="C3585" s="24"/>
      <c r="D3585" s="25"/>
      <c r="E3585" s="26"/>
      <c r="F3585" s="26"/>
    </row>
    <row r="3586" spans="1:6" x14ac:dyDescent="0.3">
      <c r="A3586" s="22"/>
      <c r="B3586" s="23"/>
      <c r="C3586" s="24"/>
      <c r="D3586" s="25"/>
      <c r="E3586" s="26"/>
      <c r="F3586" s="26"/>
    </row>
    <row r="3587" spans="1:6" x14ac:dyDescent="0.3">
      <c r="A3587" s="22"/>
      <c r="B3587" s="23"/>
      <c r="C3587" s="24"/>
      <c r="D3587" s="25"/>
      <c r="E3587" s="26"/>
      <c r="F3587" s="26"/>
    </row>
    <row r="3588" spans="1:6" x14ac:dyDescent="0.3">
      <c r="A3588" s="22"/>
      <c r="B3588" s="23"/>
      <c r="C3588" s="24"/>
      <c r="D3588" s="25"/>
      <c r="E3588" s="26"/>
      <c r="F3588" s="26"/>
    </row>
    <row r="3589" spans="1:6" x14ac:dyDescent="0.3">
      <c r="A3589" s="22"/>
      <c r="B3589" s="23"/>
      <c r="C3589" s="24"/>
      <c r="D3589" s="25"/>
      <c r="E3589" s="26"/>
      <c r="F3589" s="26"/>
    </row>
    <row r="3590" spans="1:6" x14ac:dyDescent="0.3">
      <c r="A3590" s="22"/>
      <c r="B3590" s="23"/>
      <c r="C3590" s="24"/>
      <c r="D3590" s="25"/>
      <c r="E3590" s="26"/>
      <c r="F3590" s="26"/>
    </row>
    <row r="3591" spans="1:6" x14ac:dyDescent="0.3">
      <c r="A3591" s="22"/>
      <c r="B3591" s="23"/>
      <c r="C3591" s="24"/>
      <c r="D3591" s="25"/>
      <c r="E3591" s="26"/>
      <c r="F3591" s="26"/>
    </row>
    <row r="3592" spans="1:6" x14ac:dyDescent="0.3">
      <c r="A3592" s="22"/>
      <c r="B3592" s="23"/>
      <c r="C3592" s="24"/>
      <c r="D3592" s="25"/>
      <c r="E3592" s="26"/>
      <c r="F3592" s="26"/>
    </row>
    <row r="3593" spans="1:6" x14ac:dyDescent="0.3">
      <c r="A3593" s="22"/>
      <c r="B3593" s="23"/>
      <c r="C3593" s="24"/>
      <c r="D3593" s="25"/>
      <c r="E3593" s="26"/>
      <c r="F3593" s="26"/>
    </row>
    <row r="3594" spans="1:6" x14ac:dyDescent="0.3">
      <c r="A3594" s="22"/>
      <c r="B3594" s="23"/>
      <c r="C3594" s="24"/>
      <c r="D3594" s="25"/>
      <c r="E3594" s="26"/>
      <c r="F3594" s="26"/>
    </row>
    <row r="3595" spans="1:6" x14ac:dyDescent="0.3">
      <c r="A3595" s="22"/>
      <c r="B3595" s="23"/>
      <c r="C3595" s="24"/>
      <c r="D3595" s="25"/>
      <c r="E3595" s="26"/>
      <c r="F3595" s="26"/>
    </row>
    <row r="3596" spans="1:6" x14ac:dyDescent="0.3">
      <c r="A3596" s="22"/>
      <c r="B3596" s="23"/>
      <c r="C3596" s="24"/>
      <c r="D3596" s="25"/>
      <c r="E3596" s="26"/>
      <c r="F3596" s="26"/>
    </row>
    <row r="3597" spans="1:6" x14ac:dyDescent="0.3">
      <c r="A3597" s="22"/>
      <c r="B3597" s="23"/>
      <c r="C3597" s="24"/>
      <c r="D3597" s="25"/>
      <c r="E3597" s="26"/>
      <c r="F3597" s="26"/>
    </row>
    <row r="3598" spans="1:6" x14ac:dyDescent="0.3">
      <c r="A3598" s="22"/>
      <c r="B3598" s="23"/>
      <c r="C3598" s="24"/>
      <c r="D3598" s="25"/>
      <c r="E3598" s="26"/>
      <c r="F3598" s="26"/>
    </row>
    <row r="3599" spans="1:6" x14ac:dyDescent="0.3">
      <c r="A3599" s="22"/>
      <c r="B3599" s="23"/>
      <c r="C3599" s="24"/>
      <c r="D3599" s="25"/>
      <c r="E3599" s="26"/>
      <c r="F3599" s="26"/>
    </row>
    <row r="3600" spans="1:6" x14ac:dyDescent="0.3">
      <c r="A3600" s="22"/>
      <c r="B3600" s="23"/>
      <c r="C3600" s="24"/>
      <c r="D3600" s="25"/>
      <c r="E3600" s="26"/>
      <c r="F3600" s="26"/>
    </row>
    <row r="3601" spans="1:6" x14ac:dyDescent="0.3">
      <c r="A3601" s="22"/>
      <c r="B3601" s="23"/>
      <c r="C3601" s="24"/>
      <c r="D3601" s="25"/>
      <c r="E3601" s="26"/>
      <c r="F3601" s="26"/>
    </row>
    <row r="3602" spans="1:6" x14ac:dyDescent="0.3">
      <c r="A3602" s="22"/>
      <c r="B3602" s="23"/>
      <c r="C3602" s="24"/>
      <c r="D3602" s="25"/>
      <c r="E3602" s="26"/>
      <c r="F3602" s="26"/>
    </row>
    <row r="3603" spans="1:6" x14ac:dyDescent="0.3">
      <c r="A3603" s="22"/>
      <c r="B3603" s="23"/>
      <c r="C3603" s="24"/>
      <c r="D3603" s="25"/>
      <c r="E3603" s="26"/>
      <c r="F3603" s="26"/>
    </row>
    <row r="3604" spans="1:6" x14ac:dyDescent="0.3">
      <c r="A3604" s="22"/>
      <c r="B3604" s="23"/>
      <c r="C3604" s="24"/>
      <c r="D3604" s="25"/>
      <c r="E3604" s="26"/>
      <c r="F3604" s="26"/>
    </row>
    <row r="3605" spans="1:6" x14ac:dyDescent="0.3">
      <c r="A3605" s="22"/>
      <c r="B3605" s="23"/>
      <c r="C3605" s="24"/>
      <c r="D3605" s="25"/>
      <c r="E3605" s="26"/>
      <c r="F3605" s="26"/>
    </row>
    <row r="3606" spans="1:6" x14ac:dyDescent="0.3">
      <c r="A3606" s="22"/>
      <c r="B3606" s="23"/>
      <c r="C3606" s="24"/>
      <c r="D3606" s="25"/>
      <c r="E3606" s="26"/>
      <c r="F3606" s="26"/>
    </row>
    <row r="3607" spans="1:6" x14ac:dyDescent="0.3">
      <c r="A3607" s="22"/>
      <c r="B3607" s="23"/>
      <c r="C3607" s="24"/>
      <c r="D3607" s="25"/>
      <c r="E3607" s="26"/>
      <c r="F3607" s="26"/>
    </row>
    <row r="3608" spans="1:6" x14ac:dyDescent="0.3">
      <c r="A3608" s="22"/>
      <c r="B3608" s="23"/>
      <c r="C3608" s="24"/>
      <c r="D3608" s="25"/>
      <c r="E3608" s="26"/>
      <c r="F3608" s="26"/>
    </row>
    <row r="3609" spans="1:6" x14ac:dyDescent="0.3">
      <c r="A3609" s="22"/>
      <c r="B3609" s="23"/>
      <c r="C3609" s="24"/>
      <c r="D3609" s="25"/>
      <c r="E3609" s="26"/>
      <c r="F3609" s="26"/>
    </row>
    <row r="3610" spans="1:6" x14ac:dyDescent="0.3">
      <c r="A3610" s="22"/>
      <c r="B3610" s="23"/>
      <c r="C3610" s="24"/>
      <c r="D3610" s="25"/>
      <c r="E3610" s="26"/>
      <c r="F3610" s="26"/>
    </row>
    <row r="3611" spans="1:6" x14ac:dyDescent="0.3">
      <c r="A3611" s="22"/>
      <c r="B3611" s="23"/>
      <c r="C3611" s="24"/>
      <c r="D3611" s="25"/>
      <c r="E3611" s="26"/>
      <c r="F3611" s="26"/>
    </row>
    <row r="3612" spans="1:6" x14ac:dyDescent="0.3">
      <c r="A3612" s="22"/>
      <c r="B3612" s="23"/>
      <c r="C3612" s="24"/>
      <c r="D3612" s="25"/>
      <c r="E3612" s="26"/>
      <c r="F3612" s="26"/>
    </row>
    <row r="3613" spans="1:6" x14ac:dyDescent="0.3">
      <c r="A3613" s="22"/>
      <c r="B3613" s="23"/>
      <c r="C3613" s="24"/>
      <c r="D3613" s="25"/>
      <c r="E3613" s="26"/>
      <c r="F3613" s="26"/>
    </row>
    <row r="3614" spans="1:6" x14ac:dyDescent="0.3">
      <c r="A3614" s="22"/>
      <c r="B3614" s="23"/>
      <c r="C3614" s="24"/>
      <c r="D3614" s="25"/>
      <c r="E3614" s="26"/>
      <c r="F3614" s="26"/>
    </row>
    <row r="3615" spans="1:6" x14ac:dyDescent="0.3">
      <c r="A3615" s="22"/>
      <c r="B3615" s="23"/>
      <c r="C3615" s="24"/>
      <c r="D3615" s="25"/>
      <c r="E3615" s="26"/>
      <c r="F3615" s="26"/>
    </row>
    <row r="3616" spans="1:6" x14ac:dyDescent="0.3">
      <c r="A3616" s="22"/>
      <c r="B3616" s="23"/>
      <c r="C3616" s="24"/>
      <c r="D3616" s="25"/>
      <c r="E3616" s="26"/>
      <c r="F3616" s="26"/>
    </row>
    <row r="3617" spans="1:6" x14ac:dyDescent="0.3">
      <c r="A3617" s="22"/>
      <c r="B3617" s="23"/>
      <c r="C3617" s="24"/>
      <c r="D3617" s="25"/>
      <c r="E3617" s="26"/>
      <c r="F3617" s="26"/>
    </row>
    <row r="3618" spans="1:6" x14ac:dyDescent="0.3">
      <c r="A3618" s="22"/>
      <c r="B3618" s="23"/>
      <c r="C3618" s="24"/>
      <c r="D3618" s="25"/>
      <c r="E3618" s="26"/>
      <c r="F3618" s="26"/>
    </row>
    <row r="3619" spans="1:6" x14ac:dyDescent="0.3">
      <c r="A3619" s="22"/>
      <c r="B3619" s="23"/>
      <c r="C3619" s="24"/>
      <c r="D3619" s="25"/>
      <c r="E3619" s="26"/>
      <c r="F3619" s="26"/>
    </row>
    <row r="3620" spans="1:6" x14ac:dyDescent="0.3">
      <c r="A3620" s="22"/>
      <c r="B3620" s="23"/>
      <c r="C3620" s="24"/>
      <c r="D3620" s="25"/>
      <c r="E3620" s="26"/>
      <c r="F3620" s="26"/>
    </row>
    <row r="3621" spans="1:6" x14ac:dyDescent="0.3">
      <c r="A3621" s="22"/>
      <c r="B3621" s="23"/>
      <c r="C3621" s="24"/>
      <c r="D3621" s="25"/>
      <c r="E3621" s="26"/>
      <c r="F3621" s="26"/>
    </row>
    <row r="3622" spans="1:6" x14ac:dyDescent="0.3">
      <c r="A3622" s="22"/>
      <c r="B3622" s="23"/>
      <c r="C3622" s="24"/>
      <c r="D3622" s="25"/>
      <c r="E3622" s="26"/>
      <c r="F3622" s="26"/>
    </row>
    <row r="3623" spans="1:6" x14ac:dyDescent="0.3">
      <c r="A3623" s="22"/>
      <c r="B3623" s="23"/>
      <c r="C3623" s="24"/>
      <c r="D3623" s="25"/>
      <c r="E3623" s="26"/>
      <c r="F3623" s="26"/>
    </row>
    <row r="3624" spans="1:6" x14ac:dyDescent="0.3">
      <c r="A3624" s="22"/>
      <c r="B3624" s="23"/>
      <c r="C3624" s="24"/>
      <c r="D3624" s="25"/>
      <c r="E3624" s="26"/>
      <c r="F3624" s="26"/>
    </row>
    <row r="3625" spans="1:6" x14ac:dyDescent="0.3">
      <c r="A3625" s="22"/>
      <c r="B3625" s="23"/>
      <c r="C3625" s="24"/>
      <c r="D3625" s="25"/>
      <c r="E3625" s="26"/>
      <c r="F3625" s="26"/>
    </row>
    <row r="3626" spans="1:6" x14ac:dyDescent="0.3">
      <c r="A3626" s="22"/>
      <c r="B3626" s="23"/>
      <c r="C3626" s="24"/>
      <c r="D3626" s="25"/>
      <c r="E3626" s="26"/>
      <c r="F3626" s="26"/>
    </row>
    <row r="3627" spans="1:6" x14ac:dyDescent="0.3">
      <c r="A3627" s="22"/>
      <c r="B3627" s="23"/>
      <c r="C3627" s="24"/>
      <c r="D3627" s="25"/>
      <c r="E3627" s="26"/>
      <c r="F3627" s="26"/>
    </row>
    <row r="3628" spans="1:6" x14ac:dyDescent="0.3">
      <c r="A3628" s="22"/>
      <c r="B3628" s="23"/>
      <c r="C3628" s="24"/>
      <c r="D3628" s="25"/>
      <c r="E3628" s="26"/>
      <c r="F3628" s="26"/>
    </row>
    <row r="3629" spans="1:6" x14ac:dyDescent="0.3">
      <c r="A3629" s="22"/>
      <c r="B3629" s="23"/>
      <c r="C3629" s="24"/>
      <c r="D3629" s="25"/>
      <c r="E3629" s="26"/>
      <c r="F3629" s="26"/>
    </row>
    <row r="3630" spans="1:6" x14ac:dyDescent="0.3">
      <c r="A3630" s="22"/>
      <c r="B3630" s="23"/>
      <c r="C3630" s="24"/>
      <c r="D3630" s="25"/>
      <c r="E3630" s="26"/>
      <c r="F3630" s="26"/>
    </row>
    <row r="3631" spans="1:6" x14ac:dyDescent="0.3">
      <c r="A3631" s="22"/>
      <c r="B3631" s="23"/>
      <c r="C3631" s="24"/>
      <c r="D3631" s="25"/>
      <c r="E3631" s="26"/>
      <c r="F3631" s="26"/>
    </row>
    <row r="3632" spans="1:6" x14ac:dyDescent="0.3">
      <c r="A3632" s="22"/>
      <c r="B3632" s="23"/>
      <c r="C3632" s="24"/>
      <c r="D3632" s="25"/>
      <c r="E3632" s="26"/>
      <c r="F3632" s="26"/>
    </row>
    <row r="3633" spans="1:6" x14ac:dyDescent="0.3">
      <c r="A3633" s="22"/>
      <c r="B3633" s="23"/>
      <c r="C3633" s="24"/>
      <c r="D3633" s="25"/>
      <c r="E3633" s="26"/>
      <c r="F3633" s="26"/>
    </row>
    <row r="3634" spans="1:6" x14ac:dyDescent="0.3">
      <c r="A3634" s="22"/>
      <c r="B3634" s="23"/>
      <c r="C3634" s="24"/>
      <c r="D3634" s="25"/>
      <c r="E3634" s="26"/>
      <c r="F3634" s="26"/>
    </row>
    <row r="3635" spans="1:6" x14ac:dyDescent="0.3">
      <c r="A3635" s="22"/>
      <c r="B3635" s="23"/>
      <c r="C3635" s="24"/>
      <c r="D3635" s="25"/>
      <c r="E3635" s="26"/>
      <c r="F3635" s="26"/>
    </row>
    <row r="3636" spans="1:6" x14ac:dyDescent="0.3">
      <c r="A3636" s="22"/>
      <c r="B3636" s="23"/>
      <c r="C3636" s="24"/>
      <c r="D3636" s="25"/>
      <c r="E3636" s="26"/>
      <c r="F3636" s="26"/>
    </row>
    <row r="3637" spans="1:6" x14ac:dyDescent="0.3">
      <c r="A3637" s="22"/>
      <c r="B3637" s="23"/>
      <c r="C3637" s="24"/>
      <c r="D3637" s="25"/>
      <c r="E3637" s="26"/>
      <c r="F3637" s="26"/>
    </row>
    <row r="3638" spans="1:6" x14ac:dyDescent="0.3">
      <c r="A3638" s="22"/>
      <c r="B3638" s="23"/>
      <c r="C3638" s="24"/>
      <c r="D3638" s="25"/>
      <c r="E3638" s="26"/>
      <c r="F3638" s="26"/>
    </row>
    <row r="3639" spans="1:6" x14ac:dyDescent="0.3">
      <c r="A3639" s="22"/>
      <c r="B3639" s="23"/>
      <c r="C3639" s="24"/>
      <c r="D3639" s="25"/>
      <c r="E3639" s="26"/>
      <c r="F3639" s="26"/>
    </row>
    <row r="3640" spans="1:6" x14ac:dyDescent="0.3">
      <c r="A3640" s="22"/>
      <c r="B3640" s="23"/>
      <c r="C3640" s="24"/>
      <c r="D3640" s="25"/>
      <c r="E3640" s="26"/>
      <c r="F3640" s="26"/>
    </row>
    <row r="3641" spans="1:6" x14ac:dyDescent="0.3">
      <c r="A3641" s="22"/>
      <c r="B3641" s="23"/>
      <c r="C3641" s="24"/>
      <c r="D3641" s="25"/>
      <c r="E3641" s="26"/>
      <c r="F3641" s="26"/>
    </row>
    <row r="3642" spans="1:6" x14ac:dyDescent="0.3">
      <c r="A3642" s="22"/>
      <c r="B3642" s="23"/>
      <c r="C3642" s="24"/>
      <c r="D3642" s="25"/>
      <c r="E3642" s="26"/>
      <c r="F3642" s="26"/>
    </row>
    <row r="3643" spans="1:6" x14ac:dyDescent="0.3">
      <c r="A3643" s="22"/>
      <c r="B3643" s="23"/>
      <c r="C3643" s="24"/>
      <c r="D3643" s="25"/>
      <c r="E3643" s="26"/>
      <c r="F3643" s="26"/>
    </row>
    <row r="3644" spans="1:6" x14ac:dyDescent="0.3">
      <c r="A3644" s="22"/>
      <c r="B3644" s="23"/>
      <c r="C3644" s="24"/>
      <c r="D3644" s="25"/>
      <c r="E3644" s="26"/>
      <c r="F3644" s="26"/>
    </row>
    <row r="3645" spans="1:6" x14ac:dyDescent="0.3">
      <c r="A3645" s="22"/>
      <c r="B3645" s="23"/>
      <c r="C3645" s="24"/>
      <c r="D3645" s="25"/>
      <c r="E3645" s="26"/>
      <c r="F3645" s="26"/>
    </row>
    <row r="3646" spans="1:6" x14ac:dyDescent="0.3">
      <c r="A3646" s="22"/>
      <c r="B3646" s="23"/>
      <c r="C3646" s="24"/>
      <c r="D3646" s="25"/>
      <c r="E3646" s="26"/>
      <c r="F3646" s="26"/>
    </row>
    <row r="3647" spans="1:6" x14ac:dyDescent="0.3">
      <c r="A3647" s="22"/>
      <c r="B3647" s="23"/>
      <c r="C3647" s="24"/>
      <c r="D3647" s="25"/>
      <c r="E3647" s="26"/>
      <c r="F3647" s="26"/>
    </row>
    <row r="3648" spans="1:6" x14ac:dyDescent="0.3">
      <c r="A3648" s="22"/>
      <c r="B3648" s="23"/>
      <c r="C3648" s="24"/>
      <c r="D3648" s="25"/>
      <c r="E3648" s="26"/>
      <c r="F3648" s="26"/>
    </row>
    <row r="3649" spans="1:6" x14ac:dyDescent="0.3">
      <c r="A3649" s="22"/>
      <c r="B3649" s="23"/>
      <c r="C3649" s="24"/>
      <c r="D3649" s="25"/>
      <c r="E3649" s="26"/>
      <c r="F3649" s="26"/>
    </row>
    <row r="3650" spans="1:6" x14ac:dyDescent="0.3">
      <c r="A3650" s="22"/>
      <c r="B3650" s="23"/>
      <c r="C3650" s="24"/>
      <c r="D3650" s="25"/>
      <c r="E3650" s="26"/>
      <c r="F3650" s="26"/>
    </row>
    <row r="3651" spans="1:6" x14ac:dyDescent="0.3">
      <c r="A3651" s="22"/>
      <c r="B3651" s="23"/>
      <c r="C3651" s="24"/>
      <c r="D3651" s="25"/>
      <c r="E3651" s="26"/>
      <c r="F3651" s="26"/>
    </row>
    <row r="3652" spans="1:6" x14ac:dyDescent="0.3">
      <c r="A3652" s="22"/>
      <c r="B3652" s="23"/>
      <c r="C3652" s="24"/>
      <c r="D3652" s="25"/>
      <c r="E3652" s="26"/>
      <c r="F3652" s="26"/>
    </row>
    <row r="3653" spans="1:6" x14ac:dyDescent="0.3">
      <c r="A3653" s="22"/>
      <c r="B3653" s="23"/>
      <c r="C3653" s="24"/>
      <c r="D3653" s="25"/>
      <c r="E3653" s="26"/>
      <c r="F3653" s="26"/>
    </row>
    <row r="3654" spans="1:6" x14ac:dyDescent="0.3">
      <c r="A3654" s="22"/>
      <c r="B3654" s="23"/>
      <c r="C3654" s="24"/>
      <c r="D3654" s="25"/>
      <c r="E3654" s="26"/>
      <c r="F3654" s="26"/>
    </row>
    <row r="3655" spans="1:6" x14ac:dyDescent="0.3">
      <c r="A3655" s="22"/>
      <c r="B3655" s="23"/>
      <c r="C3655" s="24"/>
      <c r="D3655" s="25"/>
      <c r="E3655" s="26"/>
      <c r="F3655" s="26"/>
    </row>
    <row r="3656" spans="1:6" x14ac:dyDescent="0.3">
      <c r="A3656" s="22"/>
      <c r="B3656" s="23"/>
      <c r="C3656" s="24"/>
      <c r="D3656" s="25"/>
      <c r="E3656" s="26"/>
      <c r="F3656" s="26"/>
    </row>
    <row r="3657" spans="1:6" x14ac:dyDescent="0.3">
      <c r="A3657" s="22"/>
      <c r="B3657" s="23"/>
      <c r="C3657" s="24"/>
      <c r="D3657" s="25"/>
      <c r="E3657" s="26"/>
      <c r="F3657" s="26"/>
    </row>
    <row r="3658" spans="1:6" x14ac:dyDescent="0.3">
      <c r="A3658" s="22"/>
      <c r="B3658" s="23"/>
      <c r="C3658" s="24"/>
      <c r="D3658" s="25"/>
      <c r="E3658" s="26"/>
      <c r="F3658" s="26"/>
    </row>
    <row r="3659" spans="1:6" x14ac:dyDescent="0.3">
      <c r="A3659" s="22"/>
      <c r="B3659" s="23"/>
      <c r="C3659" s="24"/>
      <c r="D3659" s="25"/>
      <c r="E3659" s="26"/>
      <c r="F3659" s="26"/>
    </row>
    <row r="3660" spans="1:6" x14ac:dyDescent="0.3">
      <c r="A3660" s="22"/>
      <c r="B3660" s="23"/>
      <c r="C3660" s="24"/>
      <c r="D3660" s="25"/>
      <c r="E3660" s="26"/>
      <c r="F3660" s="26"/>
    </row>
    <row r="3661" spans="1:6" x14ac:dyDescent="0.3">
      <c r="A3661" s="22"/>
      <c r="B3661" s="23"/>
      <c r="C3661" s="24"/>
      <c r="D3661" s="25"/>
      <c r="E3661" s="26"/>
      <c r="F3661" s="26"/>
    </row>
    <row r="3662" spans="1:6" x14ac:dyDescent="0.3">
      <c r="A3662" s="22"/>
      <c r="B3662" s="23"/>
      <c r="C3662" s="24"/>
      <c r="D3662" s="25"/>
      <c r="E3662" s="26"/>
      <c r="F3662" s="26"/>
    </row>
    <row r="3663" spans="1:6" x14ac:dyDescent="0.3">
      <c r="A3663" s="22"/>
      <c r="B3663" s="23"/>
      <c r="C3663" s="24"/>
      <c r="D3663" s="25"/>
      <c r="E3663" s="26"/>
      <c r="F3663" s="26"/>
    </row>
    <row r="3664" spans="1:6" x14ac:dyDescent="0.3">
      <c r="A3664" s="22"/>
      <c r="B3664" s="23"/>
      <c r="C3664" s="24"/>
      <c r="D3664" s="25"/>
      <c r="E3664" s="26"/>
      <c r="F3664" s="26"/>
    </row>
    <row r="3665" spans="1:6" x14ac:dyDescent="0.3">
      <c r="A3665" s="22"/>
      <c r="B3665" s="23"/>
      <c r="C3665" s="24"/>
      <c r="D3665" s="25"/>
      <c r="E3665" s="26"/>
      <c r="F3665" s="26"/>
    </row>
    <row r="3666" spans="1:6" x14ac:dyDescent="0.3">
      <c r="A3666" s="22"/>
      <c r="B3666" s="23"/>
      <c r="C3666" s="24"/>
      <c r="D3666" s="25"/>
      <c r="E3666" s="26"/>
      <c r="F3666" s="26"/>
    </row>
    <row r="3667" spans="1:6" x14ac:dyDescent="0.3">
      <c r="A3667" s="22"/>
      <c r="B3667" s="23"/>
      <c r="C3667" s="24"/>
      <c r="D3667" s="25"/>
      <c r="E3667" s="26"/>
      <c r="F3667" s="26"/>
    </row>
    <row r="3668" spans="1:6" x14ac:dyDescent="0.3">
      <c r="A3668" s="22"/>
      <c r="B3668" s="23"/>
      <c r="C3668" s="24"/>
      <c r="D3668" s="25"/>
      <c r="E3668" s="26"/>
      <c r="F3668" s="26"/>
    </row>
    <row r="3669" spans="1:6" x14ac:dyDescent="0.3">
      <c r="A3669" s="22"/>
      <c r="B3669" s="23"/>
      <c r="C3669" s="24"/>
      <c r="D3669" s="25"/>
      <c r="E3669" s="26"/>
      <c r="F3669" s="26"/>
    </row>
    <row r="3670" spans="1:6" x14ac:dyDescent="0.3">
      <c r="A3670" s="22"/>
      <c r="B3670" s="23"/>
      <c r="C3670" s="24"/>
      <c r="D3670" s="25"/>
      <c r="E3670" s="26"/>
      <c r="F3670" s="26"/>
    </row>
    <row r="3671" spans="1:6" x14ac:dyDescent="0.3">
      <c r="A3671" s="22"/>
      <c r="B3671" s="23"/>
      <c r="C3671" s="24"/>
      <c r="D3671" s="25"/>
      <c r="E3671" s="26"/>
      <c r="F3671" s="26"/>
    </row>
    <row r="3672" spans="1:6" x14ac:dyDescent="0.3">
      <c r="A3672" s="22"/>
      <c r="B3672" s="23"/>
      <c r="C3672" s="24"/>
      <c r="D3672" s="25"/>
      <c r="E3672" s="26"/>
      <c r="F3672" s="26"/>
    </row>
    <row r="3673" spans="1:6" x14ac:dyDescent="0.3">
      <c r="A3673" s="22"/>
      <c r="B3673" s="23"/>
      <c r="C3673" s="24"/>
      <c r="D3673" s="25"/>
      <c r="E3673" s="26"/>
      <c r="F3673" s="26"/>
    </row>
    <row r="3674" spans="1:6" x14ac:dyDescent="0.3">
      <c r="A3674" s="22"/>
      <c r="B3674" s="23"/>
      <c r="C3674" s="24"/>
      <c r="D3674" s="25"/>
      <c r="E3674" s="26"/>
      <c r="F3674" s="26"/>
    </row>
    <row r="3675" spans="1:6" x14ac:dyDescent="0.3">
      <c r="A3675" s="22"/>
      <c r="B3675" s="23"/>
      <c r="C3675" s="24"/>
      <c r="D3675" s="25"/>
      <c r="E3675" s="26"/>
      <c r="F3675" s="26"/>
    </row>
    <row r="3676" spans="1:6" x14ac:dyDescent="0.3">
      <c r="A3676" s="22"/>
      <c r="B3676" s="23"/>
      <c r="C3676" s="24"/>
      <c r="D3676" s="25"/>
      <c r="E3676" s="26"/>
      <c r="F3676" s="26"/>
    </row>
    <row r="3677" spans="1:6" x14ac:dyDescent="0.3">
      <c r="A3677" s="22"/>
      <c r="B3677" s="23"/>
      <c r="C3677" s="24"/>
      <c r="D3677" s="25"/>
      <c r="E3677" s="26"/>
      <c r="F3677" s="26"/>
    </row>
    <row r="3678" spans="1:6" x14ac:dyDescent="0.3">
      <c r="A3678" s="22"/>
      <c r="B3678" s="23"/>
      <c r="C3678" s="24"/>
      <c r="D3678" s="25"/>
      <c r="E3678" s="26"/>
      <c r="F3678" s="26"/>
    </row>
    <row r="3679" spans="1:6" x14ac:dyDescent="0.3">
      <c r="A3679" s="22"/>
      <c r="B3679" s="23"/>
      <c r="C3679" s="24"/>
      <c r="D3679" s="25"/>
      <c r="E3679" s="26"/>
      <c r="F3679" s="26"/>
    </row>
    <row r="3680" spans="1:6" x14ac:dyDescent="0.3">
      <c r="A3680" s="22"/>
      <c r="B3680" s="23"/>
      <c r="C3680" s="24"/>
      <c r="D3680" s="25"/>
      <c r="E3680" s="26"/>
      <c r="F3680" s="26"/>
    </row>
    <row r="3681" spans="1:6" x14ac:dyDescent="0.3">
      <c r="A3681" s="22"/>
      <c r="B3681" s="23"/>
      <c r="C3681" s="24"/>
      <c r="D3681" s="25"/>
      <c r="E3681" s="26"/>
      <c r="F3681" s="26"/>
    </row>
    <row r="3682" spans="1:6" x14ac:dyDescent="0.3">
      <c r="A3682" s="22"/>
      <c r="B3682" s="23"/>
      <c r="C3682" s="24"/>
      <c r="D3682" s="25"/>
      <c r="E3682" s="26"/>
      <c r="F3682" s="26"/>
    </row>
    <row r="3683" spans="1:6" x14ac:dyDescent="0.3">
      <c r="A3683" s="22"/>
      <c r="B3683" s="23"/>
      <c r="C3683" s="24"/>
      <c r="D3683" s="25"/>
      <c r="E3683" s="26"/>
      <c r="F3683" s="26"/>
    </row>
    <row r="3684" spans="1:6" x14ac:dyDescent="0.3">
      <c r="A3684" s="22"/>
      <c r="B3684" s="23"/>
      <c r="C3684" s="24"/>
      <c r="D3684" s="25"/>
      <c r="E3684" s="26"/>
      <c r="F3684" s="26"/>
    </row>
    <row r="3685" spans="1:6" x14ac:dyDescent="0.3">
      <c r="A3685" s="22"/>
      <c r="B3685" s="23"/>
      <c r="C3685" s="24"/>
      <c r="D3685" s="25"/>
      <c r="E3685" s="26"/>
      <c r="F3685" s="26"/>
    </row>
    <row r="3686" spans="1:6" x14ac:dyDescent="0.3">
      <c r="A3686" s="22"/>
      <c r="B3686" s="23"/>
      <c r="C3686" s="24"/>
      <c r="D3686" s="25"/>
      <c r="E3686" s="26"/>
      <c r="F3686" s="26"/>
    </row>
    <row r="3687" spans="1:6" x14ac:dyDescent="0.3">
      <c r="A3687" s="22"/>
      <c r="B3687" s="23"/>
      <c r="C3687" s="24"/>
      <c r="D3687" s="25"/>
      <c r="E3687" s="26"/>
      <c r="F3687" s="26"/>
    </row>
    <row r="3688" spans="1:6" x14ac:dyDescent="0.3">
      <c r="A3688" s="22"/>
      <c r="B3688" s="23"/>
      <c r="C3688" s="24"/>
      <c r="D3688" s="25"/>
      <c r="E3688" s="26"/>
      <c r="F3688" s="26"/>
    </row>
    <row r="3689" spans="1:6" x14ac:dyDescent="0.3">
      <c r="A3689" s="22"/>
      <c r="B3689" s="23"/>
      <c r="C3689" s="24"/>
      <c r="D3689" s="25"/>
      <c r="E3689" s="26"/>
      <c r="F3689" s="26"/>
    </row>
    <row r="3690" spans="1:6" x14ac:dyDescent="0.3">
      <c r="A3690" s="22"/>
      <c r="B3690" s="23"/>
      <c r="C3690" s="24"/>
      <c r="D3690" s="25"/>
      <c r="E3690" s="26"/>
      <c r="F3690" s="26"/>
    </row>
    <row r="3691" spans="1:6" x14ac:dyDescent="0.3">
      <c r="A3691" s="22"/>
      <c r="B3691" s="23"/>
      <c r="C3691" s="24"/>
      <c r="D3691" s="25"/>
      <c r="E3691" s="26"/>
      <c r="F3691" s="26"/>
    </row>
    <row r="3692" spans="1:6" x14ac:dyDescent="0.3">
      <c r="A3692" s="22"/>
      <c r="B3692" s="23"/>
      <c r="C3692" s="24"/>
      <c r="D3692" s="25"/>
      <c r="E3692" s="26"/>
      <c r="F3692" s="26"/>
    </row>
    <row r="3693" spans="1:6" x14ac:dyDescent="0.3">
      <c r="A3693" s="22"/>
      <c r="B3693" s="23"/>
      <c r="C3693" s="24"/>
      <c r="D3693" s="25"/>
      <c r="E3693" s="26"/>
      <c r="F3693" s="26"/>
    </row>
    <row r="3694" spans="1:6" x14ac:dyDescent="0.3">
      <c r="A3694" s="22"/>
      <c r="B3694" s="23"/>
      <c r="C3694" s="24"/>
      <c r="D3694" s="25"/>
      <c r="E3694" s="26"/>
      <c r="F3694" s="26"/>
    </row>
    <row r="3695" spans="1:6" x14ac:dyDescent="0.3">
      <c r="A3695" s="22"/>
      <c r="B3695" s="23"/>
      <c r="C3695" s="24"/>
      <c r="D3695" s="25"/>
      <c r="E3695" s="26"/>
      <c r="F3695" s="26"/>
    </row>
    <row r="3696" spans="1:6" x14ac:dyDescent="0.3">
      <c r="A3696" s="22"/>
      <c r="B3696" s="23"/>
      <c r="C3696" s="24"/>
      <c r="D3696" s="25"/>
      <c r="E3696" s="26"/>
      <c r="F3696" s="26"/>
    </row>
    <row r="3697" spans="1:6" x14ac:dyDescent="0.3">
      <c r="A3697" s="22"/>
      <c r="B3697" s="23"/>
      <c r="C3697" s="24"/>
      <c r="D3697" s="25"/>
      <c r="E3697" s="26"/>
      <c r="F3697" s="26"/>
    </row>
    <row r="3698" spans="1:6" x14ac:dyDescent="0.3">
      <c r="A3698" s="22"/>
      <c r="B3698" s="23"/>
      <c r="C3698" s="24"/>
      <c r="D3698" s="25"/>
      <c r="E3698" s="26"/>
      <c r="F3698" s="26"/>
    </row>
    <row r="3699" spans="1:6" x14ac:dyDescent="0.3">
      <c r="A3699" s="22"/>
      <c r="B3699" s="23"/>
      <c r="C3699" s="24"/>
      <c r="D3699" s="25"/>
      <c r="E3699" s="26"/>
      <c r="F3699" s="26"/>
    </row>
    <row r="3700" spans="1:6" x14ac:dyDescent="0.3">
      <c r="A3700" s="22"/>
      <c r="B3700" s="23"/>
      <c r="C3700" s="24"/>
      <c r="D3700" s="25"/>
      <c r="E3700" s="26"/>
      <c r="F3700" s="26"/>
    </row>
    <row r="3701" spans="1:6" x14ac:dyDescent="0.3">
      <c r="A3701" s="22"/>
      <c r="B3701" s="23"/>
      <c r="C3701" s="24"/>
      <c r="D3701" s="25"/>
      <c r="E3701" s="26"/>
      <c r="F3701" s="26"/>
    </row>
    <row r="3702" spans="1:6" x14ac:dyDescent="0.3">
      <c r="A3702" s="22"/>
      <c r="B3702" s="23"/>
      <c r="C3702" s="24"/>
      <c r="D3702" s="25"/>
      <c r="E3702" s="26"/>
      <c r="F3702" s="26"/>
    </row>
    <row r="3703" spans="1:6" x14ac:dyDescent="0.3">
      <c r="A3703" s="22"/>
      <c r="B3703" s="23"/>
      <c r="C3703" s="24"/>
      <c r="D3703" s="25"/>
      <c r="E3703" s="26"/>
      <c r="F3703" s="26"/>
    </row>
    <row r="3704" spans="1:6" x14ac:dyDescent="0.3">
      <c r="A3704" s="22"/>
      <c r="B3704" s="23"/>
      <c r="C3704" s="24"/>
      <c r="D3704" s="25"/>
      <c r="E3704" s="26"/>
      <c r="F3704" s="26"/>
    </row>
    <row r="3705" spans="1:6" x14ac:dyDescent="0.3">
      <c r="A3705" s="22"/>
      <c r="B3705" s="23"/>
      <c r="C3705" s="24"/>
      <c r="D3705" s="25"/>
      <c r="E3705" s="26"/>
      <c r="F3705" s="26"/>
    </row>
    <row r="3706" spans="1:6" x14ac:dyDescent="0.3">
      <c r="A3706" s="22"/>
      <c r="B3706" s="23"/>
      <c r="C3706" s="24"/>
      <c r="D3706" s="25"/>
      <c r="E3706" s="26"/>
      <c r="F3706" s="26"/>
    </row>
    <row r="3707" spans="1:6" x14ac:dyDescent="0.3">
      <c r="A3707" s="22"/>
      <c r="B3707" s="23"/>
      <c r="C3707" s="24"/>
      <c r="D3707" s="25"/>
      <c r="E3707" s="26"/>
      <c r="F3707" s="26"/>
    </row>
    <row r="3708" spans="1:6" x14ac:dyDescent="0.3">
      <c r="A3708" s="22"/>
      <c r="B3708" s="23"/>
      <c r="C3708" s="24"/>
      <c r="D3708" s="25"/>
      <c r="E3708" s="26"/>
      <c r="F3708" s="26"/>
    </row>
    <row r="3709" spans="1:6" x14ac:dyDescent="0.3">
      <c r="A3709" s="22"/>
      <c r="B3709" s="23"/>
      <c r="C3709" s="24"/>
      <c r="D3709" s="25"/>
      <c r="E3709" s="26"/>
      <c r="F3709" s="26"/>
    </row>
    <row r="3710" spans="1:6" x14ac:dyDescent="0.3">
      <c r="A3710" s="22"/>
      <c r="B3710" s="23"/>
      <c r="C3710" s="24"/>
      <c r="D3710" s="25"/>
      <c r="E3710" s="26"/>
      <c r="F3710" s="26"/>
    </row>
    <row r="3711" spans="1:6" x14ac:dyDescent="0.3">
      <c r="A3711" s="22"/>
      <c r="B3711" s="23"/>
      <c r="C3711" s="24"/>
      <c r="D3711" s="25"/>
      <c r="E3711" s="26"/>
      <c r="F3711" s="26"/>
    </row>
    <row r="3712" spans="1:6" x14ac:dyDescent="0.3">
      <c r="A3712" s="22"/>
      <c r="B3712" s="23"/>
      <c r="C3712" s="24"/>
      <c r="D3712" s="25"/>
      <c r="E3712" s="26"/>
      <c r="F3712" s="26"/>
    </row>
    <row r="3713" spans="1:6" x14ac:dyDescent="0.3">
      <c r="A3713" s="22"/>
      <c r="B3713" s="23"/>
      <c r="C3713" s="24"/>
      <c r="D3713" s="25"/>
      <c r="E3713" s="26"/>
      <c r="F3713" s="26"/>
    </row>
    <row r="3714" spans="1:6" x14ac:dyDescent="0.3">
      <c r="A3714" s="22"/>
      <c r="B3714" s="23"/>
      <c r="C3714" s="24"/>
      <c r="D3714" s="25"/>
      <c r="E3714" s="26"/>
      <c r="F3714" s="26"/>
    </row>
    <row r="3715" spans="1:6" x14ac:dyDescent="0.3">
      <c r="A3715" s="22"/>
      <c r="B3715" s="23"/>
      <c r="C3715" s="24"/>
      <c r="D3715" s="25"/>
      <c r="E3715" s="26"/>
      <c r="F3715" s="26"/>
    </row>
    <row r="3716" spans="1:6" x14ac:dyDescent="0.3">
      <c r="A3716" s="22"/>
      <c r="B3716" s="23"/>
      <c r="C3716" s="24"/>
      <c r="D3716" s="25"/>
      <c r="E3716" s="26"/>
      <c r="F3716" s="26"/>
    </row>
    <row r="3717" spans="1:6" x14ac:dyDescent="0.3">
      <c r="A3717" s="22"/>
      <c r="B3717" s="23"/>
      <c r="C3717" s="24"/>
      <c r="D3717" s="25"/>
      <c r="E3717" s="26"/>
      <c r="F3717" s="26"/>
    </row>
    <row r="3718" spans="1:6" x14ac:dyDescent="0.3">
      <c r="A3718" s="22"/>
      <c r="B3718" s="23"/>
      <c r="C3718" s="24"/>
      <c r="D3718" s="25"/>
      <c r="E3718" s="26"/>
      <c r="F3718" s="26"/>
    </row>
    <row r="3719" spans="1:6" x14ac:dyDescent="0.3">
      <c r="A3719" s="22"/>
      <c r="B3719" s="23"/>
      <c r="C3719" s="24"/>
      <c r="D3719" s="25"/>
      <c r="E3719" s="26"/>
      <c r="F3719" s="26"/>
    </row>
    <row r="3720" spans="1:6" x14ac:dyDescent="0.3">
      <c r="A3720" s="22"/>
      <c r="B3720" s="23"/>
      <c r="C3720" s="24"/>
      <c r="D3720" s="25"/>
      <c r="E3720" s="26"/>
      <c r="F3720" s="26"/>
    </row>
    <row r="3721" spans="1:6" x14ac:dyDescent="0.3">
      <c r="A3721" s="22"/>
      <c r="B3721" s="23"/>
      <c r="C3721" s="24"/>
      <c r="D3721" s="25"/>
      <c r="E3721" s="26"/>
      <c r="F3721" s="26"/>
    </row>
    <row r="3722" spans="1:6" x14ac:dyDescent="0.3">
      <c r="A3722" s="22"/>
      <c r="B3722" s="23"/>
      <c r="C3722" s="24"/>
      <c r="D3722" s="25"/>
      <c r="E3722" s="26"/>
      <c r="F3722" s="26"/>
    </row>
    <row r="3723" spans="1:6" x14ac:dyDescent="0.3">
      <c r="A3723" s="22"/>
      <c r="B3723" s="23"/>
      <c r="C3723" s="24"/>
      <c r="D3723" s="25"/>
      <c r="E3723" s="26"/>
      <c r="F3723" s="26"/>
    </row>
    <row r="3724" spans="1:6" x14ac:dyDescent="0.3">
      <c r="A3724" s="22"/>
      <c r="B3724" s="23"/>
      <c r="C3724" s="24"/>
      <c r="D3724" s="25"/>
      <c r="E3724" s="26"/>
      <c r="F3724" s="26"/>
    </row>
    <row r="3725" spans="1:6" x14ac:dyDescent="0.3">
      <c r="A3725" s="22"/>
      <c r="B3725" s="23"/>
      <c r="C3725" s="24"/>
      <c r="D3725" s="25"/>
      <c r="E3725" s="26"/>
      <c r="F3725" s="26"/>
    </row>
    <row r="3726" spans="1:6" x14ac:dyDescent="0.3">
      <c r="A3726" s="22"/>
      <c r="B3726" s="23"/>
      <c r="C3726" s="24"/>
      <c r="D3726" s="25"/>
      <c r="E3726" s="26"/>
      <c r="F3726" s="26"/>
    </row>
    <row r="3727" spans="1:6" x14ac:dyDescent="0.3">
      <c r="A3727" s="22"/>
      <c r="B3727" s="23"/>
      <c r="C3727" s="24"/>
      <c r="D3727" s="25"/>
      <c r="E3727" s="26"/>
      <c r="F3727" s="26"/>
    </row>
    <row r="3728" spans="1:6" x14ac:dyDescent="0.3">
      <c r="A3728" s="22"/>
      <c r="B3728" s="23"/>
      <c r="C3728" s="24"/>
      <c r="D3728" s="25"/>
      <c r="E3728" s="26"/>
      <c r="F3728" s="26"/>
    </row>
    <row r="3729" spans="1:6" x14ac:dyDescent="0.3">
      <c r="A3729" s="22"/>
      <c r="B3729" s="23"/>
      <c r="C3729" s="24"/>
      <c r="D3729" s="25"/>
      <c r="E3729" s="26"/>
      <c r="F3729" s="26"/>
    </row>
    <row r="3730" spans="1:6" x14ac:dyDescent="0.3">
      <c r="A3730" s="22"/>
      <c r="B3730" s="23"/>
      <c r="C3730" s="24"/>
      <c r="D3730" s="25"/>
      <c r="E3730" s="26"/>
      <c r="F3730" s="26"/>
    </row>
    <row r="3731" spans="1:6" x14ac:dyDescent="0.3">
      <c r="A3731" s="22"/>
      <c r="B3731" s="23"/>
      <c r="C3731" s="24"/>
      <c r="D3731" s="25"/>
      <c r="E3731" s="26"/>
      <c r="F3731" s="26"/>
    </row>
    <row r="3732" spans="1:6" x14ac:dyDescent="0.3">
      <c r="A3732" s="22"/>
      <c r="B3732" s="23"/>
      <c r="C3732" s="24"/>
      <c r="D3732" s="25"/>
      <c r="E3732" s="26"/>
      <c r="F3732" s="26"/>
    </row>
    <row r="3733" spans="1:6" x14ac:dyDescent="0.3">
      <c r="A3733" s="22"/>
      <c r="B3733" s="23"/>
      <c r="C3733" s="24"/>
      <c r="D3733" s="25"/>
      <c r="E3733" s="26"/>
      <c r="F3733" s="26"/>
    </row>
    <row r="3734" spans="1:6" x14ac:dyDescent="0.3">
      <c r="A3734" s="22"/>
      <c r="B3734" s="23"/>
      <c r="C3734" s="24"/>
      <c r="D3734" s="25"/>
      <c r="E3734" s="26"/>
      <c r="F3734" s="26"/>
    </row>
    <row r="3735" spans="1:6" x14ac:dyDescent="0.3">
      <c r="A3735" s="22"/>
      <c r="B3735" s="23"/>
      <c r="C3735" s="24"/>
      <c r="D3735" s="25"/>
      <c r="E3735" s="26"/>
      <c r="F3735" s="26"/>
    </row>
    <row r="3736" spans="1:6" x14ac:dyDescent="0.3">
      <c r="A3736" s="22"/>
      <c r="B3736" s="23"/>
      <c r="C3736" s="24"/>
      <c r="D3736" s="25"/>
      <c r="E3736" s="26"/>
      <c r="F3736" s="26"/>
    </row>
    <row r="3737" spans="1:6" x14ac:dyDescent="0.3">
      <c r="A3737" s="22"/>
      <c r="B3737" s="23"/>
      <c r="C3737" s="24"/>
      <c r="D3737" s="25"/>
      <c r="E3737" s="26"/>
      <c r="F3737" s="26"/>
    </row>
    <row r="3738" spans="1:6" x14ac:dyDescent="0.3">
      <c r="A3738" s="22"/>
      <c r="B3738" s="23"/>
      <c r="C3738" s="24"/>
      <c r="D3738" s="25"/>
      <c r="E3738" s="26"/>
      <c r="F3738" s="26"/>
    </row>
    <row r="3739" spans="1:6" x14ac:dyDescent="0.3">
      <c r="A3739" s="22"/>
      <c r="B3739" s="23"/>
      <c r="C3739" s="24"/>
      <c r="D3739" s="25"/>
      <c r="E3739" s="26"/>
      <c r="F3739" s="26"/>
    </row>
    <row r="3740" spans="1:6" x14ac:dyDescent="0.3">
      <c r="A3740" s="22"/>
      <c r="B3740" s="23"/>
      <c r="C3740" s="24"/>
      <c r="D3740" s="25"/>
      <c r="E3740" s="26"/>
      <c r="F3740" s="26"/>
    </row>
    <row r="3741" spans="1:6" x14ac:dyDescent="0.3">
      <c r="A3741" s="22"/>
      <c r="B3741" s="23"/>
      <c r="C3741" s="24"/>
      <c r="D3741" s="25"/>
      <c r="E3741" s="26"/>
      <c r="F3741" s="26"/>
    </row>
    <row r="3742" spans="1:6" x14ac:dyDescent="0.3">
      <c r="A3742" s="22"/>
      <c r="B3742" s="23"/>
      <c r="C3742" s="24"/>
      <c r="D3742" s="25"/>
      <c r="E3742" s="26"/>
      <c r="F3742" s="26"/>
    </row>
    <row r="3743" spans="1:6" x14ac:dyDescent="0.3">
      <c r="A3743" s="22"/>
      <c r="B3743" s="23"/>
      <c r="C3743" s="24"/>
      <c r="D3743" s="25"/>
      <c r="E3743" s="26"/>
      <c r="F3743" s="26"/>
    </row>
    <row r="3744" spans="1:6" x14ac:dyDescent="0.3">
      <c r="A3744" s="22"/>
      <c r="B3744" s="23"/>
      <c r="C3744" s="24"/>
      <c r="D3744" s="25"/>
      <c r="E3744" s="26"/>
      <c r="F3744" s="26"/>
    </row>
    <row r="3745" spans="1:6" x14ac:dyDescent="0.3">
      <c r="A3745" s="22"/>
      <c r="B3745" s="23"/>
      <c r="C3745" s="24"/>
      <c r="D3745" s="25"/>
      <c r="E3745" s="26"/>
      <c r="F3745" s="26"/>
    </row>
    <row r="3746" spans="1:6" x14ac:dyDescent="0.3">
      <c r="A3746" s="22"/>
      <c r="B3746" s="23"/>
      <c r="C3746" s="24"/>
      <c r="D3746" s="25"/>
      <c r="E3746" s="26"/>
      <c r="F3746" s="26"/>
    </row>
    <row r="3747" spans="1:6" x14ac:dyDescent="0.3">
      <c r="A3747" s="22"/>
      <c r="B3747" s="23"/>
      <c r="C3747" s="24"/>
      <c r="D3747" s="25"/>
      <c r="E3747" s="26"/>
      <c r="F3747" s="26"/>
    </row>
    <row r="3748" spans="1:6" x14ac:dyDescent="0.3">
      <c r="A3748" s="22"/>
      <c r="B3748" s="23"/>
      <c r="C3748" s="24"/>
      <c r="D3748" s="25"/>
      <c r="E3748" s="26"/>
      <c r="F3748" s="26"/>
    </row>
    <row r="3749" spans="1:6" x14ac:dyDescent="0.3">
      <c r="A3749" s="22"/>
      <c r="B3749" s="23"/>
      <c r="C3749" s="24"/>
      <c r="D3749" s="25"/>
      <c r="E3749" s="26"/>
      <c r="F3749" s="26"/>
    </row>
    <row r="3750" spans="1:6" x14ac:dyDescent="0.3">
      <c r="A3750" s="22"/>
      <c r="B3750" s="23"/>
      <c r="C3750" s="24"/>
      <c r="D3750" s="25"/>
      <c r="E3750" s="26"/>
      <c r="F3750" s="26"/>
    </row>
    <row r="3751" spans="1:6" x14ac:dyDescent="0.3">
      <c r="A3751" s="22"/>
      <c r="B3751" s="23"/>
      <c r="C3751" s="24"/>
      <c r="D3751" s="25"/>
      <c r="E3751" s="26"/>
      <c r="F3751" s="26"/>
    </row>
    <row r="3752" spans="1:6" x14ac:dyDescent="0.3">
      <c r="A3752" s="22"/>
      <c r="B3752" s="23"/>
      <c r="C3752" s="24"/>
      <c r="D3752" s="25"/>
      <c r="E3752" s="26"/>
      <c r="F3752" s="26"/>
    </row>
    <row r="3753" spans="1:6" x14ac:dyDescent="0.3">
      <c r="A3753" s="22"/>
      <c r="B3753" s="23"/>
      <c r="C3753" s="24"/>
      <c r="D3753" s="25"/>
      <c r="E3753" s="26"/>
      <c r="F3753" s="26"/>
    </row>
    <row r="3754" spans="1:6" x14ac:dyDescent="0.3">
      <c r="A3754" s="22"/>
      <c r="B3754" s="23"/>
      <c r="C3754" s="24"/>
      <c r="D3754" s="25"/>
      <c r="E3754" s="26"/>
      <c r="F3754" s="26"/>
    </row>
    <row r="3755" spans="1:6" x14ac:dyDescent="0.3">
      <c r="A3755" s="22"/>
      <c r="B3755" s="23"/>
      <c r="C3755" s="24"/>
      <c r="D3755" s="25"/>
      <c r="E3755" s="26"/>
      <c r="F3755" s="26"/>
    </row>
    <row r="3756" spans="1:6" x14ac:dyDescent="0.3">
      <c r="A3756" s="22"/>
      <c r="B3756" s="23"/>
      <c r="C3756" s="24"/>
      <c r="D3756" s="25"/>
      <c r="E3756" s="26"/>
      <c r="F3756" s="26"/>
    </row>
    <row r="3757" spans="1:6" x14ac:dyDescent="0.3">
      <c r="A3757" s="22"/>
      <c r="B3757" s="23"/>
      <c r="C3757" s="24"/>
      <c r="D3757" s="25"/>
      <c r="E3757" s="26"/>
      <c r="F3757" s="26"/>
    </row>
    <row r="3758" spans="1:6" x14ac:dyDescent="0.3">
      <c r="A3758" s="22"/>
      <c r="B3758" s="23"/>
      <c r="C3758" s="24"/>
      <c r="D3758" s="25"/>
      <c r="E3758" s="26"/>
      <c r="F3758" s="26"/>
    </row>
    <row r="3759" spans="1:6" x14ac:dyDescent="0.3">
      <c r="A3759" s="22"/>
      <c r="B3759" s="23"/>
      <c r="C3759" s="24"/>
      <c r="D3759" s="25"/>
      <c r="E3759" s="26"/>
      <c r="F3759" s="26"/>
    </row>
    <row r="3760" spans="1:6" x14ac:dyDescent="0.3">
      <c r="A3760" s="22"/>
      <c r="B3760" s="23"/>
      <c r="C3760" s="24"/>
      <c r="D3760" s="25"/>
      <c r="E3760" s="26"/>
      <c r="F3760" s="26"/>
    </row>
    <row r="3761" spans="1:6" x14ac:dyDescent="0.3">
      <c r="A3761" s="22"/>
      <c r="B3761" s="23"/>
      <c r="C3761" s="24"/>
      <c r="D3761" s="25"/>
      <c r="E3761" s="26"/>
      <c r="F3761" s="26"/>
    </row>
    <row r="3762" spans="1:6" x14ac:dyDescent="0.3">
      <c r="A3762" s="22"/>
      <c r="B3762" s="23"/>
      <c r="C3762" s="24"/>
      <c r="D3762" s="25"/>
      <c r="E3762" s="26"/>
      <c r="F3762" s="26"/>
    </row>
    <row r="3763" spans="1:6" x14ac:dyDescent="0.3">
      <c r="A3763" s="22"/>
      <c r="B3763" s="23"/>
      <c r="C3763" s="24"/>
      <c r="D3763" s="25"/>
      <c r="E3763" s="26"/>
      <c r="F3763" s="26"/>
    </row>
    <row r="3764" spans="1:6" x14ac:dyDescent="0.3">
      <c r="A3764" s="22"/>
      <c r="B3764" s="23"/>
      <c r="C3764" s="24"/>
      <c r="D3764" s="25"/>
      <c r="E3764" s="26"/>
      <c r="F3764" s="26"/>
    </row>
    <row r="3765" spans="1:6" x14ac:dyDescent="0.3">
      <c r="A3765" s="22"/>
      <c r="B3765" s="23"/>
      <c r="C3765" s="24"/>
      <c r="D3765" s="25"/>
      <c r="E3765" s="26"/>
      <c r="F3765" s="26"/>
    </row>
    <row r="3766" spans="1:6" x14ac:dyDescent="0.3">
      <c r="A3766" s="22"/>
      <c r="B3766" s="23"/>
      <c r="C3766" s="24"/>
      <c r="D3766" s="25"/>
      <c r="E3766" s="26"/>
      <c r="F3766" s="26"/>
    </row>
    <row r="3767" spans="1:6" x14ac:dyDescent="0.3">
      <c r="A3767" s="22"/>
      <c r="B3767" s="23"/>
      <c r="C3767" s="24"/>
      <c r="D3767" s="25"/>
      <c r="E3767" s="26"/>
      <c r="F3767" s="26"/>
    </row>
    <row r="3768" spans="1:6" x14ac:dyDescent="0.3">
      <c r="A3768" s="22"/>
      <c r="B3768" s="23"/>
      <c r="C3768" s="24"/>
      <c r="D3768" s="25"/>
      <c r="E3768" s="26"/>
      <c r="F3768" s="26"/>
    </row>
    <row r="3769" spans="1:6" x14ac:dyDescent="0.3">
      <c r="A3769" s="22"/>
      <c r="B3769" s="23"/>
      <c r="C3769" s="24"/>
      <c r="D3769" s="25"/>
      <c r="E3769" s="26"/>
      <c r="F3769" s="26"/>
    </row>
    <row r="3770" spans="1:6" x14ac:dyDescent="0.3">
      <c r="A3770" s="22"/>
      <c r="B3770" s="23"/>
      <c r="C3770" s="24"/>
      <c r="D3770" s="25"/>
      <c r="E3770" s="26"/>
      <c r="F3770" s="26"/>
    </row>
    <row r="3771" spans="1:6" x14ac:dyDescent="0.3">
      <c r="A3771" s="22"/>
      <c r="B3771" s="23"/>
      <c r="C3771" s="24"/>
      <c r="D3771" s="25"/>
      <c r="E3771" s="26"/>
      <c r="F3771" s="26"/>
    </row>
    <row r="3772" spans="1:6" x14ac:dyDescent="0.3">
      <c r="A3772" s="22"/>
      <c r="B3772" s="23"/>
      <c r="C3772" s="24"/>
      <c r="D3772" s="25"/>
      <c r="E3772" s="26"/>
      <c r="F3772" s="26"/>
    </row>
    <row r="3773" spans="1:6" x14ac:dyDescent="0.3">
      <c r="A3773" s="22"/>
      <c r="B3773" s="23"/>
      <c r="C3773" s="24"/>
      <c r="D3773" s="25"/>
      <c r="E3773" s="26"/>
      <c r="F3773" s="26"/>
    </row>
    <row r="3774" spans="1:6" x14ac:dyDescent="0.3">
      <c r="A3774" s="22"/>
      <c r="B3774" s="23"/>
      <c r="C3774" s="24"/>
      <c r="D3774" s="25"/>
      <c r="E3774" s="26"/>
      <c r="F3774" s="26"/>
    </row>
    <row r="3775" spans="1:6" x14ac:dyDescent="0.3">
      <c r="A3775" s="22"/>
      <c r="B3775" s="23"/>
      <c r="C3775" s="24"/>
      <c r="D3775" s="25"/>
      <c r="E3775" s="26"/>
      <c r="F3775" s="26"/>
    </row>
    <row r="3776" spans="1:6" x14ac:dyDescent="0.3">
      <c r="A3776" s="22"/>
      <c r="B3776" s="23"/>
      <c r="C3776" s="24"/>
      <c r="D3776" s="25"/>
      <c r="E3776" s="26"/>
      <c r="F3776" s="26"/>
    </row>
    <row r="3777" spans="1:6" x14ac:dyDescent="0.3">
      <c r="A3777" s="22"/>
      <c r="B3777" s="23"/>
      <c r="C3777" s="24"/>
      <c r="D3777" s="25"/>
      <c r="E3777" s="26"/>
      <c r="F3777" s="26"/>
    </row>
    <row r="3778" spans="1:6" x14ac:dyDescent="0.3">
      <c r="A3778" s="22"/>
      <c r="B3778" s="23"/>
      <c r="C3778" s="24"/>
      <c r="D3778" s="25"/>
      <c r="E3778" s="26"/>
      <c r="F3778" s="26"/>
    </row>
    <row r="3779" spans="1:6" x14ac:dyDescent="0.3">
      <c r="A3779" s="22"/>
      <c r="B3779" s="23"/>
      <c r="C3779" s="24"/>
      <c r="D3779" s="25"/>
      <c r="E3779" s="26"/>
      <c r="F3779" s="26"/>
    </row>
    <row r="3780" spans="1:6" x14ac:dyDescent="0.3">
      <c r="A3780" s="22"/>
      <c r="B3780" s="23"/>
      <c r="C3780" s="24"/>
      <c r="D3780" s="25"/>
      <c r="E3780" s="26"/>
      <c r="F3780" s="26"/>
    </row>
    <row r="3781" spans="1:6" x14ac:dyDescent="0.3">
      <c r="A3781" s="22"/>
      <c r="B3781" s="23"/>
      <c r="C3781" s="24"/>
      <c r="D3781" s="25"/>
      <c r="E3781" s="26"/>
      <c r="F3781" s="26"/>
    </row>
    <row r="3782" spans="1:6" x14ac:dyDescent="0.3">
      <c r="A3782" s="22"/>
      <c r="B3782" s="23"/>
      <c r="C3782" s="24"/>
      <c r="D3782" s="25"/>
      <c r="E3782" s="26"/>
      <c r="F3782" s="26"/>
    </row>
    <row r="3783" spans="1:6" x14ac:dyDescent="0.3">
      <c r="A3783" s="22"/>
      <c r="B3783" s="23"/>
      <c r="C3783" s="24"/>
      <c r="D3783" s="25"/>
      <c r="E3783" s="26"/>
      <c r="F3783" s="26"/>
    </row>
    <row r="3784" spans="1:6" x14ac:dyDescent="0.3">
      <c r="A3784" s="22"/>
      <c r="B3784" s="23"/>
      <c r="C3784" s="24"/>
      <c r="D3784" s="25"/>
      <c r="E3784" s="26"/>
      <c r="F3784" s="26"/>
    </row>
    <row r="3785" spans="1:6" x14ac:dyDescent="0.3">
      <c r="A3785" s="22"/>
      <c r="B3785" s="23"/>
      <c r="C3785" s="24"/>
      <c r="D3785" s="25"/>
      <c r="E3785" s="26"/>
      <c r="F3785" s="26"/>
    </row>
    <row r="3786" spans="1:6" x14ac:dyDescent="0.3">
      <c r="A3786" s="22"/>
      <c r="B3786" s="23"/>
      <c r="C3786" s="24"/>
      <c r="D3786" s="25"/>
      <c r="E3786" s="26"/>
      <c r="F3786" s="26"/>
    </row>
    <row r="3787" spans="1:6" x14ac:dyDescent="0.3">
      <c r="A3787" s="22"/>
      <c r="B3787" s="23"/>
      <c r="C3787" s="24"/>
      <c r="D3787" s="25"/>
      <c r="E3787" s="26"/>
      <c r="F3787" s="26"/>
    </row>
    <row r="3788" spans="1:6" x14ac:dyDescent="0.3">
      <c r="A3788" s="22"/>
      <c r="B3788" s="23"/>
      <c r="C3788" s="24"/>
      <c r="D3788" s="25"/>
      <c r="E3788" s="26"/>
      <c r="F3788" s="26"/>
    </row>
    <row r="3789" spans="1:6" x14ac:dyDescent="0.3">
      <c r="A3789" s="22"/>
      <c r="B3789" s="23"/>
      <c r="C3789" s="24"/>
      <c r="D3789" s="25"/>
      <c r="E3789" s="26"/>
      <c r="F3789" s="26"/>
    </row>
    <row r="3790" spans="1:6" x14ac:dyDescent="0.3">
      <c r="A3790" s="22"/>
      <c r="B3790" s="23"/>
      <c r="C3790" s="24"/>
      <c r="D3790" s="25"/>
      <c r="E3790" s="26"/>
      <c r="F3790" s="26"/>
    </row>
    <row r="3791" spans="1:6" x14ac:dyDescent="0.3">
      <c r="A3791" s="22"/>
      <c r="B3791" s="23"/>
      <c r="C3791" s="24"/>
      <c r="D3791" s="25"/>
      <c r="E3791" s="26"/>
      <c r="F3791" s="26"/>
    </row>
    <row r="3792" spans="1:6" x14ac:dyDescent="0.3">
      <c r="A3792" s="22"/>
      <c r="B3792" s="23"/>
      <c r="C3792" s="24"/>
      <c r="D3792" s="25"/>
      <c r="E3792" s="26"/>
      <c r="F3792" s="26"/>
    </row>
    <row r="3793" spans="1:6" x14ac:dyDescent="0.3">
      <c r="A3793" s="22"/>
      <c r="B3793" s="23"/>
      <c r="C3793" s="24"/>
      <c r="D3793" s="25"/>
      <c r="E3793" s="26"/>
      <c r="F3793" s="26"/>
    </row>
    <row r="3794" spans="1:6" x14ac:dyDescent="0.3">
      <c r="A3794" s="22"/>
      <c r="B3794" s="23"/>
      <c r="C3794" s="24"/>
      <c r="D3794" s="25"/>
      <c r="E3794" s="26"/>
      <c r="F3794" s="26"/>
    </row>
    <row r="3795" spans="1:6" x14ac:dyDescent="0.3">
      <c r="A3795" s="22"/>
      <c r="B3795" s="23"/>
      <c r="C3795" s="24"/>
      <c r="D3795" s="25"/>
      <c r="E3795" s="26"/>
      <c r="F3795" s="26"/>
    </row>
    <row r="3796" spans="1:6" x14ac:dyDescent="0.3">
      <c r="A3796" s="22"/>
      <c r="B3796" s="23"/>
      <c r="C3796" s="24"/>
      <c r="D3796" s="25"/>
      <c r="E3796" s="26"/>
      <c r="F3796" s="26"/>
    </row>
    <row r="3797" spans="1:6" x14ac:dyDescent="0.3">
      <c r="A3797" s="22"/>
      <c r="B3797" s="23"/>
      <c r="C3797" s="24"/>
      <c r="D3797" s="25"/>
      <c r="E3797" s="26"/>
      <c r="F3797" s="26"/>
    </row>
    <row r="3798" spans="1:6" x14ac:dyDescent="0.3">
      <c r="A3798" s="22"/>
      <c r="B3798" s="23"/>
      <c r="C3798" s="24"/>
      <c r="D3798" s="25"/>
      <c r="E3798" s="26"/>
      <c r="F3798" s="26"/>
    </row>
    <row r="3799" spans="1:6" x14ac:dyDescent="0.3">
      <c r="A3799" s="22"/>
      <c r="B3799" s="23"/>
      <c r="C3799" s="24"/>
      <c r="D3799" s="25"/>
      <c r="E3799" s="26"/>
      <c r="F3799" s="26"/>
    </row>
    <row r="3800" spans="1:6" x14ac:dyDescent="0.3">
      <c r="A3800" s="22"/>
      <c r="B3800" s="23"/>
      <c r="C3800" s="24"/>
      <c r="D3800" s="25"/>
      <c r="E3800" s="26"/>
      <c r="F3800" s="26"/>
    </row>
    <row r="3801" spans="1:6" x14ac:dyDescent="0.3">
      <c r="A3801" s="22"/>
      <c r="B3801" s="23"/>
      <c r="C3801" s="24"/>
      <c r="D3801" s="25"/>
      <c r="E3801" s="26"/>
      <c r="F3801" s="26"/>
    </row>
    <row r="3802" spans="1:6" x14ac:dyDescent="0.3">
      <c r="A3802" s="22"/>
      <c r="B3802" s="23"/>
      <c r="C3802" s="24"/>
      <c r="D3802" s="25"/>
      <c r="E3802" s="26"/>
      <c r="F3802" s="26"/>
    </row>
    <row r="3803" spans="1:6" x14ac:dyDescent="0.3">
      <c r="A3803" s="22"/>
      <c r="B3803" s="23"/>
      <c r="C3803" s="24"/>
      <c r="D3803" s="25"/>
      <c r="E3803" s="26"/>
      <c r="F3803" s="26"/>
    </row>
    <row r="3804" spans="1:6" x14ac:dyDescent="0.3">
      <c r="A3804" s="22"/>
      <c r="B3804" s="23"/>
      <c r="C3804" s="24"/>
      <c r="D3804" s="25"/>
      <c r="E3804" s="26"/>
      <c r="F3804" s="26"/>
    </row>
    <row r="3805" spans="1:6" x14ac:dyDescent="0.3">
      <c r="A3805" s="22"/>
      <c r="B3805" s="23"/>
      <c r="C3805" s="24"/>
      <c r="D3805" s="25"/>
      <c r="E3805" s="26"/>
      <c r="F3805" s="26"/>
    </row>
    <row r="3806" spans="1:6" x14ac:dyDescent="0.3">
      <c r="A3806" s="22"/>
      <c r="B3806" s="23"/>
      <c r="C3806" s="24"/>
      <c r="D3806" s="25"/>
      <c r="E3806" s="26"/>
      <c r="F3806" s="26"/>
    </row>
    <row r="3807" spans="1:6" x14ac:dyDescent="0.3">
      <c r="A3807" s="22"/>
      <c r="B3807" s="23"/>
      <c r="C3807" s="24"/>
      <c r="D3807" s="25"/>
      <c r="E3807" s="26"/>
      <c r="F3807" s="26"/>
    </row>
    <row r="3808" spans="1:6" x14ac:dyDescent="0.3">
      <c r="A3808" s="22"/>
      <c r="B3808" s="23"/>
      <c r="C3808" s="24"/>
      <c r="D3808" s="25"/>
      <c r="E3808" s="26"/>
      <c r="F3808" s="26"/>
    </row>
    <row r="3809" spans="1:6" x14ac:dyDescent="0.3">
      <c r="A3809" s="22"/>
      <c r="B3809" s="23"/>
      <c r="C3809" s="24"/>
      <c r="D3809" s="25"/>
      <c r="E3809" s="26"/>
      <c r="F3809" s="26"/>
    </row>
    <row r="3810" spans="1:6" x14ac:dyDescent="0.3">
      <c r="A3810" s="22"/>
      <c r="B3810" s="23"/>
      <c r="C3810" s="24"/>
      <c r="D3810" s="25"/>
      <c r="E3810" s="26"/>
      <c r="F3810" s="26"/>
    </row>
    <row r="3811" spans="1:6" x14ac:dyDescent="0.3">
      <c r="A3811" s="22"/>
      <c r="B3811" s="23"/>
      <c r="C3811" s="24"/>
      <c r="D3811" s="25"/>
      <c r="E3811" s="26"/>
      <c r="F3811" s="26"/>
    </row>
    <row r="3812" spans="1:6" x14ac:dyDescent="0.3">
      <c r="A3812" s="22"/>
      <c r="B3812" s="23"/>
      <c r="C3812" s="24"/>
      <c r="D3812" s="25"/>
      <c r="E3812" s="26"/>
      <c r="F3812" s="26"/>
    </row>
    <row r="3813" spans="1:6" x14ac:dyDescent="0.3">
      <c r="A3813" s="22"/>
      <c r="B3813" s="23"/>
      <c r="C3813" s="24"/>
      <c r="D3813" s="25"/>
      <c r="E3813" s="26"/>
      <c r="F3813" s="26"/>
    </row>
    <row r="3814" spans="1:6" x14ac:dyDescent="0.3">
      <c r="A3814" s="22"/>
      <c r="B3814" s="23"/>
      <c r="C3814" s="24"/>
      <c r="D3814" s="25"/>
      <c r="E3814" s="26"/>
      <c r="F3814" s="26"/>
    </row>
    <row r="3815" spans="1:6" x14ac:dyDescent="0.3">
      <c r="A3815" s="22"/>
      <c r="B3815" s="23"/>
      <c r="C3815" s="24"/>
      <c r="D3815" s="25"/>
      <c r="E3815" s="26"/>
      <c r="F3815" s="26"/>
    </row>
    <row r="3816" spans="1:6" x14ac:dyDescent="0.3">
      <c r="A3816" s="22"/>
      <c r="B3816" s="23"/>
      <c r="C3816" s="24"/>
      <c r="D3816" s="25"/>
      <c r="E3816" s="26"/>
      <c r="F3816" s="26"/>
    </row>
    <row r="3817" spans="1:6" x14ac:dyDescent="0.3">
      <c r="A3817" s="22"/>
      <c r="B3817" s="23"/>
      <c r="C3817" s="24"/>
      <c r="D3817" s="25"/>
      <c r="E3817" s="26"/>
      <c r="F3817" s="26"/>
    </row>
    <row r="3818" spans="1:6" x14ac:dyDescent="0.3">
      <c r="A3818" s="22"/>
      <c r="B3818" s="23"/>
      <c r="C3818" s="24"/>
      <c r="D3818" s="25"/>
      <c r="E3818" s="26"/>
      <c r="F3818" s="26"/>
    </row>
    <row r="3819" spans="1:6" x14ac:dyDescent="0.3">
      <c r="A3819" s="22"/>
      <c r="B3819" s="23"/>
      <c r="C3819" s="24"/>
      <c r="D3819" s="25"/>
      <c r="E3819" s="26"/>
      <c r="F3819" s="26"/>
    </row>
    <row r="3820" spans="1:6" x14ac:dyDescent="0.3">
      <c r="A3820" s="22"/>
      <c r="B3820" s="23"/>
      <c r="C3820" s="24"/>
      <c r="D3820" s="25"/>
      <c r="E3820" s="26"/>
      <c r="F3820" s="26"/>
    </row>
    <row r="3821" spans="1:6" x14ac:dyDescent="0.3">
      <c r="A3821" s="22"/>
      <c r="B3821" s="23"/>
      <c r="C3821" s="24"/>
      <c r="D3821" s="25"/>
      <c r="E3821" s="26"/>
      <c r="F3821" s="26"/>
    </row>
    <row r="3822" spans="1:6" x14ac:dyDescent="0.3">
      <c r="A3822" s="22"/>
      <c r="B3822" s="23"/>
      <c r="C3822" s="24"/>
      <c r="D3822" s="25"/>
      <c r="E3822" s="26"/>
      <c r="F3822" s="26"/>
    </row>
    <row r="3823" spans="1:6" x14ac:dyDescent="0.3">
      <c r="A3823" s="22"/>
      <c r="B3823" s="23"/>
      <c r="C3823" s="24"/>
      <c r="D3823" s="25"/>
      <c r="E3823" s="26"/>
      <c r="F3823" s="26"/>
    </row>
    <row r="3824" spans="1:6" x14ac:dyDescent="0.3">
      <c r="A3824" s="22"/>
      <c r="B3824" s="23"/>
      <c r="C3824" s="24"/>
      <c r="D3824" s="25"/>
      <c r="E3824" s="26"/>
      <c r="F3824" s="26"/>
    </row>
    <row r="3825" spans="1:6" x14ac:dyDescent="0.3">
      <c r="A3825" s="22"/>
      <c r="B3825" s="23"/>
      <c r="C3825" s="24"/>
      <c r="D3825" s="25"/>
      <c r="E3825" s="26"/>
      <c r="F3825" s="26"/>
    </row>
    <row r="3826" spans="1:6" x14ac:dyDescent="0.3">
      <c r="A3826" s="22"/>
      <c r="B3826" s="23"/>
      <c r="C3826" s="24"/>
      <c r="D3826" s="25"/>
      <c r="E3826" s="26"/>
      <c r="F3826" s="26"/>
    </row>
    <row r="3827" spans="1:6" x14ac:dyDescent="0.3">
      <c r="A3827" s="22"/>
      <c r="B3827" s="23"/>
      <c r="C3827" s="24"/>
      <c r="D3827" s="25"/>
      <c r="E3827" s="26"/>
      <c r="F3827" s="26"/>
    </row>
    <row r="3828" spans="1:6" x14ac:dyDescent="0.3">
      <c r="A3828" s="22"/>
      <c r="B3828" s="23"/>
      <c r="C3828" s="24"/>
      <c r="D3828" s="25"/>
      <c r="E3828" s="26"/>
      <c r="F3828" s="26"/>
    </row>
    <row r="3829" spans="1:6" x14ac:dyDescent="0.3">
      <c r="A3829" s="22"/>
      <c r="B3829" s="23"/>
      <c r="C3829" s="24"/>
      <c r="D3829" s="25"/>
      <c r="E3829" s="26"/>
      <c r="F3829" s="26"/>
    </row>
    <row r="3830" spans="1:6" x14ac:dyDescent="0.3">
      <c r="A3830" s="22"/>
      <c r="B3830" s="23"/>
      <c r="C3830" s="24"/>
      <c r="D3830" s="25"/>
      <c r="E3830" s="26"/>
      <c r="F3830" s="26"/>
    </row>
    <row r="3831" spans="1:6" x14ac:dyDescent="0.3">
      <c r="A3831" s="22"/>
      <c r="B3831" s="23"/>
      <c r="C3831" s="24"/>
      <c r="D3831" s="25"/>
      <c r="E3831" s="26"/>
      <c r="F3831" s="26"/>
    </row>
    <row r="3832" spans="1:6" x14ac:dyDescent="0.3">
      <c r="A3832" s="22"/>
      <c r="B3832" s="23"/>
      <c r="C3832" s="24"/>
      <c r="D3832" s="25"/>
      <c r="E3832" s="26"/>
      <c r="F3832" s="26"/>
    </row>
    <row r="3833" spans="1:6" x14ac:dyDescent="0.3">
      <c r="A3833" s="22"/>
      <c r="B3833" s="23"/>
      <c r="C3833" s="24"/>
      <c r="D3833" s="25"/>
      <c r="E3833" s="26"/>
      <c r="F3833" s="26"/>
    </row>
    <row r="3834" spans="1:6" x14ac:dyDescent="0.3">
      <c r="A3834" s="22"/>
      <c r="B3834" s="23"/>
      <c r="C3834" s="24"/>
      <c r="D3834" s="25"/>
      <c r="E3834" s="26"/>
      <c r="F3834" s="26"/>
    </row>
    <row r="3835" spans="1:6" x14ac:dyDescent="0.3">
      <c r="A3835" s="22"/>
      <c r="B3835" s="23"/>
      <c r="C3835" s="24"/>
      <c r="D3835" s="25"/>
      <c r="E3835" s="26"/>
      <c r="F3835" s="26"/>
    </row>
    <row r="3836" spans="1:6" x14ac:dyDescent="0.3">
      <c r="A3836" s="22"/>
      <c r="B3836" s="23"/>
      <c r="C3836" s="24"/>
      <c r="D3836" s="25"/>
      <c r="E3836" s="26"/>
      <c r="F3836" s="26"/>
    </row>
    <row r="3837" spans="1:6" x14ac:dyDescent="0.3">
      <c r="A3837" s="22"/>
      <c r="B3837" s="23"/>
      <c r="C3837" s="24"/>
      <c r="D3837" s="25"/>
      <c r="E3837" s="26"/>
      <c r="F3837" s="26"/>
    </row>
    <row r="3838" spans="1:6" x14ac:dyDescent="0.3">
      <c r="A3838" s="22"/>
      <c r="B3838" s="23"/>
      <c r="C3838" s="24"/>
      <c r="D3838" s="25"/>
      <c r="E3838" s="26"/>
      <c r="F3838" s="26"/>
    </row>
    <row r="3839" spans="1:6" x14ac:dyDescent="0.3">
      <c r="A3839" s="22"/>
      <c r="B3839" s="23"/>
      <c r="C3839" s="24"/>
      <c r="D3839" s="25"/>
      <c r="E3839" s="26"/>
      <c r="F3839" s="26"/>
    </row>
    <row r="3840" spans="1:6" x14ac:dyDescent="0.3">
      <c r="A3840" s="22"/>
      <c r="B3840" s="23"/>
      <c r="C3840" s="24"/>
      <c r="D3840" s="25"/>
      <c r="E3840" s="26"/>
      <c r="F3840" s="26"/>
    </row>
    <row r="3841" spans="1:6" x14ac:dyDescent="0.3">
      <c r="A3841" s="22"/>
      <c r="B3841" s="23"/>
      <c r="C3841" s="24"/>
      <c r="D3841" s="25"/>
      <c r="E3841" s="26"/>
      <c r="F3841" s="26"/>
    </row>
    <row r="3842" spans="1:6" x14ac:dyDescent="0.3">
      <c r="A3842" s="22"/>
      <c r="B3842" s="23"/>
      <c r="C3842" s="24"/>
      <c r="D3842" s="25"/>
      <c r="E3842" s="26"/>
      <c r="F3842" s="26"/>
    </row>
    <row r="3843" spans="1:6" x14ac:dyDescent="0.3">
      <c r="A3843" s="22"/>
      <c r="B3843" s="23"/>
      <c r="C3843" s="24"/>
      <c r="D3843" s="25"/>
      <c r="E3843" s="26"/>
      <c r="F3843" s="26"/>
    </row>
    <row r="3844" spans="1:6" x14ac:dyDescent="0.3">
      <c r="A3844" s="22"/>
      <c r="B3844" s="23"/>
      <c r="C3844" s="24"/>
      <c r="D3844" s="25"/>
      <c r="E3844" s="26"/>
      <c r="F3844" s="26"/>
    </row>
    <row r="3845" spans="1:6" x14ac:dyDescent="0.3">
      <c r="A3845" s="22"/>
      <c r="B3845" s="23"/>
      <c r="C3845" s="24"/>
      <c r="D3845" s="25"/>
      <c r="E3845" s="26"/>
      <c r="F3845" s="26"/>
    </row>
    <row r="3846" spans="1:6" x14ac:dyDescent="0.3">
      <c r="A3846" s="22"/>
      <c r="B3846" s="23"/>
      <c r="C3846" s="24"/>
      <c r="D3846" s="25"/>
      <c r="E3846" s="26"/>
      <c r="F3846" s="26"/>
    </row>
    <row r="3847" spans="1:6" x14ac:dyDescent="0.3">
      <c r="A3847" s="22"/>
      <c r="B3847" s="23"/>
      <c r="C3847" s="24"/>
      <c r="D3847" s="25"/>
      <c r="E3847" s="26"/>
      <c r="F3847" s="26"/>
    </row>
    <row r="3848" spans="1:6" x14ac:dyDescent="0.3">
      <c r="A3848" s="22"/>
      <c r="B3848" s="23"/>
      <c r="C3848" s="24"/>
      <c r="D3848" s="25"/>
      <c r="E3848" s="26"/>
      <c r="F3848" s="26"/>
    </row>
    <row r="3849" spans="1:6" x14ac:dyDescent="0.3">
      <c r="A3849" s="22"/>
      <c r="B3849" s="23"/>
      <c r="C3849" s="24"/>
      <c r="D3849" s="25"/>
      <c r="E3849" s="26"/>
      <c r="F3849" s="26"/>
    </row>
    <row r="3850" spans="1:6" x14ac:dyDescent="0.3">
      <c r="A3850" s="22"/>
      <c r="B3850" s="23"/>
      <c r="C3850" s="24"/>
      <c r="D3850" s="25"/>
      <c r="E3850" s="26"/>
      <c r="F3850" s="26"/>
    </row>
    <row r="3851" spans="1:6" x14ac:dyDescent="0.3">
      <c r="A3851" s="22"/>
      <c r="B3851" s="23"/>
      <c r="C3851" s="24"/>
      <c r="D3851" s="25"/>
      <c r="E3851" s="26"/>
      <c r="F3851" s="26"/>
    </row>
    <row r="3852" spans="1:6" x14ac:dyDescent="0.3">
      <c r="A3852" s="22"/>
      <c r="B3852" s="23"/>
      <c r="C3852" s="24"/>
      <c r="D3852" s="25"/>
      <c r="E3852" s="26"/>
      <c r="F3852" s="26"/>
    </row>
    <row r="3853" spans="1:6" x14ac:dyDescent="0.3">
      <c r="A3853" s="22"/>
      <c r="B3853" s="23"/>
      <c r="C3853" s="24"/>
      <c r="D3853" s="25"/>
      <c r="E3853" s="26"/>
      <c r="F3853" s="26"/>
    </row>
    <row r="3854" spans="1:6" x14ac:dyDescent="0.3">
      <c r="A3854" s="22"/>
      <c r="B3854" s="23"/>
      <c r="C3854" s="24"/>
      <c r="D3854" s="25"/>
      <c r="E3854" s="26"/>
      <c r="F3854" s="26"/>
    </row>
    <row r="3855" spans="1:6" x14ac:dyDescent="0.3">
      <c r="A3855" s="22"/>
      <c r="B3855" s="23"/>
      <c r="C3855" s="24"/>
      <c r="D3855" s="25"/>
      <c r="E3855" s="26"/>
      <c r="F3855" s="26"/>
    </row>
    <row r="3856" spans="1:6" x14ac:dyDescent="0.3">
      <c r="A3856" s="22"/>
      <c r="B3856" s="23"/>
      <c r="C3856" s="24"/>
      <c r="D3856" s="25"/>
      <c r="E3856" s="26"/>
      <c r="F3856" s="26"/>
    </row>
    <row r="3857" spans="1:6" x14ac:dyDescent="0.3">
      <c r="A3857" s="22"/>
      <c r="B3857" s="23"/>
      <c r="C3857" s="24"/>
      <c r="D3857" s="25"/>
      <c r="E3857" s="26"/>
      <c r="F3857" s="26"/>
    </row>
    <row r="3858" spans="1:6" x14ac:dyDescent="0.3">
      <c r="A3858" s="22"/>
      <c r="B3858" s="23"/>
      <c r="C3858" s="24"/>
      <c r="D3858" s="25"/>
      <c r="E3858" s="26"/>
      <c r="F3858" s="26"/>
    </row>
    <row r="3859" spans="1:6" x14ac:dyDescent="0.3">
      <c r="A3859" s="22"/>
      <c r="B3859" s="23"/>
      <c r="C3859" s="24"/>
      <c r="D3859" s="25"/>
      <c r="E3859" s="26"/>
      <c r="F3859" s="26"/>
    </row>
    <row r="3860" spans="1:6" x14ac:dyDescent="0.3">
      <c r="A3860" s="22"/>
      <c r="B3860" s="23"/>
      <c r="C3860" s="24"/>
      <c r="D3860" s="25"/>
      <c r="E3860" s="26"/>
      <c r="F3860" s="26"/>
    </row>
    <row r="3861" spans="1:6" x14ac:dyDescent="0.3">
      <c r="A3861" s="22"/>
      <c r="B3861" s="23"/>
      <c r="C3861" s="24"/>
      <c r="D3861" s="25"/>
      <c r="E3861" s="26"/>
      <c r="F3861" s="26"/>
    </row>
    <row r="3862" spans="1:6" x14ac:dyDescent="0.3">
      <c r="A3862" s="22"/>
      <c r="B3862" s="23"/>
      <c r="C3862" s="24"/>
      <c r="D3862" s="25"/>
      <c r="E3862" s="26"/>
      <c r="F3862" s="26"/>
    </row>
    <row r="3863" spans="1:6" x14ac:dyDescent="0.3">
      <c r="A3863" s="22"/>
      <c r="B3863" s="23"/>
      <c r="C3863" s="24"/>
      <c r="D3863" s="25"/>
      <c r="E3863" s="26"/>
      <c r="F3863" s="26"/>
    </row>
    <row r="3864" spans="1:6" x14ac:dyDescent="0.3">
      <c r="A3864" s="22"/>
      <c r="B3864" s="23"/>
      <c r="C3864" s="24"/>
      <c r="D3864" s="25"/>
      <c r="E3864" s="26"/>
      <c r="F3864" s="26"/>
    </row>
    <row r="3865" spans="1:6" x14ac:dyDescent="0.3">
      <c r="A3865" s="22"/>
      <c r="B3865" s="23"/>
      <c r="C3865" s="24"/>
      <c r="D3865" s="25"/>
      <c r="E3865" s="26"/>
      <c r="F3865" s="26"/>
    </row>
    <row r="3866" spans="1:6" x14ac:dyDescent="0.3">
      <c r="A3866" s="22"/>
      <c r="B3866" s="23"/>
      <c r="C3866" s="24"/>
      <c r="D3866" s="25"/>
      <c r="E3866" s="26"/>
      <c r="F3866" s="26"/>
    </row>
    <row r="3867" spans="1:6" x14ac:dyDescent="0.3">
      <c r="A3867" s="22"/>
      <c r="B3867" s="23"/>
      <c r="C3867" s="24"/>
      <c r="D3867" s="25"/>
      <c r="E3867" s="26"/>
      <c r="F3867" s="26"/>
    </row>
    <row r="3868" spans="1:6" x14ac:dyDescent="0.3">
      <c r="A3868" s="22"/>
      <c r="B3868" s="23"/>
      <c r="C3868" s="24"/>
      <c r="D3868" s="25"/>
      <c r="E3868" s="26"/>
      <c r="F3868" s="26"/>
    </row>
    <row r="3869" spans="1:6" x14ac:dyDescent="0.3">
      <c r="A3869" s="22"/>
      <c r="B3869" s="23"/>
      <c r="C3869" s="24"/>
      <c r="D3869" s="25"/>
      <c r="E3869" s="26"/>
      <c r="F3869" s="26"/>
    </row>
    <row r="3870" spans="1:6" x14ac:dyDescent="0.3">
      <c r="A3870" s="22"/>
      <c r="B3870" s="23"/>
      <c r="C3870" s="24"/>
      <c r="D3870" s="25"/>
      <c r="E3870" s="26"/>
      <c r="F3870" s="26"/>
    </row>
    <row r="3871" spans="1:6" x14ac:dyDescent="0.3">
      <c r="A3871" s="22"/>
      <c r="B3871" s="23"/>
      <c r="C3871" s="24"/>
      <c r="D3871" s="25"/>
      <c r="E3871" s="26"/>
      <c r="F3871" s="26"/>
    </row>
    <row r="3872" spans="1:6" x14ac:dyDescent="0.3">
      <c r="A3872" s="22"/>
      <c r="B3872" s="23"/>
      <c r="C3872" s="24"/>
      <c r="D3872" s="25"/>
      <c r="E3872" s="26"/>
      <c r="F3872" s="26"/>
    </row>
    <row r="3873" spans="1:6" x14ac:dyDescent="0.3">
      <c r="A3873" s="22"/>
      <c r="B3873" s="23"/>
      <c r="C3873" s="24"/>
      <c r="D3873" s="25"/>
      <c r="E3873" s="26"/>
      <c r="F3873" s="26"/>
    </row>
    <row r="3874" spans="1:6" x14ac:dyDescent="0.3">
      <c r="A3874" s="22"/>
      <c r="B3874" s="23"/>
      <c r="C3874" s="24"/>
      <c r="D3874" s="25"/>
      <c r="E3874" s="26"/>
      <c r="F3874" s="26"/>
    </row>
    <row r="3875" spans="1:6" x14ac:dyDescent="0.3">
      <c r="A3875" s="22"/>
      <c r="B3875" s="23"/>
      <c r="C3875" s="24"/>
      <c r="D3875" s="25"/>
      <c r="E3875" s="26"/>
      <c r="F3875" s="26"/>
    </row>
    <row r="3876" spans="1:6" x14ac:dyDescent="0.3">
      <c r="A3876" s="22"/>
      <c r="B3876" s="23"/>
      <c r="C3876" s="24"/>
      <c r="D3876" s="25"/>
      <c r="E3876" s="26"/>
      <c r="F3876" s="26"/>
    </row>
    <row r="3877" spans="1:6" x14ac:dyDescent="0.3">
      <c r="A3877" s="22"/>
      <c r="B3877" s="23"/>
      <c r="C3877" s="24"/>
      <c r="D3877" s="25"/>
      <c r="E3877" s="26"/>
      <c r="F3877" s="26"/>
    </row>
    <row r="3878" spans="1:6" x14ac:dyDescent="0.3">
      <c r="A3878" s="22"/>
      <c r="B3878" s="23"/>
      <c r="C3878" s="24"/>
      <c r="D3878" s="25"/>
      <c r="E3878" s="26"/>
      <c r="F3878" s="26"/>
    </row>
    <row r="3879" spans="1:6" x14ac:dyDescent="0.3">
      <c r="A3879" s="22"/>
      <c r="B3879" s="23"/>
      <c r="C3879" s="24"/>
      <c r="D3879" s="25"/>
      <c r="E3879" s="26"/>
      <c r="F3879" s="26"/>
    </row>
    <row r="3880" spans="1:6" x14ac:dyDescent="0.3">
      <c r="A3880" s="22"/>
      <c r="B3880" s="23"/>
      <c r="C3880" s="24"/>
      <c r="D3880" s="25"/>
      <c r="E3880" s="26"/>
      <c r="F3880" s="26"/>
    </row>
    <row r="3881" spans="1:6" x14ac:dyDescent="0.3">
      <c r="A3881" s="22"/>
      <c r="B3881" s="23"/>
      <c r="C3881" s="24"/>
      <c r="D3881" s="25"/>
      <c r="E3881" s="26"/>
      <c r="F3881" s="26"/>
    </row>
    <row r="3882" spans="1:6" x14ac:dyDescent="0.3">
      <c r="A3882" s="22"/>
      <c r="B3882" s="23"/>
      <c r="C3882" s="24"/>
      <c r="D3882" s="25"/>
      <c r="E3882" s="26"/>
      <c r="F3882" s="26"/>
    </row>
    <row r="3883" spans="1:6" x14ac:dyDescent="0.3">
      <c r="A3883" s="22"/>
      <c r="B3883" s="23"/>
      <c r="C3883" s="24"/>
      <c r="D3883" s="25"/>
      <c r="E3883" s="26"/>
      <c r="F3883" s="26"/>
    </row>
    <row r="3884" spans="1:6" x14ac:dyDescent="0.3">
      <c r="A3884" s="22"/>
      <c r="B3884" s="23"/>
      <c r="C3884" s="24"/>
      <c r="D3884" s="25"/>
      <c r="E3884" s="26"/>
      <c r="F3884" s="26"/>
    </row>
    <row r="3885" spans="1:6" x14ac:dyDescent="0.3">
      <c r="A3885" s="22"/>
      <c r="B3885" s="23"/>
      <c r="C3885" s="24"/>
      <c r="D3885" s="25"/>
      <c r="E3885" s="26"/>
      <c r="F3885" s="26"/>
    </row>
    <row r="3886" spans="1:6" x14ac:dyDescent="0.3">
      <c r="A3886" s="22"/>
      <c r="B3886" s="23"/>
      <c r="C3886" s="24"/>
      <c r="D3886" s="25"/>
      <c r="E3886" s="26"/>
      <c r="F3886" s="26"/>
    </row>
    <row r="3887" spans="1:6" x14ac:dyDescent="0.3">
      <c r="A3887" s="22"/>
      <c r="B3887" s="23"/>
      <c r="C3887" s="24"/>
      <c r="D3887" s="25"/>
      <c r="E3887" s="26"/>
      <c r="F3887" s="26"/>
    </row>
    <row r="3888" spans="1:6" x14ac:dyDescent="0.3">
      <c r="A3888" s="22"/>
      <c r="B3888" s="23"/>
      <c r="C3888" s="24"/>
      <c r="D3888" s="25"/>
      <c r="E3888" s="26"/>
      <c r="F3888" s="26"/>
    </row>
    <row r="3889" spans="1:6" x14ac:dyDescent="0.3">
      <c r="A3889" s="22"/>
      <c r="B3889" s="23"/>
      <c r="C3889" s="24"/>
      <c r="D3889" s="25"/>
      <c r="E3889" s="26"/>
      <c r="F3889" s="26"/>
    </row>
    <row r="3890" spans="1:6" x14ac:dyDescent="0.3">
      <c r="A3890" s="22"/>
      <c r="B3890" s="23"/>
      <c r="C3890" s="24"/>
      <c r="D3890" s="25"/>
      <c r="E3890" s="26"/>
      <c r="F3890" s="26"/>
    </row>
    <row r="3891" spans="1:6" x14ac:dyDescent="0.3">
      <c r="A3891" s="22"/>
      <c r="B3891" s="23"/>
      <c r="C3891" s="24"/>
      <c r="D3891" s="25"/>
      <c r="E3891" s="26"/>
      <c r="F3891" s="26"/>
    </row>
    <row r="3892" spans="1:6" x14ac:dyDescent="0.3">
      <c r="A3892" s="22"/>
      <c r="B3892" s="23"/>
      <c r="C3892" s="24"/>
      <c r="D3892" s="25"/>
      <c r="E3892" s="26"/>
      <c r="F3892" s="26"/>
    </row>
    <row r="3893" spans="1:6" x14ac:dyDescent="0.3">
      <c r="A3893" s="22"/>
      <c r="B3893" s="23"/>
      <c r="C3893" s="24"/>
      <c r="D3893" s="25"/>
      <c r="E3893" s="26"/>
      <c r="F3893" s="26"/>
    </row>
    <row r="3894" spans="1:6" x14ac:dyDescent="0.3">
      <c r="A3894" s="22"/>
      <c r="B3894" s="23"/>
      <c r="C3894" s="24"/>
      <c r="D3894" s="25"/>
      <c r="E3894" s="26"/>
      <c r="F3894" s="26"/>
    </row>
    <row r="3895" spans="1:6" x14ac:dyDescent="0.3">
      <c r="A3895" s="22"/>
      <c r="B3895" s="23"/>
      <c r="C3895" s="24"/>
      <c r="D3895" s="25"/>
      <c r="E3895" s="26"/>
      <c r="F3895" s="26"/>
    </row>
    <row r="3896" spans="1:6" x14ac:dyDescent="0.3">
      <c r="A3896" s="22"/>
      <c r="B3896" s="23"/>
      <c r="C3896" s="24"/>
      <c r="D3896" s="25"/>
      <c r="E3896" s="26"/>
      <c r="F3896" s="26"/>
    </row>
    <row r="3897" spans="1:6" x14ac:dyDescent="0.3">
      <c r="A3897" s="22"/>
      <c r="B3897" s="23"/>
      <c r="C3897" s="24"/>
      <c r="D3897" s="25"/>
      <c r="E3897" s="26"/>
      <c r="F3897" s="26"/>
    </row>
    <row r="3898" spans="1:6" x14ac:dyDescent="0.3">
      <c r="A3898" s="22"/>
      <c r="B3898" s="23"/>
      <c r="C3898" s="24"/>
      <c r="D3898" s="25"/>
      <c r="E3898" s="26"/>
      <c r="F3898" s="26"/>
    </row>
    <row r="3899" spans="1:6" x14ac:dyDescent="0.3">
      <c r="A3899" s="22"/>
      <c r="B3899" s="23"/>
      <c r="C3899" s="24"/>
      <c r="D3899" s="25"/>
      <c r="E3899" s="26"/>
      <c r="F3899" s="26"/>
    </row>
    <row r="3900" spans="1:6" x14ac:dyDescent="0.3">
      <c r="A3900" s="22"/>
      <c r="B3900" s="23"/>
      <c r="C3900" s="24"/>
      <c r="D3900" s="25"/>
      <c r="E3900" s="26"/>
      <c r="F3900" s="26"/>
    </row>
    <row r="3901" spans="1:6" x14ac:dyDescent="0.3">
      <c r="A3901" s="22"/>
      <c r="B3901" s="23"/>
      <c r="C3901" s="24"/>
      <c r="D3901" s="25"/>
      <c r="E3901" s="26"/>
      <c r="F3901" s="26"/>
    </row>
    <row r="3902" spans="1:6" x14ac:dyDescent="0.3">
      <c r="A3902" s="22"/>
      <c r="B3902" s="23"/>
      <c r="C3902" s="24"/>
      <c r="D3902" s="25"/>
      <c r="E3902" s="26"/>
      <c r="F3902" s="26"/>
    </row>
    <row r="3903" spans="1:6" x14ac:dyDescent="0.3">
      <c r="A3903" s="22"/>
      <c r="B3903" s="23"/>
      <c r="C3903" s="24"/>
      <c r="D3903" s="25"/>
      <c r="E3903" s="26"/>
      <c r="F3903" s="26"/>
    </row>
    <row r="3904" spans="1:6" x14ac:dyDescent="0.3">
      <c r="A3904" s="22"/>
      <c r="B3904" s="23"/>
      <c r="C3904" s="24"/>
      <c r="D3904" s="25"/>
      <c r="E3904" s="26"/>
      <c r="F3904" s="26"/>
    </row>
    <row r="3905" spans="1:6" x14ac:dyDescent="0.3">
      <c r="A3905" s="22"/>
      <c r="B3905" s="23"/>
      <c r="C3905" s="24"/>
      <c r="D3905" s="25"/>
      <c r="E3905" s="26"/>
      <c r="F3905" s="26"/>
    </row>
    <row r="3906" spans="1:6" x14ac:dyDescent="0.3">
      <c r="A3906" s="22"/>
      <c r="B3906" s="23"/>
      <c r="C3906" s="24"/>
      <c r="D3906" s="25"/>
      <c r="E3906" s="26"/>
      <c r="F3906" s="26"/>
    </row>
    <row r="3907" spans="1:6" x14ac:dyDescent="0.3">
      <c r="A3907" s="22"/>
      <c r="B3907" s="23"/>
      <c r="C3907" s="24"/>
      <c r="D3907" s="25"/>
      <c r="E3907" s="26"/>
      <c r="F3907" s="26"/>
    </row>
    <row r="3908" spans="1:6" x14ac:dyDescent="0.3">
      <c r="A3908" s="22"/>
      <c r="B3908" s="23"/>
      <c r="C3908" s="24"/>
      <c r="D3908" s="25"/>
      <c r="E3908" s="26"/>
      <c r="F3908" s="26"/>
    </row>
    <row r="3909" spans="1:6" x14ac:dyDescent="0.3">
      <c r="A3909" s="22"/>
      <c r="B3909" s="23"/>
      <c r="C3909" s="24"/>
      <c r="D3909" s="25"/>
      <c r="E3909" s="26"/>
      <c r="F3909" s="26"/>
    </row>
    <row r="3910" spans="1:6" x14ac:dyDescent="0.3">
      <c r="A3910" s="22"/>
      <c r="B3910" s="23"/>
      <c r="C3910" s="24"/>
      <c r="D3910" s="25"/>
      <c r="E3910" s="26"/>
      <c r="F3910" s="26"/>
    </row>
    <row r="3911" spans="1:6" x14ac:dyDescent="0.3">
      <c r="A3911" s="22"/>
      <c r="B3911" s="23"/>
      <c r="C3911" s="24"/>
      <c r="D3911" s="25"/>
      <c r="E3911" s="26"/>
      <c r="F3911" s="26"/>
    </row>
    <row r="3912" spans="1:6" x14ac:dyDescent="0.3">
      <c r="A3912" s="22"/>
      <c r="B3912" s="23"/>
      <c r="C3912" s="24"/>
      <c r="D3912" s="25"/>
      <c r="E3912" s="26"/>
      <c r="F3912" s="26"/>
    </row>
    <row r="3913" spans="1:6" x14ac:dyDescent="0.3">
      <c r="A3913" s="22"/>
      <c r="B3913" s="23"/>
      <c r="C3913" s="24"/>
      <c r="D3913" s="25"/>
      <c r="E3913" s="26"/>
      <c r="F3913" s="26"/>
    </row>
    <row r="3914" spans="1:6" x14ac:dyDescent="0.3">
      <c r="A3914" s="22"/>
      <c r="B3914" s="23"/>
      <c r="C3914" s="24"/>
      <c r="D3914" s="25"/>
      <c r="E3914" s="26"/>
      <c r="F3914" s="26"/>
    </row>
    <row r="3915" spans="1:6" x14ac:dyDescent="0.3">
      <c r="A3915" s="22"/>
      <c r="B3915" s="23"/>
      <c r="C3915" s="24"/>
      <c r="D3915" s="25"/>
      <c r="E3915" s="26"/>
      <c r="F3915" s="26"/>
    </row>
    <row r="3916" spans="1:6" x14ac:dyDescent="0.3">
      <c r="A3916" s="22"/>
      <c r="B3916" s="23"/>
      <c r="C3916" s="24"/>
      <c r="D3916" s="25"/>
      <c r="E3916" s="26"/>
      <c r="F3916" s="26"/>
    </row>
    <row r="3917" spans="1:6" x14ac:dyDescent="0.3">
      <c r="A3917" s="22"/>
      <c r="B3917" s="23"/>
      <c r="C3917" s="24"/>
      <c r="D3917" s="25"/>
      <c r="E3917" s="26"/>
      <c r="F3917" s="26"/>
    </row>
    <row r="3918" spans="1:6" x14ac:dyDescent="0.3">
      <c r="A3918" s="22"/>
      <c r="B3918" s="23"/>
      <c r="C3918" s="24"/>
      <c r="D3918" s="25"/>
      <c r="E3918" s="26"/>
      <c r="F3918" s="26"/>
    </row>
    <row r="3919" spans="1:6" x14ac:dyDescent="0.3">
      <c r="A3919" s="22"/>
      <c r="B3919" s="23"/>
      <c r="C3919" s="24"/>
      <c r="D3919" s="25"/>
      <c r="E3919" s="26"/>
      <c r="F3919" s="26"/>
    </row>
    <row r="3920" spans="1:6" x14ac:dyDescent="0.3">
      <c r="A3920" s="22"/>
      <c r="B3920" s="23"/>
      <c r="C3920" s="24"/>
      <c r="D3920" s="25"/>
      <c r="E3920" s="26"/>
      <c r="F3920" s="26"/>
    </row>
    <row r="3921" spans="1:6" x14ac:dyDescent="0.3">
      <c r="A3921" s="22"/>
      <c r="B3921" s="23"/>
      <c r="C3921" s="24"/>
      <c r="D3921" s="25"/>
      <c r="E3921" s="26"/>
      <c r="F3921" s="26"/>
    </row>
    <row r="3922" spans="1:6" x14ac:dyDescent="0.3">
      <c r="A3922" s="22"/>
      <c r="B3922" s="23"/>
      <c r="C3922" s="24"/>
      <c r="D3922" s="25"/>
      <c r="E3922" s="26"/>
      <c r="F3922" s="26"/>
    </row>
    <row r="3923" spans="1:6" x14ac:dyDescent="0.3">
      <c r="A3923" s="22"/>
      <c r="B3923" s="23"/>
      <c r="C3923" s="24"/>
      <c r="D3923" s="25"/>
      <c r="E3923" s="26"/>
      <c r="F3923" s="26"/>
    </row>
    <row r="3924" spans="1:6" x14ac:dyDescent="0.3">
      <c r="A3924" s="22"/>
      <c r="B3924" s="23"/>
      <c r="C3924" s="24"/>
      <c r="D3924" s="25"/>
      <c r="E3924" s="26"/>
      <c r="F3924" s="26"/>
    </row>
    <row r="3925" spans="1:6" x14ac:dyDescent="0.3">
      <c r="A3925" s="22"/>
      <c r="B3925" s="23"/>
      <c r="C3925" s="24"/>
      <c r="D3925" s="25"/>
      <c r="E3925" s="26"/>
      <c r="F3925" s="26"/>
    </row>
    <row r="3926" spans="1:6" x14ac:dyDescent="0.3">
      <c r="A3926" s="22"/>
      <c r="B3926" s="23"/>
      <c r="C3926" s="24"/>
      <c r="D3926" s="25"/>
      <c r="E3926" s="26"/>
      <c r="F3926" s="26"/>
    </row>
    <row r="3927" spans="1:6" x14ac:dyDescent="0.3">
      <c r="A3927" s="22"/>
      <c r="B3927" s="23"/>
      <c r="C3927" s="24"/>
      <c r="D3927" s="25"/>
      <c r="E3927" s="26"/>
      <c r="F3927" s="26"/>
    </row>
    <row r="3928" spans="1:6" x14ac:dyDescent="0.3">
      <c r="A3928" s="22"/>
      <c r="B3928" s="23"/>
      <c r="C3928" s="24"/>
      <c r="D3928" s="25"/>
      <c r="E3928" s="26"/>
      <c r="F3928" s="26"/>
    </row>
    <row r="3929" spans="1:6" x14ac:dyDescent="0.3">
      <c r="A3929" s="22"/>
      <c r="B3929" s="23"/>
      <c r="C3929" s="24"/>
      <c r="D3929" s="25"/>
      <c r="E3929" s="26"/>
      <c r="F3929" s="26"/>
    </row>
    <row r="3930" spans="1:6" x14ac:dyDescent="0.3">
      <c r="A3930" s="22"/>
      <c r="B3930" s="23"/>
      <c r="C3930" s="24"/>
      <c r="D3930" s="25"/>
      <c r="E3930" s="26"/>
      <c r="F3930" s="26"/>
    </row>
    <row r="3931" spans="1:6" x14ac:dyDescent="0.3">
      <c r="A3931" s="22"/>
      <c r="B3931" s="23"/>
      <c r="C3931" s="24"/>
      <c r="D3931" s="25"/>
      <c r="E3931" s="26"/>
      <c r="F3931" s="26"/>
    </row>
    <row r="3932" spans="1:6" x14ac:dyDescent="0.3">
      <c r="A3932" s="22"/>
      <c r="B3932" s="23"/>
      <c r="C3932" s="24"/>
      <c r="D3932" s="25"/>
      <c r="E3932" s="26"/>
      <c r="F3932" s="26"/>
    </row>
    <row r="3933" spans="1:6" x14ac:dyDescent="0.3">
      <c r="A3933" s="22"/>
      <c r="B3933" s="23"/>
      <c r="C3933" s="24"/>
      <c r="D3933" s="25"/>
      <c r="E3933" s="26"/>
      <c r="F3933" s="26"/>
    </row>
    <row r="3934" spans="1:6" x14ac:dyDescent="0.3">
      <c r="A3934" s="22"/>
      <c r="B3934" s="23"/>
      <c r="C3934" s="24"/>
      <c r="D3934" s="25"/>
      <c r="E3934" s="26"/>
      <c r="F3934" s="26"/>
    </row>
    <row r="3935" spans="1:6" x14ac:dyDescent="0.3">
      <c r="A3935" s="22"/>
      <c r="B3935" s="23"/>
      <c r="C3935" s="24"/>
      <c r="D3935" s="25"/>
      <c r="E3935" s="26"/>
      <c r="F3935" s="26"/>
    </row>
    <row r="3936" spans="1:6" x14ac:dyDescent="0.3">
      <c r="A3936" s="22"/>
      <c r="B3936" s="23"/>
      <c r="C3936" s="24"/>
      <c r="D3936" s="25"/>
      <c r="E3936" s="26"/>
      <c r="F3936" s="26"/>
    </row>
    <row r="3937" spans="1:6" x14ac:dyDescent="0.3">
      <c r="A3937" s="22"/>
      <c r="B3937" s="23"/>
      <c r="C3937" s="24"/>
      <c r="D3937" s="25"/>
      <c r="E3937" s="26"/>
      <c r="F3937" s="26"/>
    </row>
    <row r="3938" spans="1:6" x14ac:dyDescent="0.3">
      <c r="A3938" s="22"/>
      <c r="B3938" s="23"/>
      <c r="C3938" s="24"/>
      <c r="D3938" s="25"/>
      <c r="E3938" s="26"/>
      <c r="F3938" s="26"/>
    </row>
    <row r="3939" spans="1:6" x14ac:dyDescent="0.3">
      <c r="A3939" s="22"/>
      <c r="B3939" s="23"/>
      <c r="C3939" s="24"/>
      <c r="D3939" s="25"/>
      <c r="E3939" s="26"/>
      <c r="F3939" s="26"/>
    </row>
    <row r="3940" spans="1:6" x14ac:dyDescent="0.3">
      <c r="A3940" s="22"/>
      <c r="B3940" s="23"/>
      <c r="C3940" s="24"/>
      <c r="D3940" s="25"/>
      <c r="E3940" s="26"/>
      <c r="F3940" s="26"/>
    </row>
    <row r="3941" spans="1:6" x14ac:dyDescent="0.3">
      <c r="A3941" s="22"/>
      <c r="B3941" s="23"/>
      <c r="C3941" s="24"/>
      <c r="D3941" s="25"/>
      <c r="E3941" s="26"/>
      <c r="F3941" s="26"/>
    </row>
    <row r="3942" spans="1:6" x14ac:dyDescent="0.3">
      <c r="A3942" s="22"/>
      <c r="B3942" s="23"/>
      <c r="C3942" s="24"/>
      <c r="D3942" s="25"/>
      <c r="E3942" s="26"/>
      <c r="F3942" s="26"/>
    </row>
    <row r="3943" spans="1:6" x14ac:dyDescent="0.3">
      <c r="A3943" s="22"/>
      <c r="B3943" s="23"/>
      <c r="C3943" s="24"/>
      <c r="D3943" s="25"/>
      <c r="E3943" s="26"/>
      <c r="F3943" s="26"/>
    </row>
    <row r="3944" spans="1:6" x14ac:dyDescent="0.3">
      <c r="A3944" s="22"/>
      <c r="B3944" s="23"/>
      <c r="C3944" s="24"/>
      <c r="D3944" s="25"/>
      <c r="E3944" s="26"/>
      <c r="F3944" s="26"/>
    </row>
    <row r="3945" spans="1:6" x14ac:dyDescent="0.3">
      <c r="A3945" s="22"/>
      <c r="B3945" s="23"/>
      <c r="C3945" s="24"/>
      <c r="D3945" s="25"/>
      <c r="E3945" s="26"/>
      <c r="F3945" s="26"/>
    </row>
    <row r="3946" spans="1:6" x14ac:dyDescent="0.3">
      <c r="A3946" s="22"/>
      <c r="B3946" s="23"/>
      <c r="C3946" s="24"/>
      <c r="D3946" s="25"/>
      <c r="E3946" s="26"/>
      <c r="F3946" s="26"/>
    </row>
    <row r="3947" spans="1:6" x14ac:dyDescent="0.3">
      <c r="A3947" s="22"/>
      <c r="B3947" s="23"/>
      <c r="C3947" s="24"/>
      <c r="D3947" s="25"/>
      <c r="E3947" s="26"/>
      <c r="F3947" s="26"/>
    </row>
    <row r="3948" spans="1:6" x14ac:dyDescent="0.3">
      <c r="A3948" s="22"/>
      <c r="B3948" s="23"/>
      <c r="C3948" s="24"/>
      <c r="D3948" s="25"/>
      <c r="E3948" s="26"/>
      <c r="F3948" s="26"/>
    </row>
    <row r="3949" spans="1:6" x14ac:dyDescent="0.3">
      <c r="A3949" s="22"/>
      <c r="B3949" s="23"/>
      <c r="C3949" s="24"/>
      <c r="D3949" s="25"/>
      <c r="E3949" s="26"/>
      <c r="F3949" s="26"/>
    </row>
    <row r="3950" spans="1:6" x14ac:dyDescent="0.3">
      <c r="A3950" s="22"/>
      <c r="B3950" s="23"/>
      <c r="C3950" s="24"/>
      <c r="D3950" s="25"/>
      <c r="E3950" s="26"/>
      <c r="F3950" s="26"/>
    </row>
    <row r="3951" spans="1:6" x14ac:dyDescent="0.3">
      <c r="A3951" s="22"/>
      <c r="B3951" s="23"/>
      <c r="C3951" s="24"/>
      <c r="D3951" s="25"/>
      <c r="E3951" s="26"/>
      <c r="F3951" s="26"/>
    </row>
    <row r="3952" spans="1:6" x14ac:dyDescent="0.3">
      <c r="A3952" s="22"/>
      <c r="B3952" s="23"/>
      <c r="C3952" s="24"/>
      <c r="D3952" s="25"/>
      <c r="E3952" s="26"/>
      <c r="F3952" s="26"/>
    </row>
    <row r="3953" spans="1:6" x14ac:dyDescent="0.3">
      <c r="A3953" s="22"/>
      <c r="B3953" s="23"/>
      <c r="C3953" s="24"/>
      <c r="D3953" s="25"/>
      <c r="E3953" s="26"/>
      <c r="F3953" s="26"/>
    </row>
    <row r="3954" spans="1:6" x14ac:dyDescent="0.3">
      <c r="A3954" s="22"/>
      <c r="B3954" s="23"/>
      <c r="C3954" s="24"/>
      <c r="D3954" s="25"/>
      <c r="E3954" s="26"/>
      <c r="F3954" s="26"/>
    </row>
    <row r="3955" spans="1:6" x14ac:dyDescent="0.3">
      <c r="A3955" s="22"/>
      <c r="B3955" s="23"/>
      <c r="C3955" s="24"/>
      <c r="D3955" s="25"/>
      <c r="E3955" s="26"/>
      <c r="F3955" s="26"/>
    </row>
    <row r="3956" spans="1:6" x14ac:dyDescent="0.3">
      <c r="A3956" s="22"/>
      <c r="B3956" s="23"/>
      <c r="C3956" s="24"/>
      <c r="D3956" s="25"/>
      <c r="E3956" s="26"/>
      <c r="F3956" s="26"/>
    </row>
    <row r="3957" spans="1:6" x14ac:dyDescent="0.3">
      <c r="A3957" s="22"/>
      <c r="B3957" s="23"/>
      <c r="C3957" s="24"/>
      <c r="D3957" s="25"/>
      <c r="E3957" s="26"/>
      <c r="F3957" s="26"/>
    </row>
    <row r="3958" spans="1:6" x14ac:dyDescent="0.3">
      <c r="A3958" s="22"/>
      <c r="B3958" s="23"/>
      <c r="C3958" s="24"/>
      <c r="D3958" s="25"/>
      <c r="E3958" s="26"/>
      <c r="F3958" s="26"/>
    </row>
    <row r="3959" spans="1:6" x14ac:dyDescent="0.3">
      <c r="A3959" s="22"/>
      <c r="B3959" s="23"/>
      <c r="C3959" s="24"/>
      <c r="D3959" s="25"/>
      <c r="E3959" s="26"/>
      <c r="F3959" s="26"/>
    </row>
    <row r="3960" spans="1:6" x14ac:dyDescent="0.3">
      <c r="A3960" s="22"/>
      <c r="B3960" s="23"/>
      <c r="C3960" s="24"/>
      <c r="D3960" s="25"/>
      <c r="E3960" s="26"/>
      <c r="F3960" s="26"/>
    </row>
    <row r="3961" spans="1:6" x14ac:dyDescent="0.3">
      <c r="A3961" s="22"/>
      <c r="B3961" s="23"/>
      <c r="C3961" s="24"/>
      <c r="D3961" s="25"/>
      <c r="E3961" s="26"/>
      <c r="F3961" s="26"/>
    </row>
    <row r="3962" spans="1:6" x14ac:dyDescent="0.3">
      <c r="A3962" s="22"/>
      <c r="B3962" s="23"/>
      <c r="C3962" s="24"/>
      <c r="D3962" s="25"/>
      <c r="E3962" s="26"/>
      <c r="F3962" s="26"/>
    </row>
    <row r="3963" spans="1:6" x14ac:dyDescent="0.3">
      <c r="A3963" s="22"/>
      <c r="B3963" s="23"/>
      <c r="C3963" s="24"/>
      <c r="D3963" s="25"/>
      <c r="E3963" s="26"/>
      <c r="F3963" s="26"/>
    </row>
    <row r="3964" spans="1:6" x14ac:dyDescent="0.3">
      <c r="A3964" s="22"/>
      <c r="B3964" s="23"/>
      <c r="C3964" s="24"/>
      <c r="D3964" s="25"/>
      <c r="E3964" s="26"/>
      <c r="F3964" s="26"/>
    </row>
    <row r="3965" spans="1:6" x14ac:dyDescent="0.3">
      <c r="A3965" s="22"/>
      <c r="B3965" s="23"/>
      <c r="C3965" s="24"/>
      <c r="D3965" s="25"/>
      <c r="E3965" s="26"/>
      <c r="F3965" s="26"/>
    </row>
    <row r="3966" spans="1:6" x14ac:dyDescent="0.3">
      <c r="A3966" s="22"/>
      <c r="B3966" s="23"/>
      <c r="C3966" s="24"/>
      <c r="D3966" s="25"/>
      <c r="E3966" s="26"/>
      <c r="F3966" s="26"/>
    </row>
    <row r="3967" spans="1:6" x14ac:dyDescent="0.3">
      <c r="A3967" s="22"/>
      <c r="B3967" s="23"/>
      <c r="C3967" s="24"/>
      <c r="D3967" s="25"/>
      <c r="E3967" s="26"/>
      <c r="F3967" s="26"/>
    </row>
    <row r="3968" spans="1:6" x14ac:dyDescent="0.3">
      <c r="A3968" s="22"/>
      <c r="B3968" s="23"/>
      <c r="C3968" s="24"/>
      <c r="D3968" s="25"/>
      <c r="E3968" s="26"/>
      <c r="F3968" s="26"/>
    </row>
    <row r="3969" spans="1:6" x14ac:dyDescent="0.3">
      <c r="A3969" s="22"/>
      <c r="B3969" s="23"/>
      <c r="C3969" s="24"/>
      <c r="D3969" s="25"/>
      <c r="E3969" s="26"/>
      <c r="F3969" s="26"/>
    </row>
    <row r="3970" spans="1:6" x14ac:dyDescent="0.3">
      <c r="A3970" s="22"/>
      <c r="B3970" s="23"/>
      <c r="C3970" s="24"/>
      <c r="D3970" s="25"/>
      <c r="E3970" s="26"/>
      <c r="F3970" s="26"/>
    </row>
    <row r="3971" spans="1:6" x14ac:dyDescent="0.3">
      <c r="A3971" s="22"/>
      <c r="B3971" s="23"/>
      <c r="C3971" s="24"/>
      <c r="D3971" s="25"/>
      <c r="E3971" s="26"/>
      <c r="F3971" s="26"/>
    </row>
    <row r="3972" spans="1:6" x14ac:dyDescent="0.3">
      <c r="A3972" s="22"/>
      <c r="B3972" s="23"/>
      <c r="C3972" s="24"/>
      <c r="D3972" s="25"/>
      <c r="E3972" s="26"/>
      <c r="F3972" s="26"/>
    </row>
    <row r="3973" spans="1:6" x14ac:dyDescent="0.3">
      <c r="A3973" s="22"/>
      <c r="B3973" s="23"/>
      <c r="C3973" s="24"/>
      <c r="D3973" s="25"/>
      <c r="E3973" s="26"/>
      <c r="F3973" s="26"/>
    </row>
    <row r="3974" spans="1:6" x14ac:dyDescent="0.3">
      <c r="A3974" s="22"/>
      <c r="B3974" s="23"/>
      <c r="C3974" s="24"/>
      <c r="D3974" s="25"/>
      <c r="E3974" s="26"/>
      <c r="F3974" s="26"/>
    </row>
    <row r="3975" spans="1:6" x14ac:dyDescent="0.3">
      <c r="A3975" s="22"/>
      <c r="B3975" s="23"/>
      <c r="C3975" s="24"/>
      <c r="D3975" s="25"/>
      <c r="E3975" s="26"/>
      <c r="F3975" s="26"/>
    </row>
    <row r="3976" spans="1:6" x14ac:dyDescent="0.3">
      <c r="A3976" s="22"/>
      <c r="B3976" s="23"/>
      <c r="C3976" s="24"/>
      <c r="D3976" s="25"/>
      <c r="E3976" s="26"/>
      <c r="F3976" s="26"/>
    </row>
    <row r="3977" spans="1:6" x14ac:dyDescent="0.3">
      <c r="A3977" s="22"/>
      <c r="B3977" s="23"/>
      <c r="C3977" s="24"/>
      <c r="D3977" s="25"/>
      <c r="E3977" s="26"/>
      <c r="F3977" s="26"/>
    </row>
    <row r="3978" spans="1:6" x14ac:dyDescent="0.3">
      <c r="A3978" s="22"/>
      <c r="B3978" s="23"/>
      <c r="C3978" s="24"/>
      <c r="D3978" s="25"/>
      <c r="E3978" s="26"/>
      <c r="F3978" s="26"/>
    </row>
    <row r="3979" spans="1:6" x14ac:dyDescent="0.3">
      <c r="A3979" s="22"/>
      <c r="B3979" s="23"/>
      <c r="C3979" s="24"/>
      <c r="D3979" s="25"/>
      <c r="E3979" s="26"/>
      <c r="F3979" s="26"/>
    </row>
    <row r="3980" spans="1:6" x14ac:dyDescent="0.3">
      <c r="A3980" s="22"/>
      <c r="B3980" s="23"/>
      <c r="C3980" s="24"/>
      <c r="D3980" s="25"/>
      <c r="E3980" s="26"/>
      <c r="F3980" s="26"/>
    </row>
    <row r="3981" spans="1:6" x14ac:dyDescent="0.3">
      <c r="A3981" s="22"/>
      <c r="B3981" s="23"/>
      <c r="C3981" s="24"/>
      <c r="D3981" s="25"/>
      <c r="E3981" s="26"/>
      <c r="F3981" s="26"/>
    </row>
    <row r="3982" spans="1:6" x14ac:dyDescent="0.3">
      <c r="A3982" s="22"/>
      <c r="B3982" s="23"/>
      <c r="C3982" s="24"/>
      <c r="D3982" s="25"/>
      <c r="E3982" s="26"/>
      <c r="F3982" s="26"/>
    </row>
    <row r="3983" spans="1:6" x14ac:dyDescent="0.3">
      <c r="A3983" s="22"/>
      <c r="B3983" s="23"/>
      <c r="C3983" s="24"/>
      <c r="D3983" s="25"/>
      <c r="E3983" s="26"/>
      <c r="F3983" s="26"/>
    </row>
    <row r="3984" spans="1:6" x14ac:dyDescent="0.3">
      <c r="A3984" s="22"/>
      <c r="B3984" s="23"/>
      <c r="C3984" s="24"/>
      <c r="D3984" s="25"/>
      <c r="E3984" s="26"/>
      <c r="F3984" s="26"/>
    </row>
    <row r="3985" spans="1:6" x14ac:dyDescent="0.3">
      <c r="A3985" s="22"/>
      <c r="B3985" s="23"/>
      <c r="C3985" s="24"/>
      <c r="D3985" s="25"/>
      <c r="E3985" s="26"/>
      <c r="F3985" s="26"/>
    </row>
    <row r="3986" spans="1:6" x14ac:dyDescent="0.3">
      <c r="A3986" s="22"/>
      <c r="B3986" s="23"/>
      <c r="C3986" s="24"/>
      <c r="D3986" s="25"/>
      <c r="E3986" s="26"/>
      <c r="F3986" s="26"/>
    </row>
    <row r="3987" spans="1:6" x14ac:dyDescent="0.3">
      <c r="A3987" s="22"/>
      <c r="B3987" s="23"/>
      <c r="C3987" s="24"/>
      <c r="D3987" s="25"/>
      <c r="E3987" s="26"/>
      <c r="F3987" s="26"/>
    </row>
    <row r="3988" spans="1:6" x14ac:dyDescent="0.3">
      <c r="A3988" s="22"/>
      <c r="B3988" s="23"/>
      <c r="C3988" s="24"/>
      <c r="D3988" s="25"/>
      <c r="E3988" s="26"/>
      <c r="F3988" s="26"/>
    </row>
    <row r="3989" spans="1:6" x14ac:dyDescent="0.3">
      <c r="A3989" s="22"/>
      <c r="B3989" s="23"/>
      <c r="C3989" s="24"/>
      <c r="D3989" s="25"/>
      <c r="E3989" s="26"/>
      <c r="F3989" s="26"/>
    </row>
    <row r="3990" spans="1:6" x14ac:dyDescent="0.3">
      <c r="A3990" s="22"/>
      <c r="B3990" s="23"/>
      <c r="C3990" s="24"/>
      <c r="D3990" s="25"/>
      <c r="E3990" s="26"/>
      <c r="F3990" s="26"/>
    </row>
    <row r="3991" spans="1:6" x14ac:dyDescent="0.3">
      <c r="A3991" s="22"/>
      <c r="B3991" s="23"/>
      <c r="C3991" s="24"/>
      <c r="D3991" s="25"/>
      <c r="E3991" s="26"/>
      <c r="F3991" s="26"/>
    </row>
    <row r="3992" spans="1:6" x14ac:dyDescent="0.3">
      <c r="A3992" s="22"/>
      <c r="B3992" s="23"/>
      <c r="C3992" s="24"/>
      <c r="D3992" s="25"/>
      <c r="E3992" s="26"/>
      <c r="F3992" s="26"/>
    </row>
    <row r="3993" spans="1:6" x14ac:dyDescent="0.3">
      <c r="A3993" s="22"/>
      <c r="B3993" s="23"/>
      <c r="C3993" s="24"/>
      <c r="D3993" s="25"/>
      <c r="E3993" s="26"/>
      <c r="F3993" s="26"/>
    </row>
    <row r="3994" spans="1:6" x14ac:dyDescent="0.3">
      <c r="A3994" s="22"/>
      <c r="B3994" s="23"/>
      <c r="C3994" s="24"/>
      <c r="D3994" s="25"/>
      <c r="E3994" s="26"/>
      <c r="F3994" s="26"/>
    </row>
    <row r="3995" spans="1:6" x14ac:dyDescent="0.3">
      <c r="A3995" s="22"/>
      <c r="B3995" s="23"/>
      <c r="C3995" s="24"/>
      <c r="D3995" s="25"/>
      <c r="E3995" s="26"/>
      <c r="F3995" s="26"/>
    </row>
    <row r="3996" spans="1:6" x14ac:dyDescent="0.3">
      <c r="A3996" s="22"/>
      <c r="B3996" s="23"/>
      <c r="C3996" s="24"/>
      <c r="D3996" s="25"/>
      <c r="E3996" s="26"/>
      <c r="F3996" s="26"/>
    </row>
    <row r="3997" spans="1:6" x14ac:dyDescent="0.3">
      <c r="A3997" s="22"/>
      <c r="B3997" s="23"/>
      <c r="C3997" s="24"/>
      <c r="D3997" s="25"/>
      <c r="E3997" s="26"/>
      <c r="F3997" s="26"/>
    </row>
    <row r="3998" spans="1:6" x14ac:dyDescent="0.3">
      <c r="A3998" s="22"/>
      <c r="B3998" s="23"/>
      <c r="C3998" s="24"/>
      <c r="D3998" s="25"/>
      <c r="E3998" s="26"/>
      <c r="F3998" s="26"/>
    </row>
    <row r="3999" spans="1:6" x14ac:dyDescent="0.3">
      <c r="A3999" s="22"/>
      <c r="B3999" s="23"/>
      <c r="C3999" s="24"/>
      <c r="D3999" s="25"/>
      <c r="E3999" s="26"/>
      <c r="F3999" s="26"/>
    </row>
    <row r="4000" spans="1:6" x14ac:dyDescent="0.3">
      <c r="A4000" s="22"/>
      <c r="B4000" s="23"/>
      <c r="C4000" s="24"/>
      <c r="D4000" s="25"/>
      <c r="E4000" s="26"/>
      <c r="F4000" s="26"/>
    </row>
    <row r="4001" spans="1:6" x14ac:dyDescent="0.3">
      <c r="A4001" s="22"/>
      <c r="B4001" s="23"/>
      <c r="C4001" s="24"/>
      <c r="D4001" s="25"/>
      <c r="E4001" s="26"/>
      <c r="F4001" s="26"/>
    </row>
    <row r="4002" spans="1:6" x14ac:dyDescent="0.3">
      <c r="A4002" s="22"/>
      <c r="B4002" s="23"/>
      <c r="C4002" s="24"/>
      <c r="D4002" s="25"/>
      <c r="E4002" s="26"/>
      <c r="F4002" s="26"/>
    </row>
    <row r="4003" spans="1:6" x14ac:dyDescent="0.3">
      <c r="A4003" s="22"/>
      <c r="B4003" s="23"/>
      <c r="C4003" s="24"/>
      <c r="D4003" s="25"/>
      <c r="E4003" s="26"/>
      <c r="F4003" s="26"/>
    </row>
    <row r="4004" spans="1:6" x14ac:dyDescent="0.3">
      <c r="A4004" s="22"/>
      <c r="B4004" s="23"/>
      <c r="C4004" s="24"/>
      <c r="D4004" s="25"/>
      <c r="E4004" s="26"/>
      <c r="F4004" s="26"/>
    </row>
    <row r="4005" spans="1:6" x14ac:dyDescent="0.3">
      <c r="A4005" s="22"/>
      <c r="B4005" s="23"/>
      <c r="C4005" s="24"/>
      <c r="D4005" s="25"/>
      <c r="E4005" s="26"/>
      <c r="F4005" s="26"/>
    </row>
    <row r="4006" spans="1:6" x14ac:dyDescent="0.3">
      <c r="A4006" s="22"/>
      <c r="B4006" s="23"/>
      <c r="C4006" s="24"/>
      <c r="D4006" s="25"/>
      <c r="E4006" s="26"/>
      <c r="F4006" s="26"/>
    </row>
    <row r="4007" spans="1:6" x14ac:dyDescent="0.3">
      <c r="A4007" s="22"/>
      <c r="B4007" s="23"/>
      <c r="C4007" s="24"/>
      <c r="D4007" s="25"/>
      <c r="E4007" s="26"/>
      <c r="F4007" s="26"/>
    </row>
    <row r="4008" spans="1:6" x14ac:dyDescent="0.3">
      <c r="A4008" s="22"/>
      <c r="B4008" s="23"/>
      <c r="C4008" s="24"/>
      <c r="D4008" s="25"/>
      <c r="E4008" s="26"/>
      <c r="F4008" s="26"/>
    </row>
    <row r="4009" spans="1:6" x14ac:dyDescent="0.3">
      <c r="A4009" s="22"/>
      <c r="B4009" s="23"/>
      <c r="C4009" s="24"/>
      <c r="D4009" s="25"/>
      <c r="E4009" s="26"/>
      <c r="F4009" s="26"/>
    </row>
    <row r="4010" spans="1:6" x14ac:dyDescent="0.3">
      <c r="A4010" s="22"/>
      <c r="B4010" s="23"/>
      <c r="C4010" s="24"/>
      <c r="D4010" s="25"/>
      <c r="E4010" s="26"/>
      <c r="F4010" s="26"/>
    </row>
    <row r="4011" spans="1:6" x14ac:dyDescent="0.3">
      <c r="A4011" s="22"/>
      <c r="B4011" s="23"/>
      <c r="C4011" s="24"/>
      <c r="D4011" s="25"/>
      <c r="E4011" s="26"/>
      <c r="F4011" s="26"/>
    </row>
    <row r="4012" spans="1:6" x14ac:dyDescent="0.3">
      <c r="A4012" s="22"/>
      <c r="B4012" s="23"/>
      <c r="C4012" s="24"/>
      <c r="D4012" s="25"/>
      <c r="E4012" s="26"/>
      <c r="F4012" s="26"/>
    </row>
    <row r="4013" spans="1:6" x14ac:dyDescent="0.3">
      <c r="A4013" s="22"/>
      <c r="B4013" s="23"/>
      <c r="C4013" s="24"/>
      <c r="D4013" s="25"/>
      <c r="E4013" s="26"/>
      <c r="F4013" s="26"/>
    </row>
    <row r="4014" spans="1:6" x14ac:dyDescent="0.3">
      <c r="A4014" s="22"/>
      <c r="B4014" s="23"/>
      <c r="C4014" s="24"/>
      <c r="D4014" s="25"/>
      <c r="E4014" s="26"/>
      <c r="F4014" s="26"/>
    </row>
    <row r="4015" spans="1:6" x14ac:dyDescent="0.3">
      <c r="A4015" s="22"/>
      <c r="B4015" s="23"/>
      <c r="C4015" s="24"/>
      <c r="D4015" s="25"/>
      <c r="E4015" s="26"/>
      <c r="F4015" s="26"/>
    </row>
    <row r="4016" spans="1:6" x14ac:dyDescent="0.3">
      <c r="A4016" s="22"/>
      <c r="B4016" s="23"/>
      <c r="C4016" s="24"/>
      <c r="D4016" s="25"/>
      <c r="E4016" s="26"/>
      <c r="F4016" s="26"/>
    </row>
    <row r="4017" spans="1:6" x14ac:dyDescent="0.3">
      <c r="A4017" s="22"/>
      <c r="B4017" s="23"/>
      <c r="C4017" s="24"/>
      <c r="D4017" s="25"/>
      <c r="E4017" s="26"/>
      <c r="F4017" s="26"/>
    </row>
    <row r="4018" spans="1:6" x14ac:dyDescent="0.3">
      <c r="A4018" s="22"/>
      <c r="B4018" s="23"/>
      <c r="C4018" s="24"/>
      <c r="D4018" s="25"/>
      <c r="E4018" s="26"/>
      <c r="F4018" s="26"/>
    </row>
    <row r="4019" spans="1:6" x14ac:dyDescent="0.3">
      <c r="A4019" s="22"/>
      <c r="B4019" s="23"/>
      <c r="C4019" s="24"/>
      <c r="D4019" s="25"/>
      <c r="E4019" s="26"/>
      <c r="F4019" s="26"/>
    </row>
    <row r="4020" spans="1:6" x14ac:dyDescent="0.3">
      <c r="A4020" s="22"/>
      <c r="B4020" s="23"/>
      <c r="C4020" s="24"/>
      <c r="D4020" s="25"/>
      <c r="E4020" s="26"/>
      <c r="F4020" s="26"/>
    </row>
    <row r="4021" spans="1:6" x14ac:dyDescent="0.3">
      <c r="A4021" s="22"/>
      <c r="B4021" s="23"/>
      <c r="C4021" s="24"/>
      <c r="D4021" s="25"/>
      <c r="E4021" s="26"/>
      <c r="F4021" s="26"/>
    </row>
    <row r="4022" spans="1:6" x14ac:dyDescent="0.3">
      <c r="A4022" s="22"/>
      <c r="B4022" s="23"/>
      <c r="C4022" s="24"/>
      <c r="D4022" s="25"/>
      <c r="E4022" s="26"/>
      <c r="F4022" s="26"/>
    </row>
    <row r="4023" spans="1:6" x14ac:dyDescent="0.3">
      <c r="A4023" s="22"/>
      <c r="B4023" s="23"/>
      <c r="C4023" s="24"/>
      <c r="D4023" s="25"/>
      <c r="E4023" s="26"/>
      <c r="F4023" s="26"/>
    </row>
    <row r="4024" spans="1:6" x14ac:dyDescent="0.3">
      <c r="A4024" s="22"/>
      <c r="B4024" s="23"/>
      <c r="C4024" s="24"/>
      <c r="D4024" s="25"/>
      <c r="E4024" s="26"/>
      <c r="F4024" s="26"/>
    </row>
    <row r="4025" spans="1:6" x14ac:dyDescent="0.3">
      <c r="A4025" s="22"/>
      <c r="B4025" s="23"/>
      <c r="C4025" s="24"/>
      <c r="D4025" s="25"/>
      <c r="E4025" s="26"/>
      <c r="F4025" s="26"/>
    </row>
    <row r="4026" spans="1:6" x14ac:dyDescent="0.3">
      <c r="A4026" s="22"/>
      <c r="B4026" s="23"/>
      <c r="C4026" s="24"/>
      <c r="D4026" s="25"/>
      <c r="E4026" s="26"/>
      <c r="F4026" s="26"/>
    </row>
    <row r="4027" spans="1:6" x14ac:dyDescent="0.3">
      <c r="A4027" s="22"/>
      <c r="B4027" s="23"/>
      <c r="C4027" s="24"/>
      <c r="D4027" s="25"/>
      <c r="E4027" s="26"/>
      <c r="F4027" s="26"/>
    </row>
    <row r="4028" spans="1:6" x14ac:dyDescent="0.3">
      <c r="A4028" s="22"/>
      <c r="B4028" s="23"/>
      <c r="C4028" s="24"/>
      <c r="D4028" s="25"/>
      <c r="E4028" s="26"/>
      <c r="F4028" s="26"/>
    </row>
    <row r="4029" spans="1:6" x14ac:dyDescent="0.3">
      <c r="A4029" s="22"/>
      <c r="B4029" s="23"/>
      <c r="C4029" s="24"/>
      <c r="D4029" s="25"/>
      <c r="E4029" s="26"/>
      <c r="F4029" s="26"/>
    </row>
    <row r="4030" spans="1:6" x14ac:dyDescent="0.3">
      <c r="A4030" s="22"/>
      <c r="B4030" s="23"/>
      <c r="C4030" s="24"/>
      <c r="D4030" s="25"/>
      <c r="E4030" s="26"/>
      <c r="F4030" s="26"/>
    </row>
    <row r="4031" spans="1:6" x14ac:dyDescent="0.3">
      <c r="A4031" s="22"/>
      <c r="B4031" s="23"/>
      <c r="C4031" s="24"/>
      <c r="D4031" s="25"/>
      <c r="E4031" s="26"/>
      <c r="F4031" s="26"/>
    </row>
    <row r="4032" spans="1:6" x14ac:dyDescent="0.3">
      <c r="A4032" s="22"/>
      <c r="B4032" s="23"/>
      <c r="C4032" s="24"/>
      <c r="D4032" s="25"/>
      <c r="E4032" s="26"/>
      <c r="F4032" s="26"/>
    </row>
    <row r="4033" spans="1:6" x14ac:dyDescent="0.3">
      <c r="A4033" s="22"/>
      <c r="B4033" s="23"/>
      <c r="C4033" s="24"/>
      <c r="D4033" s="25"/>
      <c r="E4033" s="26"/>
      <c r="F4033" s="26"/>
    </row>
    <row r="4034" spans="1:6" x14ac:dyDescent="0.3">
      <c r="A4034" s="22"/>
      <c r="B4034" s="23"/>
      <c r="C4034" s="24"/>
      <c r="D4034" s="25"/>
      <c r="E4034" s="26"/>
      <c r="F4034" s="26"/>
    </row>
    <row r="4035" spans="1:6" x14ac:dyDescent="0.3">
      <c r="A4035" s="22"/>
      <c r="B4035" s="23"/>
      <c r="C4035" s="24"/>
      <c r="D4035" s="25"/>
      <c r="E4035" s="26"/>
      <c r="F4035" s="26"/>
    </row>
    <row r="4036" spans="1:6" x14ac:dyDescent="0.3">
      <c r="A4036" s="22"/>
      <c r="B4036" s="23"/>
      <c r="C4036" s="24"/>
      <c r="D4036" s="25"/>
      <c r="E4036" s="26"/>
      <c r="F4036" s="26"/>
    </row>
    <row r="4037" spans="1:6" x14ac:dyDescent="0.3">
      <c r="A4037" s="22"/>
      <c r="B4037" s="23"/>
      <c r="C4037" s="24"/>
      <c r="D4037" s="25"/>
      <c r="E4037" s="26"/>
      <c r="F4037" s="26"/>
    </row>
    <row r="4038" spans="1:6" x14ac:dyDescent="0.3">
      <c r="A4038" s="22"/>
      <c r="B4038" s="23"/>
      <c r="C4038" s="24"/>
      <c r="D4038" s="25"/>
      <c r="E4038" s="26"/>
      <c r="F4038" s="26"/>
    </row>
    <row r="4039" spans="1:6" x14ac:dyDescent="0.3">
      <c r="A4039" s="22"/>
      <c r="B4039" s="23"/>
      <c r="C4039" s="24"/>
      <c r="D4039" s="25"/>
      <c r="E4039" s="26"/>
      <c r="F4039" s="26"/>
    </row>
    <row r="4040" spans="1:6" x14ac:dyDescent="0.3">
      <c r="A4040" s="22"/>
      <c r="B4040" s="23"/>
      <c r="C4040" s="24"/>
      <c r="D4040" s="25"/>
      <c r="E4040" s="26"/>
      <c r="F4040" s="26"/>
    </row>
    <row r="4041" spans="1:6" x14ac:dyDescent="0.3">
      <c r="A4041" s="22"/>
      <c r="B4041" s="23"/>
      <c r="C4041" s="24"/>
      <c r="D4041" s="25"/>
      <c r="E4041" s="26"/>
      <c r="F4041" s="26"/>
    </row>
    <row r="4042" spans="1:6" x14ac:dyDescent="0.3">
      <c r="A4042" s="22"/>
      <c r="B4042" s="23"/>
      <c r="C4042" s="24"/>
      <c r="D4042" s="25"/>
      <c r="E4042" s="26"/>
      <c r="F4042" s="26"/>
    </row>
    <row r="4043" spans="1:6" x14ac:dyDescent="0.3">
      <c r="A4043" s="22"/>
      <c r="B4043" s="23"/>
      <c r="C4043" s="24"/>
      <c r="D4043" s="25"/>
      <c r="E4043" s="26"/>
      <c r="F4043" s="26"/>
    </row>
    <row r="4044" spans="1:6" x14ac:dyDescent="0.3">
      <c r="A4044" s="22"/>
      <c r="B4044" s="23"/>
      <c r="C4044" s="24"/>
      <c r="D4044" s="25"/>
      <c r="E4044" s="26"/>
      <c r="F4044" s="26"/>
    </row>
    <row r="4045" spans="1:6" x14ac:dyDescent="0.3">
      <c r="A4045" s="22"/>
      <c r="B4045" s="23"/>
      <c r="C4045" s="24"/>
      <c r="D4045" s="25"/>
      <c r="E4045" s="26"/>
      <c r="F4045" s="26"/>
    </row>
    <row r="4046" spans="1:6" x14ac:dyDescent="0.3">
      <c r="A4046" s="22"/>
      <c r="B4046" s="23"/>
      <c r="C4046" s="24"/>
      <c r="D4046" s="25"/>
      <c r="E4046" s="26"/>
      <c r="F4046" s="26"/>
    </row>
    <row r="4047" spans="1:6" x14ac:dyDescent="0.3">
      <c r="A4047" s="22"/>
      <c r="B4047" s="23"/>
      <c r="C4047" s="24"/>
      <c r="D4047" s="25"/>
      <c r="E4047" s="26"/>
      <c r="F4047" s="26"/>
    </row>
    <row r="4048" spans="1:6" x14ac:dyDescent="0.3">
      <c r="A4048" s="22"/>
      <c r="B4048" s="23"/>
      <c r="C4048" s="24"/>
      <c r="D4048" s="25"/>
      <c r="E4048" s="26"/>
      <c r="F4048" s="26"/>
    </row>
    <row r="4049" spans="1:6" x14ac:dyDescent="0.3">
      <c r="A4049" s="22"/>
      <c r="B4049" s="23"/>
      <c r="C4049" s="24"/>
      <c r="D4049" s="25"/>
      <c r="E4049" s="26"/>
      <c r="F4049" s="26"/>
    </row>
    <row r="4050" spans="1:6" x14ac:dyDescent="0.3">
      <c r="A4050" s="22"/>
      <c r="B4050" s="23"/>
      <c r="C4050" s="24"/>
      <c r="D4050" s="25"/>
      <c r="E4050" s="26"/>
      <c r="F4050" s="26"/>
    </row>
    <row r="4051" spans="1:6" x14ac:dyDescent="0.3">
      <c r="A4051" s="22"/>
      <c r="B4051" s="23"/>
      <c r="C4051" s="24"/>
      <c r="D4051" s="25"/>
      <c r="E4051" s="26"/>
      <c r="F4051" s="26"/>
    </row>
    <row r="4052" spans="1:6" x14ac:dyDescent="0.3">
      <c r="A4052" s="22"/>
      <c r="B4052" s="23"/>
      <c r="C4052" s="24"/>
      <c r="D4052" s="25"/>
      <c r="E4052" s="26"/>
      <c r="F4052" s="26"/>
    </row>
    <row r="4053" spans="1:6" x14ac:dyDescent="0.3">
      <c r="A4053" s="22"/>
      <c r="B4053" s="23"/>
      <c r="C4053" s="24"/>
      <c r="D4053" s="25"/>
      <c r="E4053" s="26"/>
      <c r="F4053" s="26"/>
    </row>
    <row r="4054" spans="1:6" x14ac:dyDescent="0.3">
      <c r="A4054" s="22"/>
      <c r="B4054" s="23"/>
      <c r="C4054" s="24"/>
      <c r="D4054" s="25"/>
      <c r="E4054" s="26"/>
      <c r="F4054" s="26"/>
    </row>
    <row r="4055" spans="1:6" x14ac:dyDescent="0.3">
      <c r="A4055" s="22"/>
      <c r="B4055" s="23"/>
      <c r="C4055" s="24"/>
      <c r="D4055" s="25"/>
      <c r="E4055" s="26"/>
      <c r="F4055" s="26"/>
    </row>
    <row r="4056" spans="1:6" x14ac:dyDescent="0.3">
      <c r="A4056" s="22"/>
      <c r="B4056" s="23"/>
      <c r="C4056" s="24"/>
      <c r="D4056" s="25"/>
      <c r="E4056" s="26"/>
      <c r="F4056" s="26"/>
    </row>
    <row r="4057" spans="1:6" x14ac:dyDescent="0.3">
      <c r="A4057" s="22"/>
      <c r="B4057" s="23"/>
      <c r="C4057" s="24"/>
      <c r="D4057" s="25"/>
      <c r="E4057" s="26"/>
      <c r="F4057" s="26"/>
    </row>
    <row r="4058" spans="1:6" x14ac:dyDescent="0.3">
      <c r="A4058" s="22"/>
      <c r="B4058" s="23"/>
      <c r="C4058" s="24"/>
      <c r="D4058" s="25"/>
      <c r="E4058" s="26"/>
      <c r="F4058" s="26"/>
    </row>
    <row r="4059" spans="1:6" x14ac:dyDescent="0.3">
      <c r="A4059" s="22"/>
      <c r="B4059" s="23"/>
      <c r="C4059" s="24"/>
      <c r="D4059" s="25"/>
      <c r="E4059" s="26"/>
      <c r="F4059" s="26"/>
    </row>
    <row r="4060" spans="1:6" x14ac:dyDescent="0.3">
      <c r="A4060" s="22"/>
      <c r="B4060" s="23"/>
      <c r="C4060" s="24"/>
      <c r="D4060" s="25"/>
      <c r="E4060" s="26"/>
      <c r="F4060" s="26"/>
    </row>
    <row r="4061" spans="1:6" x14ac:dyDescent="0.3">
      <c r="A4061" s="22"/>
      <c r="B4061" s="23"/>
      <c r="C4061" s="24"/>
      <c r="D4061" s="25"/>
      <c r="E4061" s="26"/>
      <c r="F4061" s="26"/>
    </row>
    <row r="4062" spans="1:6" x14ac:dyDescent="0.3">
      <c r="A4062" s="22"/>
      <c r="B4062" s="23"/>
      <c r="C4062" s="24"/>
      <c r="D4062" s="25"/>
      <c r="E4062" s="26"/>
      <c r="F4062" s="26"/>
    </row>
    <row r="4063" spans="1:6" x14ac:dyDescent="0.3">
      <c r="A4063" s="22"/>
      <c r="B4063" s="23"/>
      <c r="C4063" s="24"/>
      <c r="D4063" s="25"/>
      <c r="E4063" s="26"/>
      <c r="F4063" s="26"/>
    </row>
    <row r="4064" spans="1:6" x14ac:dyDescent="0.3">
      <c r="A4064" s="22"/>
      <c r="B4064" s="23"/>
      <c r="C4064" s="24"/>
      <c r="D4064" s="25"/>
      <c r="E4064" s="26"/>
      <c r="F4064" s="26"/>
    </row>
    <row r="4065" spans="1:6" x14ac:dyDescent="0.3">
      <c r="A4065" s="22"/>
      <c r="B4065" s="23"/>
      <c r="C4065" s="24"/>
      <c r="D4065" s="25"/>
      <c r="E4065" s="26"/>
      <c r="F4065" s="26"/>
    </row>
    <row r="4066" spans="1:6" x14ac:dyDescent="0.3">
      <c r="A4066" s="22"/>
      <c r="B4066" s="23"/>
      <c r="C4066" s="24"/>
      <c r="D4066" s="25"/>
      <c r="E4066" s="26"/>
      <c r="F4066" s="26"/>
    </row>
    <row r="4067" spans="1:6" x14ac:dyDescent="0.3">
      <c r="A4067" s="22"/>
      <c r="B4067" s="23"/>
      <c r="C4067" s="24"/>
      <c r="D4067" s="25"/>
      <c r="E4067" s="26"/>
      <c r="F4067" s="26"/>
    </row>
    <row r="4068" spans="1:6" x14ac:dyDescent="0.3">
      <c r="A4068" s="22"/>
      <c r="B4068" s="23"/>
      <c r="C4068" s="24"/>
      <c r="D4068" s="25"/>
      <c r="E4068" s="26"/>
      <c r="F4068" s="26"/>
    </row>
    <row r="4069" spans="1:6" x14ac:dyDescent="0.3">
      <c r="A4069" s="22"/>
      <c r="B4069" s="23"/>
      <c r="C4069" s="24"/>
      <c r="D4069" s="25"/>
      <c r="E4069" s="26"/>
      <c r="F4069" s="26"/>
    </row>
    <row r="4070" spans="1:6" x14ac:dyDescent="0.3">
      <c r="A4070" s="22"/>
      <c r="B4070" s="23"/>
      <c r="C4070" s="24"/>
      <c r="D4070" s="25"/>
      <c r="E4070" s="26"/>
      <c r="F4070" s="26"/>
    </row>
    <row r="4071" spans="1:6" x14ac:dyDescent="0.3">
      <c r="A4071" s="22"/>
      <c r="B4071" s="23"/>
      <c r="C4071" s="24"/>
      <c r="D4071" s="25"/>
      <c r="E4071" s="26"/>
      <c r="F4071" s="26"/>
    </row>
    <row r="4072" spans="1:6" x14ac:dyDescent="0.3">
      <c r="A4072" s="22"/>
      <c r="B4072" s="23"/>
      <c r="C4072" s="24"/>
      <c r="D4072" s="25"/>
      <c r="E4072" s="26"/>
      <c r="F4072" s="26"/>
    </row>
    <row r="4073" spans="1:6" x14ac:dyDescent="0.3">
      <c r="A4073" s="22"/>
      <c r="B4073" s="23"/>
      <c r="C4073" s="24"/>
      <c r="D4073" s="25"/>
      <c r="E4073" s="26"/>
      <c r="F4073" s="26"/>
    </row>
    <row r="4074" spans="1:6" x14ac:dyDescent="0.3">
      <c r="A4074" s="22"/>
      <c r="B4074" s="23"/>
      <c r="C4074" s="24"/>
      <c r="D4074" s="25"/>
      <c r="E4074" s="26"/>
      <c r="F4074" s="26"/>
    </row>
    <row r="4075" spans="1:6" x14ac:dyDescent="0.3">
      <c r="A4075" s="22"/>
      <c r="B4075" s="23"/>
      <c r="C4075" s="24"/>
      <c r="D4075" s="25"/>
      <c r="E4075" s="26"/>
      <c r="F4075" s="26"/>
    </row>
    <row r="4076" spans="1:6" x14ac:dyDescent="0.3">
      <c r="A4076" s="22"/>
      <c r="B4076" s="23"/>
      <c r="C4076" s="24"/>
      <c r="D4076" s="25"/>
      <c r="E4076" s="26"/>
      <c r="F4076" s="26"/>
    </row>
    <row r="4077" spans="1:6" x14ac:dyDescent="0.3">
      <c r="A4077" s="22"/>
      <c r="B4077" s="23"/>
      <c r="C4077" s="24"/>
      <c r="D4077" s="25"/>
      <c r="E4077" s="26"/>
      <c r="F4077" s="26"/>
    </row>
    <row r="4078" spans="1:6" x14ac:dyDescent="0.3">
      <c r="A4078" s="22"/>
      <c r="B4078" s="23"/>
      <c r="C4078" s="24"/>
      <c r="D4078" s="25"/>
      <c r="E4078" s="26"/>
      <c r="F4078" s="26"/>
    </row>
    <row r="4079" spans="1:6" x14ac:dyDescent="0.3">
      <c r="A4079" s="22"/>
      <c r="B4079" s="23"/>
      <c r="C4079" s="24"/>
      <c r="D4079" s="25"/>
      <c r="E4079" s="26"/>
      <c r="F4079" s="26"/>
    </row>
    <row r="4080" spans="1:6" x14ac:dyDescent="0.3">
      <c r="A4080" s="22"/>
      <c r="B4080" s="23"/>
      <c r="C4080" s="24"/>
      <c r="D4080" s="25"/>
      <c r="E4080" s="26"/>
      <c r="F4080" s="26"/>
    </row>
    <row r="4081" spans="1:6" x14ac:dyDescent="0.3">
      <c r="A4081" s="22"/>
      <c r="B4081" s="23"/>
      <c r="C4081" s="24"/>
      <c r="D4081" s="25"/>
      <c r="E4081" s="26"/>
      <c r="F4081" s="26"/>
    </row>
    <row r="4082" spans="1:6" x14ac:dyDescent="0.3">
      <c r="A4082" s="22"/>
      <c r="B4082" s="23"/>
      <c r="C4082" s="24"/>
      <c r="D4082" s="25"/>
      <c r="E4082" s="26"/>
      <c r="F4082" s="26"/>
    </row>
    <row r="4083" spans="1:6" x14ac:dyDescent="0.3">
      <c r="A4083" s="22"/>
      <c r="B4083" s="23"/>
      <c r="C4083" s="24"/>
      <c r="D4083" s="25"/>
      <c r="E4083" s="26"/>
      <c r="F4083" s="26"/>
    </row>
    <row r="4084" spans="1:6" x14ac:dyDescent="0.3">
      <c r="A4084" s="22"/>
      <c r="B4084" s="23"/>
      <c r="C4084" s="24"/>
      <c r="D4084" s="25"/>
      <c r="E4084" s="26"/>
      <c r="F4084" s="26"/>
    </row>
    <row r="4085" spans="1:6" x14ac:dyDescent="0.3">
      <c r="A4085" s="22"/>
      <c r="B4085" s="23"/>
      <c r="C4085" s="24"/>
      <c r="D4085" s="25"/>
      <c r="E4085" s="26"/>
      <c r="F4085" s="26"/>
    </row>
    <row r="4086" spans="1:6" x14ac:dyDescent="0.3">
      <c r="A4086" s="22"/>
      <c r="B4086" s="23"/>
      <c r="C4086" s="24"/>
      <c r="D4086" s="25"/>
      <c r="E4086" s="26"/>
      <c r="F4086" s="26"/>
    </row>
    <row r="4087" spans="1:6" x14ac:dyDescent="0.3">
      <c r="A4087" s="22"/>
      <c r="B4087" s="23"/>
      <c r="C4087" s="24"/>
      <c r="D4087" s="25"/>
      <c r="E4087" s="26"/>
      <c r="F4087" s="26"/>
    </row>
    <row r="4088" spans="1:6" x14ac:dyDescent="0.3">
      <c r="A4088" s="22"/>
      <c r="B4088" s="23"/>
      <c r="C4088" s="24"/>
      <c r="D4088" s="25"/>
      <c r="E4088" s="26"/>
      <c r="F4088" s="26"/>
    </row>
    <row r="4089" spans="1:6" x14ac:dyDescent="0.3">
      <c r="A4089" s="22"/>
      <c r="B4089" s="23"/>
      <c r="C4089" s="24"/>
      <c r="D4089" s="25"/>
      <c r="E4089" s="26"/>
      <c r="F4089" s="26"/>
    </row>
    <row r="4090" spans="1:6" x14ac:dyDescent="0.3">
      <c r="A4090" s="22"/>
      <c r="B4090" s="23"/>
      <c r="C4090" s="24"/>
      <c r="D4090" s="25"/>
      <c r="E4090" s="26"/>
      <c r="F4090" s="26"/>
    </row>
    <row r="4091" spans="1:6" x14ac:dyDescent="0.3">
      <c r="A4091" s="22"/>
      <c r="B4091" s="23"/>
      <c r="C4091" s="24"/>
      <c r="D4091" s="25"/>
      <c r="E4091" s="26"/>
      <c r="F4091" s="26"/>
    </row>
    <row r="4092" spans="1:6" x14ac:dyDescent="0.3">
      <c r="A4092" s="22"/>
      <c r="B4092" s="23"/>
      <c r="C4092" s="24"/>
      <c r="D4092" s="25"/>
      <c r="E4092" s="26"/>
      <c r="F4092" s="26"/>
    </row>
    <row r="4093" spans="1:6" x14ac:dyDescent="0.3">
      <c r="A4093" s="22"/>
      <c r="B4093" s="23"/>
      <c r="C4093" s="24"/>
      <c r="D4093" s="25"/>
      <c r="E4093" s="26"/>
      <c r="F4093" s="26"/>
    </row>
    <row r="4094" spans="1:6" x14ac:dyDescent="0.3">
      <c r="A4094" s="22"/>
      <c r="B4094" s="23"/>
      <c r="C4094" s="24"/>
      <c r="D4094" s="25"/>
      <c r="E4094" s="26"/>
      <c r="F4094" s="26"/>
    </row>
    <row r="4095" spans="1:6" x14ac:dyDescent="0.3">
      <c r="A4095" s="22"/>
      <c r="B4095" s="23"/>
      <c r="C4095" s="24"/>
      <c r="D4095" s="25"/>
      <c r="E4095" s="26"/>
      <c r="F4095" s="26"/>
    </row>
    <row r="4096" spans="1:6" x14ac:dyDescent="0.3">
      <c r="A4096" s="22"/>
      <c r="B4096" s="23"/>
      <c r="C4096" s="24"/>
      <c r="D4096" s="25"/>
      <c r="E4096" s="26"/>
      <c r="F4096" s="26"/>
    </row>
    <row r="4097" spans="1:6" x14ac:dyDescent="0.3">
      <c r="A4097" s="22"/>
      <c r="B4097" s="23"/>
      <c r="C4097" s="24"/>
      <c r="D4097" s="25"/>
      <c r="E4097" s="26"/>
      <c r="F4097" s="26"/>
    </row>
    <row r="4098" spans="1:6" x14ac:dyDescent="0.3">
      <c r="A4098" s="22"/>
      <c r="B4098" s="23"/>
      <c r="C4098" s="24"/>
      <c r="D4098" s="25"/>
      <c r="E4098" s="26"/>
      <c r="F4098" s="26"/>
    </row>
    <row r="4099" spans="1:6" x14ac:dyDescent="0.3">
      <c r="A4099" s="22"/>
      <c r="B4099" s="23"/>
      <c r="C4099" s="24"/>
      <c r="D4099" s="25"/>
      <c r="E4099" s="26"/>
      <c r="F4099" s="26"/>
    </row>
    <row r="4100" spans="1:6" x14ac:dyDescent="0.3">
      <c r="A4100" s="22"/>
      <c r="B4100" s="23"/>
      <c r="C4100" s="24"/>
      <c r="D4100" s="25"/>
      <c r="E4100" s="26"/>
      <c r="F4100" s="26"/>
    </row>
    <row r="4101" spans="1:6" x14ac:dyDescent="0.3">
      <c r="A4101" s="22"/>
      <c r="B4101" s="23"/>
      <c r="C4101" s="24"/>
      <c r="D4101" s="25"/>
      <c r="E4101" s="26"/>
      <c r="F4101" s="26"/>
    </row>
    <row r="4102" spans="1:6" x14ac:dyDescent="0.3">
      <c r="A4102" s="22"/>
      <c r="B4102" s="23"/>
      <c r="C4102" s="24"/>
      <c r="D4102" s="25"/>
      <c r="E4102" s="26"/>
      <c r="F4102" s="26"/>
    </row>
    <row r="4103" spans="1:6" x14ac:dyDescent="0.3">
      <c r="A4103" s="22"/>
      <c r="B4103" s="23"/>
      <c r="C4103" s="24"/>
      <c r="D4103" s="25"/>
      <c r="E4103" s="26"/>
      <c r="F4103" s="26"/>
    </row>
    <row r="4104" spans="1:6" x14ac:dyDescent="0.3">
      <c r="A4104" s="22"/>
      <c r="B4104" s="23"/>
      <c r="C4104" s="24"/>
      <c r="D4104" s="25"/>
      <c r="E4104" s="26"/>
      <c r="F4104" s="26"/>
    </row>
    <row r="4105" spans="1:6" x14ac:dyDescent="0.3">
      <c r="A4105" s="22"/>
      <c r="B4105" s="23"/>
      <c r="C4105" s="24"/>
      <c r="D4105" s="25"/>
      <c r="E4105" s="26"/>
      <c r="F4105" s="26"/>
    </row>
    <row r="4106" spans="1:6" x14ac:dyDescent="0.3">
      <c r="A4106" s="22"/>
      <c r="B4106" s="23"/>
      <c r="C4106" s="24"/>
      <c r="D4106" s="25"/>
      <c r="E4106" s="26"/>
      <c r="F4106" s="26"/>
    </row>
    <row r="4107" spans="1:6" x14ac:dyDescent="0.3">
      <c r="A4107" s="22"/>
      <c r="B4107" s="23"/>
      <c r="C4107" s="24"/>
      <c r="D4107" s="25"/>
      <c r="E4107" s="26"/>
      <c r="F4107" s="26"/>
    </row>
    <row r="4108" spans="1:6" x14ac:dyDescent="0.3">
      <c r="A4108" s="22"/>
      <c r="B4108" s="23"/>
      <c r="C4108" s="24"/>
      <c r="D4108" s="25"/>
      <c r="E4108" s="26"/>
      <c r="F4108" s="26"/>
    </row>
    <row r="4109" spans="1:6" x14ac:dyDescent="0.3">
      <c r="A4109" s="22"/>
      <c r="B4109" s="23"/>
      <c r="C4109" s="24"/>
      <c r="D4109" s="25"/>
      <c r="E4109" s="26"/>
      <c r="F4109" s="26"/>
    </row>
    <row r="4110" spans="1:6" x14ac:dyDescent="0.3">
      <c r="A4110" s="22"/>
      <c r="B4110" s="23"/>
      <c r="C4110" s="24"/>
      <c r="D4110" s="25"/>
      <c r="E4110" s="26"/>
      <c r="F4110" s="26"/>
    </row>
    <row r="4111" spans="1:6" x14ac:dyDescent="0.3">
      <c r="A4111" s="22"/>
      <c r="B4111" s="23"/>
      <c r="C4111" s="24"/>
      <c r="D4111" s="25"/>
      <c r="E4111" s="26"/>
      <c r="F4111" s="26"/>
    </row>
    <row r="4112" spans="1:6" x14ac:dyDescent="0.3">
      <c r="A4112" s="22"/>
      <c r="B4112" s="23"/>
      <c r="C4112" s="24"/>
      <c r="D4112" s="25"/>
      <c r="E4112" s="26"/>
      <c r="F4112" s="26"/>
    </row>
    <row r="4113" spans="1:6" x14ac:dyDescent="0.3">
      <c r="A4113" s="22"/>
      <c r="B4113" s="23"/>
      <c r="C4113" s="24"/>
      <c r="D4113" s="25"/>
      <c r="E4113" s="26"/>
      <c r="F4113" s="26"/>
    </row>
    <row r="4114" spans="1:6" x14ac:dyDescent="0.3">
      <c r="A4114" s="22"/>
      <c r="B4114" s="23"/>
      <c r="C4114" s="24"/>
      <c r="D4114" s="25"/>
      <c r="E4114" s="26"/>
      <c r="F4114" s="26"/>
    </row>
    <row r="4115" spans="1:6" x14ac:dyDescent="0.3">
      <c r="A4115" s="22"/>
      <c r="B4115" s="23"/>
      <c r="C4115" s="24"/>
      <c r="D4115" s="25"/>
      <c r="E4115" s="26"/>
      <c r="F4115" s="26"/>
    </row>
    <row r="4116" spans="1:6" x14ac:dyDescent="0.3">
      <c r="A4116" s="22"/>
      <c r="B4116" s="23"/>
      <c r="C4116" s="24"/>
      <c r="D4116" s="25"/>
      <c r="E4116" s="26"/>
      <c r="F4116" s="26"/>
    </row>
    <row r="4117" spans="1:6" x14ac:dyDescent="0.3">
      <c r="A4117" s="22"/>
      <c r="B4117" s="23"/>
      <c r="C4117" s="24"/>
      <c r="D4117" s="25"/>
      <c r="E4117" s="26"/>
      <c r="F4117" s="26"/>
    </row>
    <row r="4118" spans="1:6" x14ac:dyDescent="0.3">
      <c r="A4118" s="22"/>
      <c r="B4118" s="23"/>
      <c r="C4118" s="24"/>
      <c r="D4118" s="25"/>
      <c r="E4118" s="26"/>
      <c r="F4118" s="26"/>
    </row>
    <row r="4119" spans="1:6" x14ac:dyDescent="0.3">
      <c r="A4119" s="22"/>
      <c r="B4119" s="23"/>
      <c r="C4119" s="24"/>
      <c r="D4119" s="25"/>
      <c r="E4119" s="26"/>
      <c r="F4119" s="26"/>
    </row>
    <row r="4120" spans="1:6" x14ac:dyDescent="0.3">
      <c r="A4120" s="22"/>
      <c r="B4120" s="23"/>
      <c r="C4120" s="24"/>
      <c r="D4120" s="25"/>
      <c r="E4120" s="26"/>
      <c r="F4120" s="26"/>
    </row>
    <row r="4121" spans="1:6" x14ac:dyDescent="0.3">
      <c r="A4121" s="22"/>
      <c r="B4121" s="23"/>
      <c r="C4121" s="24"/>
      <c r="D4121" s="25"/>
      <c r="E4121" s="26"/>
      <c r="F4121" s="26"/>
    </row>
    <row r="4122" spans="1:6" x14ac:dyDescent="0.3">
      <c r="A4122" s="22"/>
      <c r="B4122" s="23"/>
      <c r="C4122" s="24"/>
      <c r="D4122" s="25"/>
      <c r="E4122" s="26"/>
      <c r="F4122" s="26"/>
    </row>
    <row r="4123" spans="1:6" x14ac:dyDescent="0.3">
      <c r="A4123" s="22"/>
      <c r="B4123" s="23"/>
      <c r="C4123" s="24"/>
      <c r="D4123" s="25"/>
      <c r="E4123" s="26"/>
      <c r="F4123" s="26"/>
    </row>
    <row r="4124" spans="1:6" x14ac:dyDescent="0.3">
      <c r="A4124" s="22"/>
      <c r="B4124" s="23"/>
      <c r="C4124" s="24"/>
      <c r="D4124" s="25"/>
      <c r="E4124" s="26"/>
      <c r="F4124" s="26"/>
    </row>
    <row r="4125" spans="1:6" x14ac:dyDescent="0.3">
      <c r="A4125" s="22"/>
      <c r="B4125" s="23"/>
      <c r="C4125" s="24"/>
      <c r="D4125" s="25"/>
      <c r="E4125" s="26"/>
      <c r="F4125" s="26"/>
    </row>
    <row r="4126" spans="1:6" x14ac:dyDescent="0.3">
      <c r="A4126" s="22"/>
      <c r="B4126" s="23"/>
      <c r="C4126" s="24"/>
      <c r="D4126" s="25"/>
      <c r="E4126" s="26"/>
      <c r="F4126" s="26"/>
    </row>
    <row r="4127" spans="1:6" x14ac:dyDescent="0.3">
      <c r="A4127" s="22"/>
      <c r="B4127" s="23"/>
      <c r="C4127" s="24"/>
      <c r="D4127" s="25"/>
      <c r="E4127" s="26"/>
      <c r="F4127" s="26"/>
    </row>
    <row r="4128" spans="1:6" x14ac:dyDescent="0.3">
      <c r="A4128" s="22"/>
      <c r="B4128" s="23"/>
      <c r="C4128" s="24"/>
      <c r="D4128" s="25"/>
      <c r="E4128" s="26"/>
      <c r="F4128" s="26"/>
    </row>
    <row r="4129" spans="1:6" x14ac:dyDescent="0.3">
      <c r="A4129" s="22"/>
      <c r="B4129" s="23"/>
      <c r="C4129" s="24"/>
      <c r="D4129" s="25"/>
      <c r="E4129" s="26"/>
      <c r="F4129" s="26"/>
    </row>
    <row r="4130" spans="1:6" x14ac:dyDescent="0.3">
      <c r="A4130" s="22"/>
      <c r="B4130" s="23"/>
      <c r="C4130" s="24"/>
      <c r="D4130" s="25"/>
      <c r="E4130" s="26"/>
      <c r="F4130" s="26"/>
    </row>
    <row r="4131" spans="1:6" x14ac:dyDescent="0.3">
      <c r="A4131" s="22"/>
      <c r="B4131" s="23"/>
      <c r="C4131" s="24"/>
      <c r="D4131" s="25"/>
      <c r="E4131" s="26"/>
      <c r="F4131" s="26"/>
    </row>
    <row r="4132" spans="1:6" x14ac:dyDescent="0.3">
      <c r="A4132" s="22"/>
      <c r="B4132" s="23"/>
      <c r="C4132" s="24"/>
      <c r="D4132" s="25"/>
      <c r="E4132" s="26"/>
      <c r="F4132" s="26"/>
    </row>
    <row r="4133" spans="1:6" x14ac:dyDescent="0.3">
      <c r="A4133" s="22"/>
      <c r="B4133" s="23"/>
      <c r="C4133" s="24"/>
      <c r="D4133" s="25"/>
      <c r="E4133" s="26"/>
      <c r="F4133" s="26"/>
    </row>
    <row r="4134" spans="1:6" x14ac:dyDescent="0.3">
      <c r="A4134" s="22"/>
      <c r="B4134" s="23"/>
      <c r="C4134" s="24"/>
      <c r="D4134" s="25"/>
      <c r="E4134" s="26"/>
      <c r="F4134" s="26"/>
    </row>
    <row r="4135" spans="1:6" x14ac:dyDescent="0.3">
      <c r="A4135" s="22"/>
      <c r="B4135" s="23"/>
      <c r="C4135" s="24"/>
      <c r="D4135" s="25"/>
      <c r="E4135" s="26"/>
      <c r="F4135" s="26"/>
    </row>
    <row r="4136" spans="1:6" x14ac:dyDescent="0.3">
      <c r="A4136" s="22"/>
      <c r="B4136" s="23"/>
      <c r="C4136" s="24"/>
      <c r="D4136" s="25"/>
      <c r="E4136" s="26"/>
      <c r="F4136" s="26"/>
    </row>
    <row r="4137" spans="1:6" x14ac:dyDescent="0.3">
      <c r="A4137" s="22"/>
      <c r="B4137" s="23"/>
      <c r="C4137" s="24"/>
      <c r="D4137" s="25"/>
      <c r="E4137" s="26"/>
      <c r="F4137" s="26"/>
    </row>
    <row r="4138" spans="1:6" x14ac:dyDescent="0.3">
      <c r="A4138" s="22"/>
      <c r="B4138" s="23"/>
      <c r="C4138" s="24"/>
      <c r="D4138" s="25"/>
      <c r="E4138" s="26"/>
      <c r="F4138" s="26"/>
    </row>
    <row r="4139" spans="1:6" x14ac:dyDescent="0.3">
      <c r="A4139" s="22"/>
      <c r="B4139" s="23"/>
      <c r="C4139" s="24"/>
      <c r="D4139" s="25"/>
      <c r="E4139" s="26"/>
      <c r="F4139" s="26"/>
    </row>
    <row r="4140" spans="1:6" x14ac:dyDescent="0.3">
      <c r="A4140" s="22"/>
      <c r="B4140" s="23"/>
      <c r="C4140" s="24"/>
      <c r="D4140" s="25"/>
      <c r="E4140" s="26"/>
      <c r="F4140" s="26"/>
    </row>
    <row r="4141" spans="1:6" x14ac:dyDescent="0.3">
      <c r="A4141" s="22"/>
      <c r="B4141" s="23"/>
      <c r="C4141" s="24"/>
      <c r="D4141" s="25"/>
      <c r="E4141" s="26"/>
      <c r="F4141" s="26"/>
    </row>
    <row r="4142" spans="1:6" x14ac:dyDescent="0.3">
      <c r="A4142" s="22"/>
      <c r="B4142" s="23"/>
      <c r="C4142" s="24"/>
      <c r="D4142" s="25"/>
      <c r="E4142" s="26"/>
      <c r="F4142" s="26"/>
    </row>
    <row r="4143" spans="1:6" x14ac:dyDescent="0.3">
      <c r="A4143" s="22"/>
      <c r="B4143" s="23"/>
      <c r="C4143" s="24"/>
      <c r="D4143" s="25"/>
      <c r="E4143" s="26"/>
      <c r="F4143" s="26"/>
    </row>
    <row r="4144" spans="1:6" x14ac:dyDescent="0.3">
      <c r="A4144" s="22"/>
      <c r="B4144" s="23"/>
      <c r="C4144" s="24"/>
      <c r="D4144" s="25"/>
      <c r="E4144" s="26"/>
      <c r="F4144" s="26"/>
    </row>
    <row r="4145" spans="1:6" x14ac:dyDescent="0.3">
      <c r="A4145" s="22"/>
      <c r="B4145" s="23"/>
      <c r="C4145" s="24"/>
      <c r="D4145" s="25"/>
      <c r="E4145" s="26"/>
      <c r="F4145" s="26"/>
    </row>
    <row r="4146" spans="1:6" x14ac:dyDescent="0.3">
      <c r="A4146" s="22"/>
      <c r="B4146" s="23"/>
      <c r="C4146" s="24"/>
      <c r="D4146" s="25"/>
      <c r="E4146" s="26"/>
      <c r="F4146" s="26"/>
    </row>
    <row r="4147" spans="1:6" x14ac:dyDescent="0.3">
      <c r="A4147" s="22"/>
      <c r="B4147" s="23"/>
      <c r="C4147" s="24"/>
      <c r="D4147" s="25"/>
      <c r="E4147" s="26"/>
      <c r="F4147" s="26"/>
    </row>
    <row r="4148" spans="1:6" x14ac:dyDescent="0.3">
      <c r="A4148" s="22"/>
      <c r="B4148" s="23"/>
      <c r="C4148" s="24"/>
      <c r="D4148" s="25"/>
      <c r="E4148" s="26"/>
      <c r="F4148" s="26"/>
    </row>
    <row r="4149" spans="1:6" x14ac:dyDescent="0.3">
      <c r="A4149" s="22"/>
      <c r="B4149" s="23"/>
      <c r="C4149" s="24"/>
      <c r="D4149" s="25"/>
      <c r="E4149" s="26"/>
      <c r="F4149" s="26"/>
    </row>
    <row r="4150" spans="1:6" x14ac:dyDescent="0.3">
      <c r="A4150" s="22"/>
      <c r="B4150" s="23"/>
      <c r="C4150" s="24"/>
      <c r="D4150" s="25"/>
      <c r="E4150" s="26"/>
      <c r="F4150" s="26"/>
    </row>
    <row r="4151" spans="1:6" x14ac:dyDescent="0.3">
      <c r="A4151" s="22"/>
      <c r="B4151" s="23"/>
      <c r="C4151" s="24"/>
      <c r="D4151" s="25"/>
      <c r="E4151" s="26"/>
      <c r="F4151" s="26"/>
    </row>
    <row r="4152" spans="1:6" x14ac:dyDescent="0.3">
      <c r="A4152" s="22"/>
      <c r="B4152" s="23"/>
      <c r="C4152" s="24"/>
      <c r="D4152" s="25"/>
      <c r="E4152" s="26"/>
      <c r="F4152" s="26"/>
    </row>
    <row r="4153" spans="1:6" x14ac:dyDescent="0.3">
      <c r="A4153" s="22"/>
      <c r="B4153" s="23"/>
      <c r="C4153" s="24"/>
      <c r="D4153" s="25"/>
      <c r="E4153" s="26"/>
      <c r="F4153" s="26"/>
    </row>
    <row r="4154" spans="1:6" x14ac:dyDescent="0.3">
      <c r="A4154" s="22"/>
      <c r="B4154" s="23"/>
      <c r="C4154" s="24"/>
      <c r="D4154" s="25"/>
      <c r="E4154" s="26"/>
      <c r="F4154" s="26"/>
    </row>
    <row r="4155" spans="1:6" x14ac:dyDescent="0.3">
      <c r="A4155" s="22"/>
      <c r="B4155" s="23"/>
      <c r="C4155" s="24"/>
      <c r="D4155" s="25"/>
      <c r="E4155" s="26"/>
      <c r="F4155" s="26"/>
    </row>
    <row r="4156" spans="1:6" x14ac:dyDescent="0.3">
      <c r="A4156" s="22"/>
      <c r="B4156" s="23"/>
      <c r="C4156" s="24"/>
      <c r="D4156" s="25"/>
      <c r="E4156" s="26"/>
      <c r="F4156" s="26"/>
    </row>
    <row r="4157" spans="1:6" x14ac:dyDescent="0.3">
      <c r="A4157" s="22"/>
      <c r="B4157" s="23"/>
      <c r="C4157" s="24"/>
      <c r="D4157" s="25"/>
      <c r="E4157" s="26"/>
      <c r="F4157" s="26"/>
    </row>
    <row r="4158" spans="1:6" x14ac:dyDescent="0.3">
      <c r="A4158" s="22"/>
      <c r="B4158" s="23"/>
      <c r="C4158" s="24"/>
      <c r="D4158" s="25"/>
      <c r="E4158" s="26"/>
      <c r="F4158" s="26"/>
    </row>
    <row r="4159" spans="1:6" x14ac:dyDescent="0.3">
      <c r="A4159" s="22"/>
      <c r="B4159" s="23"/>
      <c r="C4159" s="24"/>
      <c r="D4159" s="25"/>
      <c r="E4159" s="26"/>
      <c r="F4159" s="26"/>
    </row>
    <row r="4160" spans="1:6" x14ac:dyDescent="0.3">
      <c r="A4160" s="22"/>
      <c r="B4160" s="23"/>
      <c r="C4160" s="24"/>
      <c r="D4160" s="25"/>
      <c r="E4160" s="26"/>
      <c r="F4160" s="26"/>
    </row>
    <row r="4161" spans="1:6" x14ac:dyDescent="0.3">
      <c r="A4161" s="22"/>
      <c r="B4161" s="23"/>
      <c r="C4161" s="24"/>
      <c r="D4161" s="25"/>
      <c r="E4161" s="26"/>
      <c r="F4161" s="26"/>
    </row>
    <row r="4162" spans="1:6" x14ac:dyDescent="0.3">
      <c r="A4162" s="22"/>
      <c r="B4162" s="23"/>
      <c r="C4162" s="24"/>
      <c r="D4162" s="25"/>
      <c r="E4162" s="26"/>
      <c r="F4162" s="26"/>
    </row>
    <row r="4163" spans="1:6" x14ac:dyDescent="0.3">
      <c r="A4163" s="22"/>
      <c r="B4163" s="23"/>
      <c r="C4163" s="24"/>
      <c r="D4163" s="25"/>
      <c r="E4163" s="26"/>
      <c r="F4163" s="26"/>
    </row>
    <row r="4164" spans="1:6" x14ac:dyDescent="0.3">
      <c r="A4164" s="22"/>
      <c r="B4164" s="23"/>
      <c r="C4164" s="24"/>
      <c r="D4164" s="25"/>
      <c r="E4164" s="26"/>
      <c r="F4164" s="26"/>
    </row>
    <row r="4165" spans="1:6" x14ac:dyDescent="0.3">
      <c r="A4165" s="22"/>
      <c r="B4165" s="23"/>
      <c r="C4165" s="24"/>
      <c r="D4165" s="25"/>
      <c r="E4165" s="26"/>
      <c r="F4165" s="26"/>
    </row>
    <row r="4166" spans="1:6" x14ac:dyDescent="0.3">
      <c r="A4166" s="22"/>
      <c r="B4166" s="23"/>
      <c r="C4166" s="24"/>
      <c r="D4166" s="25"/>
      <c r="E4166" s="26"/>
      <c r="F4166" s="26"/>
    </row>
    <row r="4167" spans="1:6" x14ac:dyDescent="0.3">
      <c r="A4167" s="22"/>
      <c r="B4167" s="23"/>
      <c r="C4167" s="24"/>
      <c r="D4167" s="25"/>
      <c r="E4167" s="26"/>
      <c r="F4167" s="26"/>
    </row>
    <row r="4168" spans="1:6" x14ac:dyDescent="0.3">
      <c r="A4168" s="22"/>
      <c r="B4168" s="23"/>
      <c r="C4168" s="24"/>
      <c r="D4168" s="25"/>
      <c r="E4168" s="26"/>
      <c r="F4168" s="26"/>
    </row>
    <row r="4169" spans="1:6" x14ac:dyDescent="0.3">
      <c r="A4169" s="22"/>
      <c r="B4169" s="23"/>
      <c r="C4169" s="24"/>
      <c r="D4169" s="25"/>
      <c r="E4169" s="26"/>
      <c r="F4169" s="26"/>
    </row>
    <row r="4170" spans="1:6" x14ac:dyDescent="0.3">
      <c r="A4170" s="22"/>
      <c r="B4170" s="23"/>
      <c r="C4170" s="24"/>
      <c r="D4170" s="25"/>
      <c r="E4170" s="26"/>
      <c r="F4170" s="26"/>
    </row>
    <row r="4171" spans="1:6" x14ac:dyDescent="0.3">
      <c r="A4171" s="22"/>
      <c r="B4171" s="23"/>
      <c r="C4171" s="24"/>
      <c r="D4171" s="25"/>
      <c r="E4171" s="26"/>
      <c r="F4171" s="26"/>
    </row>
    <row r="4172" spans="1:6" x14ac:dyDescent="0.3">
      <c r="A4172" s="22"/>
      <c r="B4172" s="23"/>
      <c r="C4172" s="24"/>
      <c r="D4172" s="25"/>
      <c r="E4172" s="26"/>
      <c r="F4172" s="26"/>
    </row>
    <row r="4173" spans="1:6" x14ac:dyDescent="0.3">
      <c r="A4173" s="22"/>
      <c r="B4173" s="23"/>
      <c r="C4173" s="24"/>
      <c r="D4173" s="25"/>
      <c r="E4173" s="26"/>
      <c r="F4173" s="26"/>
    </row>
    <row r="4174" spans="1:6" x14ac:dyDescent="0.3">
      <c r="A4174" s="22"/>
      <c r="B4174" s="23"/>
      <c r="C4174" s="24"/>
      <c r="D4174" s="25"/>
      <c r="E4174" s="26"/>
      <c r="F4174" s="26"/>
    </row>
    <row r="4175" spans="1:6" x14ac:dyDescent="0.3">
      <c r="A4175" s="22"/>
      <c r="B4175" s="23"/>
      <c r="C4175" s="24"/>
      <c r="D4175" s="25"/>
      <c r="E4175" s="26"/>
      <c r="F4175" s="26"/>
    </row>
    <row r="4176" spans="1:6" x14ac:dyDescent="0.3">
      <c r="A4176" s="22"/>
      <c r="B4176" s="23"/>
      <c r="C4176" s="24"/>
      <c r="D4176" s="25"/>
      <c r="E4176" s="26"/>
      <c r="F4176" s="26"/>
    </row>
    <row r="4177" spans="1:6" x14ac:dyDescent="0.3">
      <c r="A4177" s="22"/>
      <c r="B4177" s="23"/>
      <c r="C4177" s="24"/>
      <c r="D4177" s="25"/>
      <c r="E4177" s="26"/>
      <c r="F4177" s="26"/>
    </row>
    <row r="4178" spans="1:6" x14ac:dyDescent="0.3">
      <c r="A4178" s="22"/>
      <c r="B4178" s="23"/>
      <c r="C4178" s="24"/>
      <c r="D4178" s="25"/>
      <c r="E4178" s="26"/>
      <c r="F4178" s="26"/>
    </row>
    <row r="4179" spans="1:6" x14ac:dyDescent="0.3">
      <c r="A4179" s="22"/>
      <c r="B4179" s="23"/>
      <c r="C4179" s="24"/>
      <c r="D4179" s="25"/>
      <c r="E4179" s="26"/>
      <c r="F4179" s="26"/>
    </row>
    <row r="4180" spans="1:6" x14ac:dyDescent="0.3">
      <c r="A4180" s="22"/>
      <c r="B4180" s="23"/>
      <c r="C4180" s="24"/>
      <c r="D4180" s="25"/>
      <c r="E4180" s="26"/>
      <c r="F4180" s="26"/>
    </row>
    <row r="4181" spans="1:6" x14ac:dyDescent="0.3">
      <c r="A4181" s="22"/>
      <c r="B4181" s="23"/>
      <c r="C4181" s="24"/>
      <c r="D4181" s="25"/>
      <c r="E4181" s="26"/>
      <c r="F4181" s="26"/>
    </row>
    <row r="4182" spans="1:6" x14ac:dyDescent="0.3">
      <c r="A4182" s="22"/>
      <c r="B4182" s="23"/>
      <c r="C4182" s="24"/>
      <c r="D4182" s="25"/>
      <c r="E4182" s="26"/>
      <c r="F4182" s="26"/>
    </row>
    <row r="4183" spans="1:6" x14ac:dyDescent="0.3">
      <c r="A4183" s="22"/>
      <c r="B4183" s="23"/>
      <c r="C4183" s="24"/>
      <c r="D4183" s="25"/>
      <c r="E4183" s="26"/>
      <c r="F4183" s="26"/>
    </row>
    <row r="4184" spans="1:6" x14ac:dyDescent="0.3">
      <c r="A4184" s="22"/>
      <c r="B4184" s="23"/>
      <c r="C4184" s="24"/>
      <c r="D4184" s="25"/>
      <c r="E4184" s="26"/>
      <c r="F4184" s="26"/>
    </row>
    <row r="4185" spans="1:6" x14ac:dyDescent="0.3">
      <c r="A4185" s="22"/>
      <c r="B4185" s="23"/>
      <c r="C4185" s="24"/>
      <c r="D4185" s="25"/>
      <c r="E4185" s="26"/>
      <c r="F4185" s="26"/>
    </row>
    <row r="4186" spans="1:6" x14ac:dyDescent="0.3">
      <c r="A4186" s="22"/>
      <c r="B4186" s="23"/>
      <c r="C4186" s="24"/>
      <c r="D4186" s="25"/>
      <c r="E4186" s="26"/>
      <c r="F4186" s="26"/>
    </row>
    <row r="4187" spans="1:6" x14ac:dyDescent="0.3">
      <c r="A4187" s="22"/>
      <c r="B4187" s="23"/>
      <c r="C4187" s="24"/>
      <c r="D4187" s="25"/>
      <c r="E4187" s="26"/>
      <c r="F4187" s="26"/>
    </row>
    <row r="4188" spans="1:6" x14ac:dyDescent="0.3">
      <c r="A4188" s="22"/>
      <c r="B4188" s="23"/>
      <c r="C4188" s="24"/>
      <c r="D4188" s="25"/>
      <c r="E4188" s="26"/>
      <c r="F4188" s="26"/>
    </row>
    <row r="4189" spans="1:6" x14ac:dyDescent="0.3">
      <c r="A4189" s="22"/>
      <c r="B4189" s="23"/>
      <c r="C4189" s="24"/>
      <c r="D4189" s="25"/>
      <c r="E4189" s="26"/>
      <c r="F4189" s="26"/>
    </row>
    <row r="4190" spans="1:6" x14ac:dyDescent="0.3">
      <c r="A4190" s="22"/>
      <c r="B4190" s="23"/>
      <c r="C4190" s="24"/>
      <c r="D4190" s="25"/>
      <c r="E4190" s="26"/>
      <c r="F4190" s="26"/>
    </row>
    <row r="4191" spans="1:6" x14ac:dyDescent="0.3">
      <c r="A4191" s="22"/>
      <c r="B4191" s="23"/>
      <c r="C4191" s="24"/>
      <c r="D4191" s="25"/>
      <c r="E4191" s="26"/>
      <c r="F4191" s="26"/>
    </row>
    <row r="4192" spans="1:6" x14ac:dyDescent="0.3">
      <c r="A4192" s="22"/>
      <c r="B4192" s="23"/>
      <c r="C4192" s="24"/>
      <c r="D4192" s="25"/>
      <c r="E4192" s="26"/>
      <c r="F4192" s="26"/>
    </row>
    <row r="4193" spans="1:6" x14ac:dyDescent="0.3">
      <c r="A4193" s="22"/>
      <c r="B4193" s="23"/>
      <c r="C4193" s="24"/>
      <c r="D4193" s="25"/>
      <c r="E4193" s="26"/>
      <c r="F4193" s="26"/>
    </row>
    <row r="4194" spans="1:6" x14ac:dyDescent="0.3">
      <c r="A4194" s="22"/>
      <c r="B4194" s="23"/>
      <c r="C4194" s="24"/>
      <c r="D4194" s="25"/>
      <c r="E4194" s="26"/>
      <c r="F4194" s="26"/>
    </row>
    <row r="4195" spans="1:6" x14ac:dyDescent="0.3">
      <c r="A4195" s="22"/>
      <c r="B4195" s="23"/>
      <c r="C4195" s="24"/>
      <c r="D4195" s="25"/>
      <c r="E4195" s="26"/>
      <c r="F4195" s="26"/>
    </row>
    <row r="4196" spans="1:6" x14ac:dyDescent="0.3">
      <c r="A4196" s="22"/>
      <c r="B4196" s="23"/>
      <c r="C4196" s="24"/>
      <c r="D4196" s="25"/>
      <c r="E4196" s="26"/>
      <c r="F4196" s="26"/>
    </row>
    <row r="4197" spans="1:6" x14ac:dyDescent="0.3">
      <c r="A4197" s="22"/>
      <c r="B4197" s="23"/>
      <c r="C4197" s="24"/>
      <c r="D4197" s="25"/>
      <c r="E4197" s="26"/>
      <c r="F4197" s="26"/>
    </row>
    <row r="4198" spans="1:6" x14ac:dyDescent="0.3">
      <c r="A4198" s="22"/>
      <c r="B4198" s="23"/>
      <c r="C4198" s="24"/>
      <c r="D4198" s="25"/>
      <c r="E4198" s="26"/>
      <c r="F4198" s="26"/>
    </row>
    <row r="4199" spans="1:6" x14ac:dyDescent="0.3">
      <c r="A4199" s="22"/>
      <c r="B4199" s="23"/>
      <c r="C4199" s="24"/>
      <c r="D4199" s="25"/>
      <c r="E4199" s="26"/>
      <c r="F4199" s="26"/>
    </row>
    <row r="4200" spans="1:6" x14ac:dyDescent="0.3">
      <c r="A4200" s="22"/>
      <c r="B4200" s="23"/>
      <c r="C4200" s="24"/>
      <c r="D4200" s="25"/>
      <c r="E4200" s="26"/>
      <c r="F4200" s="26"/>
    </row>
    <row r="4201" spans="1:6" x14ac:dyDescent="0.3">
      <c r="A4201" s="22"/>
      <c r="B4201" s="23"/>
      <c r="C4201" s="24"/>
      <c r="D4201" s="25"/>
      <c r="E4201" s="26"/>
      <c r="F4201" s="26"/>
    </row>
    <row r="4202" spans="1:6" x14ac:dyDescent="0.3">
      <c r="A4202" s="22"/>
      <c r="B4202" s="23"/>
      <c r="C4202" s="24"/>
      <c r="D4202" s="25"/>
      <c r="E4202" s="26"/>
      <c r="F4202" s="26"/>
    </row>
    <row r="4203" spans="1:6" x14ac:dyDescent="0.3">
      <c r="A4203" s="22"/>
      <c r="B4203" s="23"/>
      <c r="C4203" s="24"/>
      <c r="D4203" s="25"/>
      <c r="E4203" s="26"/>
      <c r="F4203" s="26"/>
    </row>
    <row r="4204" spans="1:6" x14ac:dyDescent="0.3">
      <c r="A4204" s="22"/>
      <c r="B4204" s="23"/>
      <c r="C4204" s="24"/>
      <c r="D4204" s="25"/>
      <c r="E4204" s="26"/>
      <c r="F4204" s="26"/>
    </row>
    <row r="4205" spans="1:6" x14ac:dyDescent="0.3">
      <c r="A4205" s="22"/>
      <c r="B4205" s="23"/>
      <c r="C4205" s="24"/>
      <c r="D4205" s="25"/>
      <c r="E4205" s="26"/>
      <c r="F4205" s="26"/>
    </row>
    <row r="4206" spans="1:6" x14ac:dyDescent="0.3">
      <c r="A4206" s="22"/>
      <c r="B4206" s="23"/>
      <c r="C4206" s="24"/>
      <c r="D4206" s="25"/>
      <c r="E4206" s="26"/>
      <c r="F4206" s="26"/>
    </row>
    <row r="4207" spans="1:6" x14ac:dyDescent="0.3">
      <c r="A4207" s="22"/>
      <c r="B4207" s="23"/>
      <c r="C4207" s="24"/>
      <c r="D4207" s="25"/>
      <c r="E4207" s="26"/>
      <c r="F4207" s="26"/>
    </row>
    <row r="4208" spans="1:6" x14ac:dyDescent="0.3">
      <c r="A4208" s="22"/>
      <c r="B4208" s="23"/>
      <c r="C4208" s="24"/>
      <c r="D4208" s="25"/>
      <c r="E4208" s="26"/>
      <c r="F4208" s="26"/>
    </row>
    <row r="4209" spans="1:6" x14ac:dyDescent="0.3">
      <c r="A4209" s="22"/>
      <c r="B4209" s="23"/>
      <c r="C4209" s="24"/>
      <c r="D4209" s="25"/>
      <c r="E4209" s="26"/>
      <c r="F4209" s="26"/>
    </row>
    <row r="4210" spans="1:6" x14ac:dyDescent="0.3">
      <c r="A4210" s="22"/>
      <c r="B4210" s="23"/>
      <c r="C4210" s="24"/>
      <c r="D4210" s="25"/>
      <c r="E4210" s="26"/>
      <c r="F4210" s="26"/>
    </row>
    <row r="4211" spans="1:6" x14ac:dyDescent="0.3">
      <c r="A4211" s="22"/>
      <c r="B4211" s="23"/>
      <c r="C4211" s="24"/>
      <c r="D4211" s="25"/>
      <c r="E4211" s="26"/>
      <c r="F4211" s="26"/>
    </row>
    <row r="4212" spans="1:6" x14ac:dyDescent="0.3">
      <c r="A4212" s="22"/>
      <c r="B4212" s="23"/>
      <c r="C4212" s="24"/>
      <c r="D4212" s="25"/>
      <c r="E4212" s="26"/>
      <c r="F4212" s="26"/>
    </row>
    <row r="4213" spans="1:6" x14ac:dyDescent="0.3">
      <c r="A4213" s="22"/>
      <c r="B4213" s="23"/>
      <c r="C4213" s="24"/>
      <c r="D4213" s="25"/>
      <c r="E4213" s="26"/>
      <c r="F4213" s="26"/>
    </row>
    <row r="4214" spans="1:6" x14ac:dyDescent="0.3">
      <c r="A4214" s="22"/>
      <c r="B4214" s="23"/>
      <c r="C4214" s="24"/>
      <c r="D4214" s="25"/>
      <c r="E4214" s="26"/>
      <c r="F4214" s="26"/>
    </row>
    <row r="4215" spans="1:6" x14ac:dyDescent="0.3">
      <c r="A4215" s="22"/>
      <c r="B4215" s="23"/>
      <c r="C4215" s="24"/>
      <c r="D4215" s="25"/>
      <c r="E4215" s="26"/>
      <c r="F4215" s="26"/>
    </row>
    <row r="4216" spans="1:6" x14ac:dyDescent="0.3">
      <c r="A4216" s="22"/>
      <c r="B4216" s="23"/>
      <c r="C4216" s="24"/>
      <c r="D4216" s="25"/>
      <c r="E4216" s="26"/>
      <c r="F4216" s="26"/>
    </row>
    <row r="4217" spans="1:6" x14ac:dyDescent="0.3">
      <c r="A4217" s="22"/>
      <c r="B4217" s="23"/>
      <c r="C4217" s="24"/>
      <c r="D4217" s="25"/>
      <c r="E4217" s="26"/>
      <c r="F4217" s="26"/>
    </row>
    <row r="4218" spans="1:6" x14ac:dyDescent="0.3">
      <c r="A4218" s="22"/>
      <c r="B4218" s="23"/>
      <c r="C4218" s="24"/>
      <c r="D4218" s="25"/>
      <c r="E4218" s="26"/>
      <c r="F4218" s="26"/>
    </row>
    <row r="4219" spans="1:6" x14ac:dyDescent="0.3">
      <c r="A4219" s="22"/>
      <c r="B4219" s="23"/>
      <c r="C4219" s="24"/>
      <c r="D4219" s="25"/>
      <c r="E4219" s="26"/>
      <c r="F4219" s="26"/>
    </row>
    <row r="4220" spans="1:6" x14ac:dyDescent="0.3">
      <c r="A4220" s="22"/>
      <c r="B4220" s="23"/>
      <c r="C4220" s="24"/>
      <c r="D4220" s="25"/>
      <c r="E4220" s="26"/>
      <c r="F4220" s="26"/>
    </row>
    <row r="4221" spans="1:6" x14ac:dyDescent="0.3">
      <c r="A4221" s="22"/>
      <c r="B4221" s="23"/>
      <c r="C4221" s="24"/>
      <c r="D4221" s="25"/>
      <c r="E4221" s="26"/>
      <c r="F4221" s="26"/>
    </row>
    <row r="4222" spans="1:6" x14ac:dyDescent="0.3">
      <c r="A4222" s="22"/>
      <c r="B4222" s="23"/>
      <c r="C4222" s="24"/>
      <c r="D4222" s="25"/>
      <c r="E4222" s="26"/>
      <c r="F4222" s="26"/>
    </row>
    <row r="4223" spans="1:6" x14ac:dyDescent="0.3">
      <c r="A4223" s="22"/>
      <c r="B4223" s="23"/>
      <c r="C4223" s="24"/>
      <c r="D4223" s="25"/>
      <c r="E4223" s="26"/>
      <c r="F4223" s="26"/>
    </row>
    <row r="4224" spans="1:6" x14ac:dyDescent="0.3">
      <c r="A4224" s="22"/>
      <c r="B4224" s="23"/>
      <c r="C4224" s="24"/>
      <c r="D4224" s="25"/>
      <c r="E4224" s="26"/>
      <c r="F4224" s="26"/>
    </row>
    <row r="4225" spans="1:6" x14ac:dyDescent="0.3">
      <c r="A4225" s="22"/>
      <c r="B4225" s="23"/>
      <c r="C4225" s="24"/>
      <c r="D4225" s="25"/>
      <c r="E4225" s="26"/>
      <c r="F4225" s="26"/>
    </row>
    <row r="4226" spans="1:6" x14ac:dyDescent="0.3">
      <c r="A4226" s="22"/>
      <c r="B4226" s="23"/>
      <c r="C4226" s="24"/>
      <c r="D4226" s="25"/>
      <c r="E4226" s="26"/>
      <c r="F4226" s="26"/>
    </row>
    <row r="4227" spans="1:6" x14ac:dyDescent="0.3">
      <c r="A4227" s="22"/>
      <c r="B4227" s="23"/>
      <c r="C4227" s="24"/>
      <c r="D4227" s="25"/>
      <c r="E4227" s="26"/>
      <c r="F4227" s="26"/>
    </row>
    <row r="4228" spans="1:6" x14ac:dyDescent="0.3">
      <c r="A4228" s="22"/>
      <c r="B4228" s="23"/>
      <c r="C4228" s="24"/>
      <c r="D4228" s="25"/>
      <c r="E4228" s="26"/>
      <c r="F4228" s="26"/>
    </row>
    <row r="4229" spans="1:6" x14ac:dyDescent="0.3">
      <c r="A4229" s="22"/>
      <c r="B4229" s="23"/>
      <c r="C4229" s="24"/>
      <c r="D4229" s="25"/>
      <c r="E4229" s="26"/>
      <c r="F4229" s="26"/>
    </row>
    <row r="4230" spans="1:6" x14ac:dyDescent="0.3">
      <c r="A4230" s="22"/>
      <c r="B4230" s="23"/>
      <c r="C4230" s="24"/>
      <c r="D4230" s="25"/>
      <c r="E4230" s="26"/>
      <c r="F4230" s="26"/>
    </row>
    <row r="4231" spans="1:6" x14ac:dyDescent="0.3">
      <c r="A4231" s="22"/>
      <c r="B4231" s="23"/>
      <c r="C4231" s="24"/>
      <c r="D4231" s="25"/>
      <c r="E4231" s="26"/>
      <c r="F4231" s="26"/>
    </row>
    <row r="4232" spans="1:6" x14ac:dyDescent="0.3">
      <c r="A4232" s="22"/>
      <c r="B4232" s="23"/>
      <c r="C4232" s="24"/>
      <c r="D4232" s="25"/>
      <c r="E4232" s="26"/>
      <c r="F4232" s="26"/>
    </row>
    <row r="4233" spans="1:6" x14ac:dyDescent="0.3">
      <c r="A4233" s="22"/>
      <c r="B4233" s="23"/>
      <c r="C4233" s="24"/>
      <c r="D4233" s="25"/>
      <c r="E4233" s="26"/>
      <c r="F4233" s="26"/>
    </row>
    <row r="4234" spans="1:6" x14ac:dyDescent="0.3">
      <c r="A4234" s="22"/>
      <c r="B4234" s="23"/>
      <c r="C4234" s="24"/>
      <c r="D4234" s="25"/>
      <c r="E4234" s="26"/>
      <c r="F4234" s="26"/>
    </row>
    <row r="4235" spans="1:6" x14ac:dyDescent="0.3">
      <c r="A4235" s="22"/>
      <c r="B4235" s="23"/>
      <c r="C4235" s="24"/>
      <c r="D4235" s="25"/>
      <c r="E4235" s="26"/>
      <c r="F4235" s="26"/>
    </row>
    <row r="4236" spans="1:6" x14ac:dyDescent="0.3">
      <c r="A4236" s="22"/>
      <c r="B4236" s="23"/>
      <c r="C4236" s="24"/>
      <c r="D4236" s="25"/>
      <c r="E4236" s="26"/>
      <c r="F4236" s="26"/>
    </row>
    <row r="4237" spans="1:6" x14ac:dyDescent="0.3">
      <c r="A4237" s="22"/>
      <c r="B4237" s="23"/>
      <c r="C4237" s="24"/>
      <c r="D4237" s="25"/>
      <c r="E4237" s="26"/>
      <c r="F4237" s="26"/>
    </row>
    <row r="4238" spans="1:6" x14ac:dyDescent="0.3">
      <c r="A4238" s="22"/>
      <c r="B4238" s="23"/>
      <c r="C4238" s="24"/>
      <c r="D4238" s="25"/>
      <c r="E4238" s="26"/>
      <c r="F4238" s="26"/>
    </row>
    <row r="4239" spans="1:6" x14ac:dyDescent="0.3">
      <c r="A4239" s="22"/>
      <c r="B4239" s="23"/>
      <c r="C4239" s="24"/>
      <c r="D4239" s="25"/>
      <c r="E4239" s="26"/>
      <c r="F4239" s="26"/>
    </row>
    <row r="4240" spans="1:6" x14ac:dyDescent="0.3">
      <c r="A4240" s="22"/>
      <c r="B4240" s="23"/>
      <c r="C4240" s="24"/>
      <c r="D4240" s="25"/>
      <c r="E4240" s="26"/>
      <c r="F4240" s="26"/>
    </row>
    <row r="4241" spans="1:6" x14ac:dyDescent="0.3">
      <c r="A4241" s="22"/>
      <c r="B4241" s="23"/>
      <c r="C4241" s="24"/>
      <c r="D4241" s="25"/>
      <c r="E4241" s="26"/>
      <c r="F4241" s="26"/>
    </row>
    <row r="4242" spans="1:6" x14ac:dyDescent="0.3">
      <c r="A4242" s="22"/>
      <c r="B4242" s="23"/>
      <c r="C4242" s="24"/>
      <c r="D4242" s="25"/>
      <c r="E4242" s="26"/>
      <c r="F4242" s="26"/>
    </row>
    <row r="4243" spans="1:6" x14ac:dyDescent="0.3">
      <c r="A4243" s="22"/>
      <c r="B4243" s="23"/>
      <c r="C4243" s="24"/>
      <c r="D4243" s="25"/>
      <c r="E4243" s="26"/>
      <c r="F4243" s="26"/>
    </row>
    <row r="4244" spans="1:6" x14ac:dyDescent="0.3">
      <c r="A4244" s="22"/>
      <c r="B4244" s="23"/>
      <c r="C4244" s="24"/>
      <c r="D4244" s="25"/>
      <c r="E4244" s="26"/>
      <c r="F4244" s="26"/>
    </row>
    <row r="4245" spans="1:6" x14ac:dyDescent="0.3">
      <c r="A4245" s="22"/>
      <c r="B4245" s="23"/>
      <c r="C4245" s="24"/>
      <c r="D4245" s="25"/>
      <c r="E4245" s="26"/>
      <c r="F4245" s="26"/>
    </row>
    <row r="4246" spans="1:6" x14ac:dyDescent="0.3">
      <c r="A4246" s="22"/>
      <c r="B4246" s="23"/>
      <c r="C4246" s="24"/>
      <c r="D4246" s="25"/>
      <c r="E4246" s="26"/>
      <c r="F4246" s="26"/>
    </row>
    <row r="4247" spans="1:6" x14ac:dyDescent="0.3">
      <c r="A4247" s="22"/>
      <c r="B4247" s="23"/>
      <c r="C4247" s="24"/>
      <c r="D4247" s="25"/>
      <c r="E4247" s="26"/>
      <c r="F4247" s="26"/>
    </row>
    <row r="4248" spans="1:6" x14ac:dyDescent="0.3">
      <c r="A4248" s="22"/>
      <c r="B4248" s="23"/>
      <c r="C4248" s="24"/>
      <c r="D4248" s="25"/>
      <c r="E4248" s="26"/>
      <c r="F4248" s="26"/>
    </row>
    <row r="4249" spans="1:6" x14ac:dyDescent="0.3">
      <c r="A4249" s="22"/>
      <c r="B4249" s="23"/>
      <c r="C4249" s="24"/>
      <c r="D4249" s="25"/>
      <c r="E4249" s="26"/>
      <c r="F4249" s="26"/>
    </row>
    <row r="4250" spans="1:6" x14ac:dyDescent="0.3">
      <c r="A4250" s="22"/>
      <c r="B4250" s="23"/>
      <c r="C4250" s="24"/>
      <c r="D4250" s="25"/>
      <c r="E4250" s="26"/>
      <c r="F4250" s="26"/>
    </row>
    <row r="4251" spans="1:6" x14ac:dyDescent="0.3">
      <c r="A4251" s="22"/>
      <c r="B4251" s="23"/>
      <c r="C4251" s="24"/>
      <c r="D4251" s="25"/>
      <c r="E4251" s="26"/>
      <c r="F4251" s="26"/>
    </row>
    <row r="4252" spans="1:6" x14ac:dyDescent="0.3">
      <c r="A4252" s="22"/>
      <c r="B4252" s="23"/>
      <c r="C4252" s="24"/>
      <c r="D4252" s="25"/>
      <c r="E4252" s="26"/>
      <c r="F4252" s="26"/>
    </row>
    <row r="4253" spans="1:6" x14ac:dyDescent="0.3">
      <c r="A4253" s="22"/>
      <c r="B4253" s="23"/>
      <c r="C4253" s="24"/>
      <c r="D4253" s="25"/>
      <c r="E4253" s="26"/>
      <c r="F4253" s="26"/>
    </row>
    <row r="4254" spans="1:6" x14ac:dyDescent="0.3">
      <c r="A4254" s="22"/>
      <c r="B4254" s="23"/>
      <c r="C4254" s="24"/>
      <c r="D4254" s="25"/>
      <c r="E4254" s="26"/>
      <c r="F4254" s="26"/>
    </row>
    <row r="4255" spans="1:6" x14ac:dyDescent="0.3">
      <c r="A4255" s="22"/>
      <c r="B4255" s="23"/>
      <c r="C4255" s="24"/>
      <c r="D4255" s="25"/>
      <c r="E4255" s="26"/>
      <c r="F4255" s="26"/>
    </row>
    <row r="4256" spans="1:6" x14ac:dyDescent="0.3">
      <c r="A4256" s="22"/>
      <c r="B4256" s="23"/>
      <c r="C4256" s="24"/>
      <c r="D4256" s="25"/>
      <c r="E4256" s="26"/>
      <c r="F4256" s="26"/>
    </row>
    <row r="4257" spans="1:6" x14ac:dyDescent="0.3">
      <c r="A4257" s="22"/>
      <c r="B4257" s="23"/>
      <c r="C4257" s="24"/>
      <c r="D4257" s="25"/>
      <c r="E4257" s="26"/>
      <c r="F4257" s="26"/>
    </row>
    <row r="4258" spans="1:6" x14ac:dyDescent="0.3">
      <c r="A4258" s="22"/>
      <c r="B4258" s="23"/>
      <c r="C4258" s="24"/>
      <c r="D4258" s="25"/>
      <c r="E4258" s="26"/>
      <c r="F4258" s="26"/>
    </row>
    <row r="4259" spans="1:6" x14ac:dyDescent="0.3">
      <c r="A4259" s="22"/>
      <c r="B4259" s="23"/>
      <c r="C4259" s="24"/>
      <c r="D4259" s="25"/>
      <c r="E4259" s="26"/>
      <c r="F4259" s="26"/>
    </row>
    <row r="4260" spans="1:6" x14ac:dyDescent="0.3">
      <c r="A4260" s="22"/>
      <c r="B4260" s="23"/>
      <c r="C4260" s="24"/>
      <c r="D4260" s="25"/>
      <c r="E4260" s="26"/>
      <c r="F4260" s="26"/>
    </row>
    <row r="4261" spans="1:6" x14ac:dyDescent="0.3">
      <c r="A4261" s="22"/>
      <c r="B4261" s="23"/>
      <c r="C4261" s="24"/>
      <c r="D4261" s="25"/>
      <c r="E4261" s="26"/>
      <c r="F4261" s="26"/>
    </row>
    <row r="4262" spans="1:6" x14ac:dyDescent="0.3">
      <c r="A4262" s="22"/>
      <c r="B4262" s="23"/>
      <c r="C4262" s="24"/>
      <c r="D4262" s="25"/>
      <c r="E4262" s="26"/>
      <c r="F4262" s="26"/>
    </row>
    <row r="4263" spans="1:6" x14ac:dyDescent="0.3">
      <c r="A4263" s="22"/>
      <c r="B4263" s="23"/>
      <c r="C4263" s="24"/>
      <c r="D4263" s="25"/>
      <c r="E4263" s="26"/>
      <c r="F4263" s="26"/>
    </row>
    <row r="4264" spans="1:6" x14ac:dyDescent="0.3">
      <c r="A4264" s="22"/>
      <c r="B4264" s="23"/>
      <c r="C4264" s="24"/>
      <c r="D4264" s="25"/>
      <c r="E4264" s="26"/>
      <c r="F4264" s="26"/>
    </row>
    <row r="4265" spans="1:6" x14ac:dyDescent="0.3">
      <c r="A4265" s="22"/>
      <c r="B4265" s="23"/>
      <c r="C4265" s="24"/>
      <c r="D4265" s="25"/>
      <c r="E4265" s="26"/>
      <c r="F4265" s="26"/>
    </row>
    <row r="4266" spans="1:6" x14ac:dyDescent="0.3">
      <c r="A4266" s="22"/>
      <c r="B4266" s="23"/>
      <c r="C4266" s="24"/>
      <c r="D4266" s="25"/>
      <c r="E4266" s="26"/>
      <c r="F4266" s="26"/>
    </row>
    <row r="4267" spans="1:6" x14ac:dyDescent="0.3">
      <c r="A4267" s="22"/>
      <c r="B4267" s="23"/>
      <c r="C4267" s="24"/>
      <c r="D4267" s="25"/>
      <c r="E4267" s="26"/>
      <c r="F4267" s="26"/>
    </row>
    <row r="4268" spans="1:6" x14ac:dyDescent="0.3">
      <c r="A4268" s="22"/>
      <c r="B4268" s="23"/>
      <c r="C4268" s="24"/>
      <c r="D4268" s="25"/>
      <c r="E4268" s="26"/>
      <c r="F4268" s="26"/>
    </row>
    <row r="4269" spans="1:6" x14ac:dyDescent="0.3">
      <c r="A4269" s="22"/>
      <c r="B4269" s="23"/>
      <c r="C4269" s="24"/>
      <c r="D4269" s="25"/>
      <c r="E4269" s="26"/>
      <c r="F4269" s="26"/>
    </row>
    <row r="4270" spans="1:6" x14ac:dyDescent="0.3">
      <c r="A4270" s="22"/>
      <c r="B4270" s="23"/>
      <c r="C4270" s="24"/>
      <c r="D4270" s="25"/>
      <c r="E4270" s="26"/>
      <c r="F4270" s="26"/>
    </row>
    <row r="4271" spans="1:6" x14ac:dyDescent="0.3">
      <c r="A4271" s="22"/>
      <c r="B4271" s="23"/>
      <c r="C4271" s="24"/>
      <c r="D4271" s="25"/>
      <c r="E4271" s="26"/>
      <c r="F4271" s="26"/>
    </row>
    <row r="4272" spans="1:6" x14ac:dyDescent="0.3">
      <c r="A4272" s="22"/>
      <c r="B4272" s="23"/>
      <c r="C4272" s="24"/>
      <c r="D4272" s="25"/>
      <c r="E4272" s="26"/>
      <c r="F4272" s="26"/>
    </row>
    <row r="4273" spans="1:6" x14ac:dyDescent="0.3">
      <c r="A4273" s="22"/>
      <c r="B4273" s="23"/>
      <c r="C4273" s="24"/>
      <c r="D4273" s="25"/>
      <c r="E4273" s="26"/>
      <c r="F4273" s="26"/>
    </row>
    <row r="4274" spans="1:6" x14ac:dyDescent="0.3">
      <c r="A4274" s="22"/>
      <c r="B4274" s="23"/>
      <c r="C4274" s="24"/>
      <c r="D4274" s="25"/>
      <c r="E4274" s="26"/>
      <c r="F4274" s="26"/>
    </row>
    <row r="4275" spans="1:6" x14ac:dyDescent="0.3">
      <c r="A4275" s="22"/>
      <c r="B4275" s="23"/>
      <c r="C4275" s="24"/>
      <c r="D4275" s="25"/>
      <c r="E4275" s="26"/>
      <c r="F4275" s="26"/>
    </row>
    <row r="4276" spans="1:6" x14ac:dyDescent="0.3">
      <c r="A4276" s="22"/>
      <c r="B4276" s="23"/>
      <c r="C4276" s="24"/>
      <c r="D4276" s="25"/>
      <c r="E4276" s="26"/>
      <c r="F4276" s="26"/>
    </row>
    <row r="4277" spans="1:6" x14ac:dyDescent="0.3">
      <c r="A4277" s="22"/>
      <c r="B4277" s="23"/>
      <c r="C4277" s="24"/>
      <c r="D4277" s="25"/>
      <c r="E4277" s="26"/>
      <c r="F4277" s="26"/>
    </row>
    <row r="4278" spans="1:6" x14ac:dyDescent="0.3">
      <c r="A4278" s="22"/>
      <c r="B4278" s="23"/>
      <c r="C4278" s="24"/>
      <c r="D4278" s="25"/>
      <c r="E4278" s="26"/>
      <c r="F4278" s="26"/>
    </row>
    <row r="4279" spans="1:6" x14ac:dyDescent="0.3">
      <c r="A4279" s="22"/>
      <c r="B4279" s="23"/>
      <c r="C4279" s="24"/>
      <c r="D4279" s="25"/>
      <c r="E4279" s="26"/>
      <c r="F4279" s="26"/>
    </row>
    <row r="4280" spans="1:6" x14ac:dyDescent="0.3">
      <c r="A4280" s="22"/>
      <c r="B4280" s="23"/>
      <c r="C4280" s="24"/>
      <c r="D4280" s="25"/>
      <c r="E4280" s="26"/>
      <c r="F4280" s="26"/>
    </row>
    <row r="4281" spans="1:6" x14ac:dyDescent="0.3">
      <c r="A4281" s="22"/>
      <c r="B4281" s="23"/>
      <c r="C4281" s="24"/>
      <c r="D4281" s="25"/>
      <c r="E4281" s="26"/>
      <c r="F4281" s="26"/>
    </row>
    <row r="4282" spans="1:6" x14ac:dyDescent="0.3">
      <c r="A4282" s="22"/>
      <c r="B4282" s="23"/>
      <c r="C4282" s="24"/>
      <c r="D4282" s="25"/>
      <c r="E4282" s="26"/>
      <c r="F4282" s="26"/>
    </row>
    <row r="4283" spans="1:6" x14ac:dyDescent="0.3">
      <c r="A4283" s="22"/>
      <c r="B4283" s="23"/>
      <c r="C4283" s="24"/>
      <c r="D4283" s="25"/>
      <c r="E4283" s="26"/>
      <c r="F4283" s="26"/>
    </row>
    <row r="4284" spans="1:6" x14ac:dyDescent="0.3">
      <c r="A4284" s="22"/>
      <c r="B4284" s="23"/>
      <c r="C4284" s="24"/>
      <c r="D4284" s="25"/>
      <c r="E4284" s="26"/>
      <c r="F4284" s="26"/>
    </row>
    <row r="4285" spans="1:6" x14ac:dyDescent="0.3">
      <c r="A4285" s="22"/>
      <c r="B4285" s="23"/>
      <c r="C4285" s="24"/>
      <c r="D4285" s="25"/>
      <c r="E4285" s="26"/>
      <c r="F4285" s="26"/>
    </row>
    <row r="4286" spans="1:6" x14ac:dyDescent="0.3">
      <c r="A4286" s="22"/>
      <c r="B4286" s="23"/>
      <c r="C4286" s="24"/>
      <c r="D4286" s="25"/>
      <c r="E4286" s="26"/>
      <c r="F4286" s="26"/>
    </row>
    <row r="4287" spans="1:6" x14ac:dyDescent="0.3">
      <c r="A4287" s="22"/>
      <c r="B4287" s="23"/>
      <c r="C4287" s="24"/>
      <c r="D4287" s="25"/>
      <c r="E4287" s="26"/>
      <c r="F4287" s="26"/>
    </row>
    <row r="4288" spans="1:6" x14ac:dyDescent="0.3">
      <c r="A4288" s="22"/>
      <c r="B4288" s="23"/>
      <c r="C4288" s="24"/>
      <c r="D4288" s="25"/>
      <c r="E4288" s="26"/>
      <c r="F4288" s="26"/>
    </row>
    <row r="4289" spans="1:6" x14ac:dyDescent="0.3">
      <c r="A4289" s="22"/>
      <c r="B4289" s="23"/>
      <c r="C4289" s="24"/>
      <c r="D4289" s="25"/>
      <c r="E4289" s="26"/>
      <c r="F4289" s="26"/>
    </row>
    <row r="4290" spans="1:6" x14ac:dyDescent="0.3">
      <c r="A4290" s="22"/>
      <c r="B4290" s="23"/>
      <c r="C4290" s="24"/>
      <c r="D4290" s="25"/>
      <c r="E4290" s="26"/>
      <c r="F4290" s="26"/>
    </row>
    <row r="4291" spans="1:6" x14ac:dyDescent="0.3">
      <c r="A4291" s="22"/>
      <c r="B4291" s="23"/>
      <c r="C4291" s="24"/>
      <c r="D4291" s="25"/>
      <c r="E4291" s="26"/>
      <c r="F4291" s="26"/>
    </row>
    <row r="4292" spans="1:6" x14ac:dyDescent="0.3">
      <c r="A4292" s="22"/>
      <c r="B4292" s="23"/>
      <c r="C4292" s="24"/>
      <c r="D4292" s="25"/>
      <c r="E4292" s="26"/>
      <c r="F4292" s="26"/>
    </row>
    <row r="4293" spans="1:6" x14ac:dyDescent="0.3">
      <c r="A4293" s="22"/>
      <c r="B4293" s="23"/>
      <c r="C4293" s="24"/>
      <c r="D4293" s="25"/>
      <c r="E4293" s="26"/>
      <c r="F4293" s="26"/>
    </row>
    <row r="4294" spans="1:6" x14ac:dyDescent="0.3">
      <c r="A4294" s="22"/>
      <c r="B4294" s="23"/>
      <c r="C4294" s="24"/>
      <c r="D4294" s="25"/>
      <c r="E4294" s="26"/>
      <c r="F4294" s="26"/>
    </row>
    <row r="4295" spans="1:6" x14ac:dyDescent="0.3">
      <c r="A4295" s="22"/>
      <c r="B4295" s="23"/>
      <c r="C4295" s="24"/>
      <c r="D4295" s="25"/>
      <c r="E4295" s="26"/>
      <c r="F4295" s="26"/>
    </row>
    <row r="4296" spans="1:6" x14ac:dyDescent="0.3">
      <c r="A4296" s="22"/>
      <c r="B4296" s="23"/>
      <c r="C4296" s="24"/>
      <c r="D4296" s="25"/>
      <c r="E4296" s="26"/>
      <c r="F4296" s="26"/>
    </row>
    <row r="4297" spans="1:6" x14ac:dyDescent="0.3">
      <c r="A4297" s="22"/>
      <c r="B4297" s="23"/>
      <c r="C4297" s="24"/>
      <c r="D4297" s="25"/>
      <c r="E4297" s="26"/>
      <c r="F4297" s="26"/>
    </row>
    <row r="4298" spans="1:6" x14ac:dyDescent="0.3">
      <c r="A4298" s="22"/>
      <c r="B4298" s="23"/>
      <c r="C4298" s="24"/>
      <c r="D4298" s="25"/>
      <c r="E4298" s="26"/>
      <c r="F4298" s="26"/>
    </row>
    <row r="4299" spans="1:6" x14ac:dyDescent="0.3">
      <c r="A4299" s="22"/>
      <c r="B4299" s="23"/>
      <c r="C4299" s="24"/>
      <c r="D4299" s="25"/>
      <c r="E4299" s="26"/>
      <c r="F4299" s="26"/>
    </row>
    <row r="4300" spans="1:6" x14ac:dyDescent="0.3">
      <c r="A4300" s="22"/>
      <c r="B4300" s="23"/>
      <c r="C4300" s="24"/>
      <c r="D4300" s="25"/>
      <c r="E4300" s="26"/>
      <c r="F4300" s="26"/>
    </row>
    <row r="4301" spans="1:6" x14ac:dyDescent="0.3">
      <c r="A4301" s="22"/>
      <c r="B4301" s="23"/>
      <c r="C4301" s="24"/>
      <c r="D4301" s="25"/>
      <c r="E4301" s="26"/>
      <c r="F4301" s="26"/>
    </row>
    <row r="4302" spans="1:6" x14ac:dyDescent="0.3">
      <c r="A4302" s="22"/>
      <c r="B4302" s="23"/>
      <c r="C4302" s="24"/>
      <c r="D4302" s="25"/>
      <c r="E4302" s="26"/>
      <c r="F4302" s="26"/>
    </row>
    <row r="4303" spans="1:6" x14ac:dyDescent="0.3">
      <c r="A4303" s="22"/>
      <c r="B4303" s="23"/>
      <c r="C4303" s="24"/>
      <c r="D4303" s="25"/>
      <c r="E4303" s="26"/>
      <c r="F4303" s="26"/>
    </row>
    <row r="4304" spans="1:6" x14ac:dyDescent="0.3">
      <c r="A4304" s="22"/>
      <c r="B4304" s="23"/>
      <c r="C4304" s="24"/>
      <c r="D4304" s="25"/>
      <c r="E4304" s="26"/>
      <c r="F4304" s="26"/>
    </row>
    <row r="4305" spans="1:6" x14ac:dyDescent="0.3">
      <c r="A4305" s="22"/>
      <c r="B4305" s="23"/>
      <c r="C4305" s="24"/>
      <c r="D4305" s="25"/>
      <c r="E4305" s="26"/>
      <c r="F4305" s="26"/>
    </row>
    <row r="4306" spans="1:6" x14ac:dyDescent="0.3">
      <c r="A4306" s="22"/>
      <c r="B4306" s="23"/>
      <c r="C4306" s="24"/>
      <c r="D4306" s="25"/>
      <c r="E4306" s="26"/>
      <c r="F4306" s="26"/>
    </row>
    <row r="4307" spans="1:6" x14ac:dyDescent="0.3">
      <c r="A4307" s="22"/>
      <c r="B4307" s="23"/>
      <c r="C4307" s="24"/>
      <c r="D4307" s="25"/>
      <c r="E4307" s="26"/>
      <c r="F4307" s="26"/>
    </row>
    <row r="4308" spans="1:6" x14ac:dyDescent="0.3">
      <c r="A4308" s="22"/>
      <c r="B4308" s="23"/>
      <c r="C4308" s="24"/>
      <c r="D4308" s="25"/>
      <c r="E4308" s="26"/>
      <c r="F4308" s="26"/>
    </row>
    <row r="4309" spans="1:6" x14ac:dyDescent="0.3">
      <c r="A4309" s="22"/>
      <c r="B4309" s="23"/>
      <c r="C4309" s="24"/>
      <c r="D4309" s="25"/>
      <c r="E4309" s="26"/>
      <c r="F4309" s="26"/>
    </row>
    <row r="4310" spans="1:6" x14ac:dyDescent="0.3">
      <c r="A4310" s="22"/>
      <c r="B4310" s="23"/>
      <c r="C4310" s="24"/>
      <c r="D4310" s="25"/>
      <c r="E4310" s="26"/>
      <c r="F4310" s="26"/>
    </row>
    <row r="4311" spans="1:6" x14ac:dyDescent="0.3">
      <c r="A4311" s="22"/>
      <c r="B4311" s="23"/>
      <c r="C4311" s="24"/>
      <c r="D4311" s="25"/>
      <c r="E4311" s="26"/>
      <c r="F4311" s="26"/>
    </row>
    <row r="4312" spans="1:6" x14ac:dyDescent="0.3">
      <c r="A4312" s="22"/>
      <c r="B4312" s="23"/>
      <c r="C4312" s="24"/>
      <c r="D4312" s="25"/>
      <c r="E4312" s="26"/>
      <c r="F4312" s="26"/>
    </row>
    <row r="4313" spans="1:6" x14ac:dyDescent="0.3">
      <c r="A4313" s="22"/>
      <c r="B4313" s="23"/>
      <c r="C4313" s="24"/>
      <c r="D4313" s="25"/>
      <c r="E4313" s="26"/>
      <c r="F4313" s="26"/>
    </row>
    <row r="4314" spans="1:6" x14ac:dyDescent="0.3">
      <c r="A4314" s="22"/>
      <c r="B4314" s="23"/>
      <c r="C4314" s="24"/>
      <c r="D4314" s="25"/>
      <c r="E4314" s="26"/>
      <c r="F4314" s="26"/>
    </row>
    <row r="4315" spans="1:6" x14ac:dyDescent="0.3">
      <c r="A4315" s="22"/>
      <c r="B4315" s="23"/>
      <c r="C4315" s="24"/>
      <c r="D4315" s="25"/>
      <c r="E4315" s="26"/>
      <c r="F4315" s="26"/>
    </row>
    <row r="4316" spans="1:6" x14ac:dyDescent="0.3">
      <c r="A4316" s="22"/>
      <c r="B4316" s="23"/>
      <c r="C4316" s="24"/>
      <c r="D4316" s="25"/>
      <c r="E4316" s="26"/>
      <c r="F4316" s="26"/>
    </row>
    <row r="4317" spans="1:6" x14ac:dyDescent="0.3">
      <c r="A4317" s="22"/>
      <c r="B4317" s="23"/>
      <c r="C4317" s="24"/>
      <c r="D4317" s="25"/>
      <c r="E4317" s="26"/>
      <c r="F4317" s="26"/>
    </row>
    <row r="4318" spans="1:6" x14ac:dyDescent="0.3">
      <c r="A4318" s="22"/>
      <c r="B4318" s="23"/>
      <c r="C4318" s="24"/>
      <c r="D4318" s="25"/>
      <c r="E4318" s="26"/>
      <c r="F4318" s="26"/>
    </row>
    <row r="4319" spans="1:6" x14ac:dyDescent="0.3">
      <c r="A4319" s="22"/>
      <c r="B4319" s="23"/>
      <c r="C4319" s="24"/>
      <c r="D4319" s="25"/>
      <c r="E4319" s="26"/>
      <c r="F4319" s="26"/>
    </row>
    <row r="4320" spans="1:6" x14ac:dyDescent="0.3">
      <c r="A4320" s="22"/>
      <c r="B4320" s="23"/>
      <c r="C4320" s="24"/>
      <c r="D4320" s="25"/>
      <c r="E4320" s="26"/>
      <c r="F4320" s="26"/>
    </row>
    <row r="4321" spans="1:6" x14ac:dyDescent="0.3">
      <c r="A4321" s="22"/>
      <c r="B4321" s="23"/>
      <c r="C4321" s="24"/>
      <c r="D4321" s="25"/>
      <c r="E4321" s="26"/>
      <c r="F4321" s="26"/>
    </row>
    <row r="4322" spans="1:6" x14ac:dyDescent="0.3">
      <c r="A4322" s="22"/>
      <c r="B4322" s="23"/>
      <c r="C4322" s="24"/>
      <c r="D4322" s="25"/>
      <c r="E4322" s="26"/>
      <c r="F4322" s="26"/>
    </row>
    <row r="4323" spans="1:6" x14ac:dyDescent="0.3">
      <c r="A4323" s="22"/>
      <c r="B4323" s="23"/>
      <c r="C4323" s="24"/>
      <c r="D4323" s="25"/>
      <c r="E4323" s="26"/>
      <c r="F4323" s="26"/>
    </row>
    <row r="4324" spans="1:6" x14ac:dyDescent="0.3">
      <c r="A4324" s="22"/>
      <c r="B4324" s="23"/>
      <c r="C4324" s="24"/>
      <c r="D4324" s="25"/>
      <c r="E4324" s="26"/>
      <c r="F4324" s="26"/>
    </row>
    <row r="4325" spans="1:6" x14ac:dyDescent="0.3">
      <c r="A4325" s="22"/>
      <c r="B4325" s="23"/>
      <c r="C4325" s="24"/>
      <c r="D4325" s="25"/>
      <c r="E4325" s="26"/>
      <c r="F4325" s="26"/>
    </row>
    <row r="4326" spans="1:6" x14ac:dyDescent="0.3">
      <c r="A4326" s="22"/>
      <c r="B4326" s="23"/>
      <c r="C4326" s="24"/>
      <c r="D4326" s="25"/>
      <c r="E4326" s="26"/>
      <c r="F4326" s="26"/>
    </row>
    <row r="4327" spans="1:6" x14ac:dyDescent="0.3">
      <c r="A4327" s="22"/>
      <c r="B4327" s="23"/>
      <c r="C4327" s="24"/>
      <c r="D4327" s="25"/>
      <c r="E4327" s="26"/>
      <c r="F4327" s="26"/>
    </row>
    <row r="4328" spans="1:6" x14ac:dyDescent="0.3">
      <c r="A4328" s="22"/>
      <c r="B4328" s="23"/>
      <c r="C4328" s="24"/>
      <c r="D4328" s="25"/>
      <c r="E4328" s="26"/>
      <c r="F4328" s="26"/>
    </row>
    <row r="4329" spans="1:6" x14ac:dyDescent="0.3">
      <c r="A4329" s="22"/>
      <c r="B4329" s="23"/>
      <c r="C4329" s="24"/>
      <c r="D4329" s="25"/>
      <c r="E4329" s="26"/>
      <c r="F4329" s="26"/>
    </row>
    <row r="4330" spans="1:6" x14ac:dyDescent="0.3">
      <c r="A4330" s="22"/>
      <c r="B4330" s="23"/>
      <c r="C4330" s="24"/>
      <c r="D4330" s="25"/>
      <c r="E4330" s="26"/>
      <c r="F4330" s="26"/>
    </row>
    <row r="4331" spans="1:6" x14ac:dyDescent="0.3">
      <c r="A4331" s="22"/>
      <c r="B4331" s="23"/>
      <c r="C4331" s="24"/>
      <c r="D4331" s="25"/>
      <c r="E4331" s="26"/>
      <c r="F4331" s="26"/>
    </row>
    <row r="4332" spans="1:6" x14ac:dyDescent="0.3">
      <c r="A4332" s="22"/>
      <c r="B4332" s="23"/>
      <c r="C4332" s="24"/>
      <c r="D4332" s="25"/>
      <c r="E4332" s="26"/>
      <c r="F4332" s="26"/>
    </row>
    <row r="4333" spans="1:6" x14ac:dyDescent="0.3">
      <c r="A4333" s="22"/>
      <c r="B4333" s="23"/>
      <c r="C4333" s="24"/>
      <c r="D4333" s="25"/>
      <c r="E4333" s="26"/>
      <c r="F4333" s="26"/>
    </row>
    <row r="4334" spans="1:6" x14ac:dyDescent="0.3">
      <c r="A4334" s="22"/>
      <c r="B4334" s="23"/>
      <c r="C4334" s="24"/>
      <c r="D4334" s="25"/>
      <c r="E4334" s="26"/>
      <c r="F4334" s="26"/>
    </row>
    <row r="4335" spans="1:6" x14ac:dyDescent="0.3">
      <c r="A4335" s="22"/>
      <c r="B4335" s="23"/>
      <c r="C4335" s="24"/>
      <c r="D4335" s="25"/>
      <c r="E4335" s="26"/>
      <c r="F4335" s="26"/>
    </row>
    <row r="4336" spans="1:6" x14ac:dyDescent="0.3">
      <c r="A4336" s="22"/>
      <c r="B4336" s="23"/>
      <c r="C4336" s="24"/>
      <c r="D4336" s="25"/>
      <c r="E4336" s="26"/>
      <c r="F4336" s="26"/>
    </row>
    <row r="4337" spans="1:6" x14ac:dyDescent="0.3">
      <c r="A4337" s="22"/>
      <c r="B4337" s="23"/>
      <c r="C4337" s="24"/>
      <c r="D4337" s="25"/>
      <c r="E4337" s="26"/>
      <c r="F4337" s="26"/>
    </row>
    <row r="4338" spans="1:6" x14ac:dyDescent="0.3">
      <c r="A4338" s="22"/>
      <c r="B4338" s="23"/>
      <c r="C4338" s="24"/>
      <c r="D4338" s="25"/>
      <c r="E4338" s="26"/>
      <c r="F4338" s="26"/>
    </row>
    <row r="4339" spans="1:6" x14ac:dyDescent="0.3">
      <c r="A4339" s="22"/>
      <c r="B4339" s="23"/>
      <c r="C4339" s="24"/>
      <c r="D4339" s="25"/>
      <c r="E4339" s="26"/>
      <c r="F4339" s="26"/>
    </row>
    <row r="4340" spans="1:6" x14ac:dyDescent="0.3">
      <c r="A4340" s="22"/>
      <c r="B4340" s="23"/>
      <c r="C4340" s="24"/>
      <c r="D4340" s="25"/>
      <c r="E4340" s="26"/>
      <c r="F4340" s="26"/>
    </row>
    <row r="4341" spans="1:6" x14ac:dyDescent="0.3">
      <c r="A4341" s="22"/>
      <c r="B4341" s="23"/>
      <c r="C4341" s="24"/>
      <c r="D4341" s="25"/>
      <c r="E4341" s="26"/>
      <c r="F4341" s="26"/>
    </row>
    <row r="4342" spans="1:6" x14ac:dyDescent="0.3">
      <c r="A4342" s="22"/>
      <c r="B4342" s="23"/>
      <c r="C4342" s="24"/>
      <c r="D4342" s="25"/>
      <c r="E4342" s="26"/>
      <c r="F4342" s="26"/>
    </row>
    <row r="4343" spans="1:6" x14ac:dyDescent="0.3">
      <c r="A4343" s="22"/>
      <c r="B4343" s="23"/>
      <c r="C4343" s="24"/>
      <c r="D4343" s="25"/>
      <c r="E4343" s="26"/>
      <c r="F4343" s="26"/>
    </row>
    <row r="4344" spans="1:6" x14ac:dyDescent="0.3">
      <c r="A4344" s="22"/>
      <c r="B4344" s="23"/>
      <c r="C4344" s="24"/>
      <c r="D4344" s="25"/>
      <c r="E4344" s="26"/>
      <c r="F4344" s="26"/>
    </row>
    <row r="4345" spans="1:6" x14ac:dyDescent="0.3">
      <c r="A4345" s="22"/>
      <c r="B4345" s="23"/>
      <c r="C4345" s="24"/>
      <c r="D4345" s="25"/>
      <c r="E4345" s="26"/>
      <c r="F4345" s="26"/>
    </row>
    <row r="4346" spans="1:6" x14ac:dyDescent="0.3">
      <c r="A4346" s="22"/>
      <c r="B4346" s="23"/>
      <c r="C4346" s="24"/>
      <c r="D4346" s="25"/>
      <c r="E4346" s="26"/>
      <c r="F4346" s="26"/>
    </row>
    <row r="4347" spans="1:6" x14ac:dyDescent="0.3">
      <c r="A4347" s="22"/>
      <c r="B4347" s="23"/>
      <c r="C4347" s="24"/>
      <c r="D4347" s="25"/>
      <c r="E4347" s="26"/>
      <c r="F4347" s="26"/>
    </row>
    <row r="4348" spans="1:6" x14ac:dyDescent="0.3">
      <c r="A4348" s="22"/>
      <c r="B4348" s="23"/>
      <c r="C4348" s="24"/>
      <c r="D4348" s="25"/>
      <c r="E4348" s="26"/>
      <c r="F4348" s="26"/>
    </row>
    <row r="4349" spans="1:6" x14ac:dyDescent="0.3">
      <c r="A4349" s="22"/>
      <c r="B4349" s="23"/>
      <c r="C4349" s="24"/>
      <c r="D4349" s="25"/>
      <c r="E4349" s="26"/>
      <c r="F4349" s="26"/>
    </row>
    <row r="4350" spans="1:6" x14ac:dyDescent="0.3">
      <c r="A4350" s="22"/>
      <c r="B4350" s="23"/>
      <c r="C4350" s="24"/>
      <c r="D4350" s="25"/>
      <c r="E4350" s="26"/>
      <c r="F4350" s="26"/>
    </row>
    <row r="4351" spans="1:6" x14ac:dyDescent="0.3">
      <c r="A4351" s="22"/>
      <c r="B4351" s="23"/>
      <c r="C4351" s="24"/>
      <c r="D4351" s="25"/>
      <c r="E4351" s="26"/>
      <c r="F4351" s="26"/>
    </row>
    <row r="4352" spans="1:6" x14ac:dyDescent="0.3">
      <c r="A4352" s="22"/>
      <c r="B4352" s="23"/>
      <c r="C4352" s="24"/>
      <c r="D4352" s="25"/>
      <c r="E4352" s="26"/>
      <c r="F4352" s="26"/>
    </row>
    <row r="4353" spans="1:6" x14ac:dyDescent="0.3">
      <c r="A4353" s="22"/>
      <c r="B4353" s="23"/>
      <c r="C4353" s="24"/>
      <c r="D4353" s="25"/>
      <c r="E4353" s="26"/>
      <c r="F4353" s="26"/>
    </row>
    <row r="4354" spans="1:6" x14ac:dyDescent="0.3">
      <c r="A4354" s="22"/>
      <c r="B4354" s="23"/>
      <c r="C4354" s="24"/>
      <c r="D4354" s="25"/>
      <c r="E4354" s="26"/>
      <c r="F4354" s="26"/>
    </row>
    <row r="4355" spans="1:6" x14ac:dyDescent="0.3">
      <c r="A4355" s="22"/>
      <c r="B4355" s="23"/>
      <c r="C4355" s="24"/>
      <c r="D4355" s="25"/>
      <c r="E4355" s="26"/>
      <c r="F4355" s="26"/>
    </row>
    <row r="4356" spans="1:6" x14ac:dyDescent="0.3">
      <c r="A4356" s="22"/>
      <c r="B4356" s="23"/>
      <c r="C4356" s="24"/>
      <c r="D4356" s="25"/>
      <c r="E4356" s="26"/>
      <c r="F4356" s="26"/>
    </row>
    <row r="4357" spans="1:6" x14ac:dyDescent="0.3">
      <c r="A4357" s="22"/>
      <c r="B4357" s="23"/>
      <c r="C4357" s="24"/>
      <c r="D4357" s="25"/>
      <c r="E4357" s="26"/>
      <c r="F4357" s="26"/>
    </row>
    <row r="4358" spans="1:6" x14ac:dyDescent="0.3">
      <c r="A4358" s="22"/>
      <c r="B4358" s="23"/>
      <c r="C4358" s="24"/>
      <c r="D4358" s="25"/>
      <c r="E4358" s="26"/>
      <c r="F4358" s="26"/>
    </row>
    <row r="4359" spans="1:6" x14ac:dyDescent="0.3">
      <c r="A4359" s="22"/>
      <c r="B4359" s="23"/>
      <c r="C4359" s="24"/>
      <c r="D4359" s="25"/>
      <c r="E4359" s="26"/>
      <c r="F4359" s="26"/>
    </row>
    <row r="4360" spans="1:6" x14ac:dyDescent="0.3">
      <c r="A4360" s="22"/>
      <c r="B4360" s="23"/>
      <c r="C4360" s="24"/>
      <c r="D4360" s="25"/>
      <c r="E4360" s="26"/>
      <c r="F4360" s="26"/>
    </row>
    <row r="4361" spans="1:6" x14ac:dyDescent="0.3">
      <c r="A4361" s="22"/>
      <c r="B4361" s="23"/>
      <c r="C4361" s="24"/>
      <c r="D4361" s="25"/>
      <c r="E4361" s="26"/>
      <c r="F4361" s="26"/>
    </row>
    <row r="4362" spans="1:6" x14ac:dyDescent="0.3">
      <c r="A4362" s="22"/>
      <c r="B4362" s="23"/>
      <c r="C4362" s="24"/>
      <c r="D4362" s="25"/>
      <c r="E4362" s="26"/>
      <c r="F4362" s="26"/>
    </row>
    <row r="4363" spans="1:6" x14ac:dyDescent="0.3">
      <c r="A4363" s="22"/>
      <c r="B4363" s="23"/>
      <c r="C4363" s="24"/>
      <c r="D4363" s="25"/>
      <c r="E4363" s="26"/>
      <c r="F4363" s="26"/>
    </row>
    <row r="4364" spans="1:6" x14ac:dyDescent="0.3">
      <c r="A4364" s="22"/>
      <c r="B4364" s="23"/>
      <c r="C4364" s="24"/>
      <c r="D4364" s="25"/>
      <c r="E4364" s="26"/>
      <c r="F4364" s="26"/>
    </row>
    <row r="4365" spans="1:6" x14ac:dyDescent="0.3">
      <c r="A4365" s="22"/>
      <c r="B4365" s="23"/>
      <c r="C4365" s="24"/>
      <c r="D4365" s="25"/>
      <c r="E4365" s="26"/>
      <c r="F4365" s="26"/>
    </row>
    <row r="4366" spans="1:6" x14ac:dyDescent="0.3">
      <c r="A4366" s="22"/>
      <c r="B4366" s="23"/>
      <c r="C4366" s="24"/>
      <c r="D4366" s="25"/>
      <c r="E4366" s="26"/>
      <c r="F4366" s="26"/>
    </row>
    <row r="4367" spans="1:6" x14ac:dyDescent="0.3">
      <c r="A4367" s="22"/>
      <c r="B4367" s="23"/>
      <c r="C4367" s="24"/>
      <c r="D4367" s="25"/>
      <c r="E4367" s="26"/>
      <c r="F4367" s="26"/>
    </row>
    <row r="4368" spans="1:6" x14ac:dyDescent="0.3">
      <c r="A4368" s="22"/>
      <c r="B4368" s="23"/>
      <c r="C4368" s="24"/>
      <c r="D4368" s="25"/>
      <c r="E4368" s="26"/>
      <c r="F4368" s="26"/>
    </row>
    <row r="4369" spans="1:6" x14ac:dyDescent="0.3">
      <c r="A4369" s="22"/>
      <c r="B4369" s="23"/>
      <c r="C4369" s="24"/>
      <c r="D4369" s="25"/>
      <c r="E4369" s="26"/>
      <c r="F4369" s="26"/>
    </row>
    <row r="4370" spans="1:6" x14ac:dyDescent="0.3">
      <c r="A4370" s="22"/>
      <c r="B4370" s="23"/>
      <c r="C4370" s="24"/>
      <c r="D4370" s="25"/>
      <c r="E4370" s="26"/>
      <c r="F4370" s="26"/>
    </row>
    <row r="4371" spans="1:6" x14ac:dyDescent="0.3">
      <c r="A4371" s="22"/>
      <c r="B4371" s="23"/>
      <c r="C4371" s="24"/>
      <c r="D4371" s="25"/>
      <c r="E4371" s="26"/>
      <c r="F4371" s="26"/>
    </row>
    <row r="4372" spans="1:6" x14ac:dyDescent="0.3">
      <c r="A4372" s="22"/>
      <c r="B4372" s="23"/>
      <c r="C4372" s="24"/>
      <c r="D4372" s="25"/>
      <c r="E4372" s="26"/>
      <c r="F4372" s="26"/>
    </row>
    <row r="4373" spans="1:6" x14ac:dyDescent="0.3">
      <c r="A4373" s="22"/>
      <c r="B4373" s="23"/>
      <c r="C4373" s="24"/>
      <c r="D4373" s="25"/>
      <c r="E4373" s="26"/>
      <c r="F4373" s="26"/>
    </row>
    <row r="4374" spans="1:6" x14ac:dyDescent="0.3">
      <c r="A4374" s="22"/>
      <c r="B4374" s="23"/>
      <c r="C4374" s="24"/>
      <c r="D4374" s="25"/>
      <c r="E4374" s="26"/>
      <c r="F4374" s="26"/>
    </row>
    <row r="4375" spans="1:6" x14ac:dyDescent="0.3">
      <c r="A4375" s="22"/>
      <c r="B4375" s="23"/>
      <c r="C4375" s="24"/>
      <c r="D4375" s="25"/>
      <c r="E4375" s="26"/>
      <c r="F4375" s="26"/>
    </row>
    <row r="4376" spans="1:6" x14ac:dyDescent="0.3">
      <c r="A4376" s="22"/>
      <c r="B4376" s="23"/>
      <c r="C4376" s="24"/>
      <c r="D4376" s="25"/>
      <c r="E4376" s="26"/>
      <c r="F4376" s="26"/>
    </row>
    <row r="4377" spans="1:6" x14ac:dyDescent="0.3">
      <c r="A4377" s="22"/>
      <c r="B4377" s="23"/>
      <c r="C4377" s="24"/>
      <c r="D4377" s="25"/>
      <c r="E4377" s="26"/>
      <c r="F4377" s="26"/>
    </row>
    <row r="4378" spans="1:6" x14ac:dyDescent="0.3">
      <c r="A4378" s="22"/>
      <c r="B4378" s="23"/>
      <c r="C4378" s="24"/>
      <c r="D4378" s="25"/>
      <c r="E4378" s="26"/>
      <c r="F4378" s="26"/>
    </row>
    <row r="4379" spans="1:6" x14ac:dyDescent="0.3">
      <c r="A4379" s="22"/>
      <c r="B4379" s="23"/>
      <c r="C4379" s="24"/>
      <c r="D4379" s="25"/>
      <c r="E4379" s="26"/>
      <c r="F4379" s="26"/>
    </row>
    <row r="4380" spans="1:6" x14ac:dyDescent="0.3">
      <c r="A4380" s="22"/>
      <c r="B4380" s="23"/>
      <c r="C4380" s="24"/>
      <c r="D4380" s="25"/>
      <c r="E4380" s="26"/>
      <c r="F4380" s="26"/>
    </row>
    <row r="4381" spans="1:6" x14ac:dyDescent="0.3">
      <c r="A4381" s="22"/>
      <c r="B4381" s="23"/>
      <c r="C4381" s="24"/>
      <c r="D4381" s="25"/>
      <c r="E4381" s="26"/>
      <c r="F4381" s="26"/>
    </row>
    <row r="4382" spans="1:6" x14ac:dyDescent="0.3">
      <c r="A4382" s="22"/>
      <c r="B4382" s="23"/>
      <c r="C4382" s="24"/>
      <c r="D4382" s="25"/>
      <c r="E4382" s="26"/>
      <c r="F4382" s="26"/>
    </row>
    <row r="4383" spans="1:6" x14ac:dyDescent="0.3">
      <c r="A4383" s="22"/>
      <c r="B4383" s="23"/>
      <c r="C4383" s="24"/>
      <c r="D4383" s="25"/>
      <c r="E4383" s="26"/>
      <c r="F4383" s="26"/>
    </row>
    <row r="4384" spans="1:6" x14ac:dyDescent="0.3">
      <c r="A4384" s="22"/>
      <c r="B4384" s="23"/>
      <c r="C4384" s="24"/>
      <c r="D4384" s="25"/>
      <c r="E4384" s="26"/>
      <c r="F4384" s="26"/>
    </row>
    <row r="4385" spans="1:6" x14ac:dyDescent="0.3">
      <c r="A4385" s="22"/>
      <c r="B4385" s="23"/>
      <c r="C4385" s="24"/>
      <c r="D4385" s="25"/>
      <c r="E4385" s="26"/>
      <c r="F4385" s="26"/>
    </row>
    <row r="4386" spans="1:6" x14ac:dyDescent="0.3">
      <c r="A4386" s="22"/>
      <c r="B4386" s="23"/>
      <c r="C4386" s="24"/>
      <c r="D4386" s="25"/>
      <c r="E4386" s="26"/>
      <c r="F4386" s="26"/>
    </row>
    <row r="4387" spans="1:6" x14ac:dyDescent="0.3">
      <c r="A4387" s="22"/>
      <c r="B4387" s="23"/>
      <c r="C4387" s="24"/>
      <c r="D4387" s="25"/>
      <c r="E4387" s="26"/>
      <c r="F4387" s="26"/>
    </row>
    <row r="4388" spans="1:6" x14ac:dyDescent="0.3">
      <c r="A4388" s="22"/>
      <c r="B4388" s="23"/>
      <c r="C4388" s="24"/>
      <c r="D4388" s="25"/>
      <c r="E4388" s="26"/>
      <c r="F4388" s="26"/>
    </row>
    <row r="4389" spans="1:6" x14ac:dyDescent="0.3">
      <c r="A4389" s="22"/>
      <c r="B4389" s="23"/>
      <c r="C4389" s="24"/>
      <c r="D4389" s="25"/>
      <c r="E4389" s="26"/>
      <c r="F4389" s="26"/>
    </row>
    <row r="4390" spans="1:6" x14ac:dyDescent="0.3">
      <c r="A4390" s="22"/>
      <c r="B4390" s="23"/>
      <c r="C4390" s="24"/>
      <c r="D4390" s="25"/>
      <c r="E4390" s="26"/>
      <c r="F4390" s="26"/>
    </row>
    <row r="4391" spans="1:6" x14ac:dyDescent="0.3">
      <c r="A4391" s="22"/>
      <c r="B4391" s="23"/>
      <c r="C4391" s="24"/>
      <c r="D4391" s="25"/>
      <c r="E4391" s="26"/>
      <c r="F4391" s="26"/>
    </row>
    <row r="4392" spans="1:6" x14ac:dyDescent="0.3">
      <c r="A4392" s="22"/>
      <c r="B4392" s="23"/>
      <c r="C4392" s="24"/>
      <c r="D4392" s="25"/>
      <c r="E4392" s="26"/>
      <c r="F4392" s="26"/>
    </row>
    <row r="4393" spans="1:6" x14ac:dyDescent="0.3">
      <c r="A4393" s="22"/>
      <c r="B4393" s="23"/>
      <c r="C4393" s="24"/>
      <c r="D4393" s="25"/>
      <c r="E4393" s="26"/>
      <c r="F4393" s="26"/>
    </row>
    <row r="4394" spans="1:6" x14ac:dyDescent="0.3">
      <c r="A4394" s="22"/>
      <c r="B4394" s="23"/>
      <c r="C4394" s="24"/>
      <c r="D4394" s="25"/>
      <c r="E4394" s="26"/>
      <c r="F4394" s="26"/>
    </row>
    <row r="4395" spans="1:6" x14ac:dyDescent="0.3">
      <c r="A4395" s="22"/>
      <c r="B4395" s="23"/>
      <c r="C4395" s="24"/>
      <c r="D4395" s="25"/>
      <c r="E4395" s="26"/>
      <c r="F4395" s="26"/>
    </row>
    <row r="4396" spans="1:6" x14ac:dyDescent="0.3">
      <c r="A4396" s="22"/>
      <c r="B4396" s="23"/>
      <c r="C4396" s="24"/>
      <c r="D4396" s="25"/>
      <c r="E4396" s="26"/>
      <c r="F4396" s="26"/>
    </row>
    <row r="4397" spans="1:6" x14ac:dyDescent="0.3">
      <c r="A4397" s="22"/>
      <c r="B4397" s="23"/>
      <c r="C4397" s="24"/>
      <c r="D4397" s="25"/>
      <c r="E4397" s="26"/>
      <c r="F4397" s="26"/>
    </row>
    <row r="4398" spans="1:6" x14ac:dyDescent="0.3">
      <c r="A4398" s="22"/>
      <c r="B4398" s="23"/>
      <c r="C4398" s="24"/>
      <c r="D4398" s="25"/>
      <c r="E4398" s="26"/>
      <c r="F4398" s="26"/>
    </row>
    <row r="4399" spans="1:6" x14ac:dyDescent="0.3">
      <c r="A4399" s="22"/>
      <c r="B4399" s="23"/>
      <c r="C4399" s="24"/>
      <c r="D4399" s="25"/>
      <c r="E4399" s="26"/>
      <c r="F4399" s="26"/>
    </row>
    <row r="4400" spans="1:6" x14ac:dyDescent="0.3">
      <c r="A4400" s="22"/>
      <c r="B4400" s="23"/>
      <c r="C4400" s="24"/>
      <c r="D4400" s="25"/>
      <c r="E4400" s="26"/>
      <c r="F4400" s="26"/>
    </row>
    <row r="4401" spans="1:6" x14ac:dyDescent="0.3">
      <c r="A4401" s="22"/>
      <c r="B4401" s="23"/>
      <c r="C4401" s="24"/>
      <c r="D4401" s="25"/>
      <c r="E4401" s="26"/>
      <c r="F4401" s="26"/>
    </row>
    <row r="4402" spans="1:6" x14ac:dyDescent="0.3">
      <c r="A4402" s="22"/>
      <c r="B4402" s="23"/>
      <c r="C4402" s="24"/>
      <c r="D4402" s="25"/>
      <c r="E4402" s="26"/>
      <c r="F4402" s="26"/>
    </row>
    <row r="4403" spans="1:6" x14ac:dyDescent="0.3">
      <c r="A4403" s="22"/>
      <c r="B4403" s="23"/>
      <c r="C4403" s="24"/>
      <c r="D4403" s="25"/>
      <c r="E4403" s="26"/>
      <c r="F4403" s="26"/>
    </row>
    <row r="4404" spans="1:6" x14ac:dyDescent="0.3">
      <c r="A4404" s="22"/>
      <c r="B4404" s="23"/>
      <c r="C4404" s="24"/>
      <c r="D4404" s="25"/>
      <c r="E4404" s="26"/>
      <c r="F4404" s="26"/>
    </row>
    <row r="4405" spans="1:6" x14ac:dyDescent="0.3">
      <c r="A4405" s="22"/>
      <c r="B4405" s="23"/>
      <c r="C4405" s="24"/>
      <c r="D4405" s="25"/>
      <c r="E4405" s="26"/>
      <c r="F4405" s="26"/>
    </row>
    <row r="4406" spans="1:6" x14ac:dyDescent="0.3">
      <c r="A4406" s="22"/>
      <c r="B4406" s="23"/>
      <c r="C4406" s="24"/>
      <c r="D4406" s="25"/>
      <c r="E4406" s="26"/>
      <c r="F4406" s="26"/>
    </row>
    <row r="4407" spans="1:6" x14ac:dyDescent="0.3">
      <c r="A4407" s="22"/>
      <c r="B4407" s="23"/>
      <c r="C4407" s="24"/>
      <c r="D4407" s="25"/>
      <c r="E4407" s="26"/>
      <c r="F4407" s="26"/>
    </row>
    <row r="4408" spans="1:6" x14ac:dyDescent="0.3">
      <c r="A4408" s="22"/>
      <c r="B4408" s="23"/>
      <c r="C4408" s="24"/>
      <c r="D4408" s="25"/>
      <c r="E4408" s="26"/>
      <c r="F4408" s="26"/>
    </row>
    <row r="4409" spans="1:6" x14ac:dyDescent="0.3">
      <c r="A4409" s="22"/>
      <c r="B4409" s="23"/>
      <c r="C4409" s="24"/>
      <c r="D4409" s="25"/>
      <c r="E4409" s="26"/>
      <c r="F4409" s="26"/>
    </row>
    <row r="4410" spans="1:6" x14ac:dyDescent="0.3">
      <c r="A4410" s="22"/>
      <c r="B4410" s="23"/>
      <c r="C4410" s="24"/>
      <c r="D4410" s="25"/>
      <c r="E4410" s="26"/>
      <c r="F4410" s="26"/>
    </row>
    <row r="4411" spans="1:6" x14ac:dyDescent="0.3">
      <c r="A4411" s="22"/>
      <c r="B4411" s="23"/>
      <c r="C4411" s="24"/>
      <c r="D4411" s="25"/>
      <c r="E4411" s="26"/>
      <c r="F4411" s="26"/>
    </row>
    <row r="4412" spans="1:6" x14ac:dyDescent="0.3">
      <c r="A4412" s="22"/>
      <c r="B4412" s="23"/>
      <c r="C4412" s="24"/>
      <c r="D4412" s="25"/>
      <c r="E4412" s="26"/>
      <c r="F4412" s="26"/>
    </row>
    <row r="4413" spans="1:6" x14ac:dyDescent="0.3">
      <c r="A4413" s="22"/>
      <c r="B4413" s="23"/>
      <c r="C4413" s="24"/>
      <c r="D4413" s="25"/>
      <c r="E4413" s="26"/>
      <c r="F4413" s="26"/>
    </row>
    <row r="4414" spans="1:6" x14ac:dyDescent="0.3">
      <c r="A4414" s="22"/>
      <c r="B4414" s="23"/>
      <c r="C4414" s="24"/>
      <c r="D4414" s="25"/>
      <c r="E4414" s="26"/>
      <c r="F4414" s="26"/>
    </row>
    <row r="4415" spans="1:6" x14ac:dyDescent="0.3">
      <c r="A4415" s="22"/>
      <c r="B4415" s="23"/>
      <c r="C4415" s="24"/>
      <c r="D4415" s="25"/>
      <c r="E4415" s="26"/>
      <c r="F4415" s="26"/>
    </row>
    <row r="4416" spans="1:6" x14ac:dyDescent="0.3">
      <c r="A4416" s="22"/>
      <c r="B4416" s="23"/>
      <c r="C4416" s="24"/>
      <c r="D4416" s="25"/>
      <c r="E4416" s="26"/>
      <c r="F4416" s="26"/>
    </row>
    <row r="4417" spans="1:6" x14ac:dyDescent="0.3">
      <c r="A4417" s="22"/>
      <c r="B4417" s="23"/>
      <c r="C4417" s="24"/>
      <c r="D4417" s="25"/>
      <c r="E4417" s="26"/>
      <c r="F4417" s="26"/>
    </row>
    <row r="4418" spans="1:6" x14ac:dyDescent="0.3">
      <c r="A4418" s="22"/>
      <c r="B4418" s="23"/>
      <c r="C4418" s="24"/>
      <c r="D4418" s="25"/>
      <c r="E4418" s="26"/>
      <c r="F4418" s="26"/>
    </row>
    <row r="4419" spans="1:6" x14ac:dyDescent="0.3">
      <c r="A4419" s="22"/>
      <c r="B4419" s="23"/>
      <c r="C4419" s="24"/>
      <c r="D4419" s="25"/>
      <c r="E4419" s="26"/>
      <c r="F4419" s="26"/>
    </row>
    <row r="4420" spans="1:6" x14ac:dyDescent="0.3">
      <c r="A4420" s="22"/>
      <c r="B4420" s="23"/>
      <c r="C4420" s="24"/>
      <c r="D4420" s="25"/>
      <c r="E4420" s="26"/>
      <c r="F4420" s="26"/>
    </row>
    <row r="4421" spans="1:6" x14ac:dyDescent="0.3">
      <c r="A4421" s="22"/>
      <c r="B4421" s="23"/>
      <c r="C4421" s="24"/>
      <c r="D4421" s="25"/>
      <c r="E4421" s="26"/>
      <c r="F4421" s="26"/>
    </row>
    <row r="4422" spans="1:6" x14ac:dyDescent="0.3">
      <c r="A4422" s="22"/>
      <c r="B4422" s="23"/>
      <c r="C4422" s="24"/>
      <c r="D4422" s="25"/>
      <c r="E4422" s="26"/>
      <c r="F4422" s="26"/>
    </row>
    <row r="4423" spans="1:6" x14ac:dyDescent="0.3">
      <c r="A4423" s="22"/>
      <c r="B4423" s="23"/>
      <c r="C4423" s="24"/>
      <c r="D4423" s="25"/>
      <c r="E4423" s="26"/>
      <c r="F4423" s="26"/>
    </row>
    <row r="4424" spans="1:6" x14ac:dyDescent="0.3">
      <c r="A4424" s="22"/>
      <c r="B4424" s="23"/>
      <c r="C4424" s="24"/>
      <c r="D4424" s="25"/>
      <c r="E4424" s="26"/>
      <c r="F4424" s="26"/>
    </row>
    <row r="4425" spans="1:6" x14ac:dyDescent="0.3">
      <c r="A4425" s="22"/>
      <c r="B4425" s="23"/>
      <c r="C4425" s="24"/>
      <c r="D4425" s="25"/>
      <c r="E4425" s="26"/>
      <c r="F4425" s="26"/>
    </row>
    <row r="4426" spans="1:6" x14ac:dyDescent="0.3">
      <c r="A4426" s="22"/>
      <c r="B4426" s="23"/>
      <c r="C4426" s="24"/>
      <c r="D4426" s="25"/>
      <c r="E4426" s="26"/>
      <c r="F4426" s="26"/>
    </row>
    <row r="4427" spans="1:6" x14ac:dyDescent="0.3">
      <c r="A4427" s="22"/>
      <c r="B4427" s="23"/>
      <c r="C4427" s="24"/>
      <c r="D4427" s="25"/>
      <c r="E4427" s="26"/>
      <c r="F4427" s="26"/>
    </row>
    <row r="4428" spans="1:6" x14ac:dyDescent="0.3">
      <c r="A4428" s="22"/>
      <c r="B4428" s="23"/>
      <c r="C4428" s="24"/>
      <c r="D4428" s="25"/>
      <c r="E4428" s="26"/>
      <c r="F4428" s="26"/>
    </row>
    <row r="4429" spans="1:6" x14ac:dyDescent="0.3">
      <c r="A4429" s="22"/>
      <c r="B4429" s="23"/>
      <c r="C4429" s="24"/>
      <c r="D4429" s="25"/>
      <c r="E4429" s="26"/>
      <c r="F4429" s="26"/>
    </row>
    <row r="4430" spans="1:6" x14ac:dyDescent="0.3">
      <c r="A4430" s="22"/>
      <c r="B4430" s="23"/>
      <c r="C4430" s="24"/>
      <c r="D4430" s="25"/>
      <c r="E4430" s="26"/>
      <c r="F4430" s="26"/>
    </row>
    <row r="4431" spans="1:6" x14ac:dyDescent="0.3">
      <c r="A4431" s="22"/>
      <c r="B4431" s="23"/>
      <c r="C4431" s="24"/>
      <c r="D4431" s="25"/>
      <c r="E4431" s="26"/>
      <c r="F4431" s="26"/>
    </row>
    <row r="4432" spans="1:6" x14ac:dyDescent="0.3">
      <c r="A4432" s="22"/>
      <c r="B4432" s="23"/>
      <c r="C4432" s="24"/>
      <c r="D4432" s="25"/>
      <c r="E4432" s="26"/>
      <c r="F4432" s="26"/>
    </row>
    <row r="4433" spans="1:6" x14ac:dyDescent="0.3">
      <c r="A4433" s="22"/>
      <c r="B4433" s="23"/>
      <c r="C4433" s="24"/>
      <c r="D4433" s="25"/>
      <c r="E4433" s="26"/>
      <c r="F4433" s="26"/>
    </row>
    <row r="4434" spans="1:6" x14ac:dyDescent="0.3">
      <c r="A4434" s="22"/>
      <c r="B4434" s="23"/>
      <c r="C4434" s="24"/>
      <c r="D4434" s="25"/>
      <c r="E4434" s="26"/>
      <c r="F4434" s="26"/>
    </row>
    <row r="4435" spans="1:6" x14ac:dyDescent="0.3">
      <c r="A4435" s="22"/>
      <c r="B4435" s="23"/>
      <c r="C4435" s="24"/>
      <c r="D4435" s="25"/>
      <c r="E4435" s="26"/>
      <c r="F4435" s="26"/>
    </row>
    <row r="4436" spans="1:6" x14ac:dyDescent="0.3">
      <c r="A4436" s="22"/>
      <c r="B4436" s="23"/>
      <c r="C4436" s="24"/>
      <c r="D4436" s="25"/>
      <c r="E4436" s="26"/>
      <c r="F4436" s="26"/>
    </row>
    <row r="4437" spans="1:6" x14ac:dyDescent="0.3">
      <c r="A4437" s="22"/>
      <c r="B4437" s="23"/>
      <c r="C4437" s="24"/>
      <c r="D4437" s="25"/>
      <c r="E4437" s="26"/>
      <c r="F4437" s="26"/>
    </row>
    <row r="4438" spans="1:6" x14ac:dyDescent="0.3">
      <c r="A4438" s="22"/>
      <c r="B4438" s="23"/>
      <c r="C4438" s="24"/>
      <c r="D4438" s="25"/>
      <c r="E4438" s="26"/>
      <c r="F4438" s="26"/>
    </row>
    <row r="4439" spans="1:6" x14ac:dyDescent="0.3">
      <c r="A4439" s="22"/>
      <c r="B4439" s="23"/>
      <c r="C4439" s="24"/>
      <c r="D4439" s="25"/>
      <c r="E4439" s="26"/>
      <c r="F4439" s="26"/>
    </row>
    <row r="4440" spans="1:6" x14ac:dyDescent="0.3">
      <c r="A4440" s="22"/>
      <c r="B4440" s="23"/>
      <c r="C4440" s="24"/>
      <c r="D4440" s="25"/>
      <c r="E4440" s="26"/>
      <c r="F4440" s="26"/>
    </row>
    <row r="4441" spans="1:6" x14ac:dyDescent="0.3">
      <c r="A4441" s="22"/>
      <c r="B4441" s="23"/>
      <c r="C4441" s="24"/>
      <c r="D4441" s="25"/>
      <c r="E4441" s="26"/>
      <c r="F4441" s="26"/>
    </row>
    <row r="4442" spans="1:6" x14ac:dyDescent="0.3">
      <c r="A4442" s="22"/>
      <c r="B4442" s="23"/>
      <c r="C4442" s="24"/>
      <c r="D4442" s="25"/>
      <c r="E4442" s="26"/>
      <c r="F4442" s="26"/>
    </row>
    <row r="4443" spans="1:6" x14ac:dyDescent="0.3">
      <c r="A4443" s="22"/>
      <c r="B4443" s="23"/>
      <c r="C4443" s="24"/>
      <c r="D4443" s="25"/>
      <c r="E4443" s="26"/>
      <c r="F4443" s="26"/>
    </row>
    <row r="4444" spans="1:6" x14ac:dyDescent="0.3">
      <c r="A4444" s="22"/>
      <c r="B4444" s="23"/>
      <c r="C4444" s="24"/>
      <c r="D4444" s="25"/>
      <c r="E4444" s="26"/>
      <c r="F4444" s="26"/>
    </row>
    <row r="4445" spans="1:6" x14ac:dyDescent="0.3">
      <c r="A4445" s="22"/>
      <c r="B4445" s="23"/>
      <c r="C4445" s="24"/>
      <c r="D4445" s="25"/>
      <c r="E4445" s="26"/>
      <c r="F4445" s="26"/>
    </row>
    <row r="4446" spans="1:6" x14ac:dyDescent="0.3">
      <c r="A4446" s="22"/>
      <c r="B4446" s="23"/>
      <c r="C4446" s="24"/>
      <c r="D4446" s="25"/>
      <c r="E4446" s="26"/>
      <c r="F4446" s="26"/>
    </row>
    <row r="4447" spans="1:6" x14ac:dyDescent="0.3">
      <c r="A4447" s="22"/>
      <c r="B4447" s="23"/>
      <c r="C4447" s="24"/>
      <c r="D4447" s="25"/>
      <c r="E4447" s="26"/>
      <c r="F4447" s="26"/>
    </row>
    <row r="4448" spans="1:6" x14ac:dyDescent="0.3">
      <c r="A4448" s="22"/>
      <c r="B4448" s="23"/>
      <c r="C4448" s="24"/>
      <c r="D4448" s="25"/>
      <c r="E4448" s="26"/>
      <c r="F4448" s="26"/>
    </row>
    <row r="4449" spans="1:6" x14ac:dyDescent="0.3">
      <c r="A4449" s="22"/>
      <c r="B4449" s="23"/>
      <c r="C4449" s="24"/>
      <c r="D4449" s="25"/>
      <c r="E4449" s="26"/>
      <c r="F4449" s="26"/>
    </row>
    <row r="4450" spans="1:6" x14ac:dyDescent="0.3">
      <c r="A4450" s="22"/>
      <c r="B4450" s="23"/>
      <c r="C4450" s="24"/>
      <c r="D4450" s="25"/>
      <c r="E4450" s="26"/>
      <c r="F4450" s="26"/>
    </row>
    <row r="4451" spans="1:6" x14ac:dyDescent="0.3">
      <c r="A4451" s="22"/>
      <c r="B4451" s="23"/>
      <c r="C4451" s="24"/>
      <c r="D4451" s="25"/>
      <c r="E4451" s="26"/>
      <c r="F4451" s="26"/>
    </row>
    <row r="4452" spans="1:6" x14ac:dyDescent="0.3">
      <c r="A4452" s="22"/>
      <c r="B4452" s="23"/>
      <c r="C4452" s="24"/>
      <c r="D4452" s="25"/>
      <c r="E4452" s="26"/>
      <c r="F4452" s="26"/>
    </row>
    <row r="4453" spans="1:6" x14ac:dyDescent="0.3">
      <c r="A4453" s="22"/>
      <c r="B4453" s="23"/>
      <c r="C4453" s="24"/>
      <c r="D4453" s="25"/>
      <c r="E4453" s="26"/>
      <c r="F4453" s="26"/>
    </row>
    <row r="4454" spans="1:6" x14ac:dyDescent="0.3">
      <c r="A4454" s="22"/>
      <c r="B4454" s="23"/>
      <c r="C4454" s="24"/>
      <c r="D4454" s="25"/>
      <c r="E4454" s="26"/>
      <c r="F4454" s="26"/>
    </row>
    <row r="4455" spans="1:6" x14ac:dyDescent="0.3">
      <c r="A4455" s="22"/>
      <c r="B4455" s="23"/>
      <c r="C4455" s="24"/>
      <c r="D4455" s="25"/>
      <c r="E4455" s="26"/>
      <c r="F4455" s="26"/>
    </row>
    <row r="4456" spans="1:6" x14ac:dyDescent="0.3">
      <c r="A4456" s="22"/>
      <c r="B4456" s="23"/>
      <c r="C4456" s="24"/>
      <c r="D4456" s="25"/>
      <c r="E4456" s="26"/>
      <c r="F4456" s="26"/>
    </row>
    <row r="4457" spans="1:6" x14ac:dyDescent="0.3">
      <c r="A4457" s="22"/>
      <c r="B4457" s="23"/>
      <c r="C4457" s="24"/>
      <c r="D4457" s="25"/>
      <c r="E4457" s="26"/>
      <c r="F4457" s="26"/>
    </row>
    <row r="4458" spans="1:6" x14ac:dyDescent="0.3">
      <c r="A4458" s="22"/>
      <c r="B4458" s="23"/>
      <c r="C4458" s="24"/>
      <c r="D4458" s="25"/>
      <c r="E4458" s="26"/>
      <c r="F4458" s="26"/>
    </row>
    <row r="4459" spans="1:6" x14ac:dyDescent="0.3">
      <c r="A4459" s="22"/>
      <c r="B4459" s="23"/>
      <c r="C4459" s="24"/>
      <c r="D4459" s="25"/>
      <c r="E4459" s="26"/>
      <c r="F4459" s="26"/>
    </row>
    <row r="4460" spans="1:6" x14ac:dyDescent="0.3">
      <c r="A4460" s="22"/>
      <c r="B4460" s="23"/>
      <c r="C4460" s="24"/>
      <c r="D4460" s="25"/>
      <c r="E4460" s="26"/>
      <c r="F4460" s="26"/>
    </row>
    <row r="4461" spans="1:6" x14ac:dyDescent="0.3">
      <c r="A4461" s="22"/>
      <c r="B4461" s="23"/>
      <c r="C4461" s="24"/>
      <c r="D4461" s="25"/>
      <c r="E4461" s="26"/>
      <c r="F4461" s="26"/>
    </row>
    <row r="4462" spans="1:6" x14ac:dyDescent="0.3">
      <c r="A4462" s="22"/>
      <c r="B4462" s="23"/>
      <c r="C4462" s="24"/>
      <c r="D4462" s="25"/>
      <c r="E4462" s="26"/>
      <c r="F4462" s="26"/>
    </row>
    <row r="4463" spans="1:6" x14ac:dyDescent="0.3">
      <c r="A4463" s="22"/>
      <c r="B4463" s="23"/>
      <c r="C4463" s="24"/>
      <c r="D4463" s="25"/>
      <c r="E4463" s="26"/>
      <c r="F4463" s="26"/>
    </row>
    <row r="4464" spans="1:6" x14ac:dyDescent="0.3">
      <c r="A4464" s="22"/>
      <c r="B4464" s="23"/>
      <c r="C4464" s="24"/>
      <c r="D4464" s="25"/>
      <c r="E4464" s="26"/>
      <c r="F4464" s="26"/>
    </row>
    <row r="4465" spans="1:6" x14ac:dyDescent="0.3">
      <c r="A4465" s="22"/>
      <c r="B4465" s="23"/>
      <c r="C4465" s="24"/>
      <c r="D4465" s="25"/>
      <c r="E4465" s="26"/>
      <c r="F4465" s="26"/>
    </row>
    <row r="4466" spans="1:6" x14ac:dyDescent="0.3">
      <c r="A4466" s="22"/>
      <c r="B4466" s="23"/>
      <c r="C4466" s="24"/>
      <c r="D4466" s="25"/>
      <c r="E4466" s="26"/>
      <c r="F4466" s="26"/>
    </row>
    <row r="4467" spans="1:6" x14ac:dyDescent="0.3">
      <c r="A4467" s="22"/>
      <c r="B4467" s="23"/>
      <c r="C4467" s="24"/>
      <c r="D4467" s="25"/>
      <c r="E4467" s="26"/>
      <c r="F4467" s="26"/>
    </row>
    <row r="4468" spans="1:6" x14ac:dyDescent="0.3">
      <c r="A4468" s="22"/>
      <c r="B4468" s="23"/>
      <c r="C4468" s="24"/>
      <c r="D4468" s="25"/>
      <c r="E4468" s="26"/>
      <c r="F4468" s="26"/>
    </row>
    <row r="4469" spans="1:6" x14ac:dyDescent="0.3">
      <c r="A4469" s="22"/>
      <c r="B4469" s="23"/>
      <c r="C4469" s="24"/>
      <c r="D4469" s="25"/>
      <c r="E4469" s="26"/>
      <c r="F4469" s="26"/>
    </row>
    <row r="4470" spans="1:6" x14ac:dyDescent="0.3">
      <c r="A4470" s="22"/>
      <c r="B4470" s="23"/>
      <c r="C4470" s="24"/>
      <c r="D4470" s="25"/>
      <c r="E4470" s="26"/>
      <c r="F4470" s="26"/>
    </row>
    <row r="4471" spans="1:6" x14ac:dyDescent="0.3">
      <c r="A4471" s="22"/>
      <c r="B4471" s="23"/>
      <c r="C4471" s="24"/>
      <c r="D4471" s="25"/>
      <c r="E4471" s="26"/>
      <c r="F4471" s="26"/>
    </row>
    <row r="4472" spans="1:6" x14ac:dyDescent="0.3">
      <c r="A4472" s="22"/>
      <c r="B4472" s="23"/>
      <c r="C4472" s="24"/>
      <c r="D4472" s="25"/>
      <c r="E4472" s="26"/>
      <c r="F4472" s="26"/>
    </row>
    <row r="4473" spans="1:6" x14ac:dyDescent="0.3">
      <c r="A4473" s="22"/>
      <c r="B4473" s="23"/>
      <c r="C4473" s="24"/>
      <c r="D4473" s="25"/>
      <c r="E4473" s="26"/>
      <c r="F4473" s="26"/>
    </row>
    <row r="4474" spans="1:6" x14ac:dyDescent="0.3">
      <c r="A4474" s="22"/>
      <c r="B4474" s="23"/>
      <c r="C4474" s="24"/>
      <c r="D4474" s="25"/>
      <c r="E4474" s="26"/>
      <c r="F4474" s="26"/>
    </row>
    <row r="4475" spans="1:6" x14ac:dyDescent="0.3">
      <c r="A4475" s="22"/>
      <c r="B4475" s="23"/>
      <c r="C4475" s="24"/>
      <c r="D4475" s="25"/>
      <c r="E4475" s="26"/>
      <c r="F4475" s="26"/>
    </row>
    <row r="4476" spans="1:6" x14ac:dyDescent="0.3">
      <c r="A4476" s="22"/>
      <c r="B4476" s="23"/>
      <c r="C4476" s="24"/>
      <c r="D4476" s="25"/>
      <c r="E4476" s="26"/>
      <c r="F4476" s="26"/>
    </row>
    <row r="4477" spans="1:6" x14ac:dyDescent="0.3">
      <c r="A4477" s="22"/>
      <c r="B4477" s="23"/>
      <c r="C4477" s="24"/>
      <c r="D4477" s="25"/>
      <c r="E4477" s="26"/>
      <c r="F4477" s="26"/>
    </row>
    <row r="4478" spans="1:6" x14ac:dyDescent="0.3">
      <c r="A4478" s="22"/>
      <c r="B4478" s="23"/>
      <c r="C4478" s="24"/>
      <c r="D4478" s="25"/>
      <c r="E4478" s="26"/>
      <c r="F4478" s="26"/>
    </row>
    <row r="4479" spans="1:6" x14ac:dyDescent="0.3">
      <c r="A4479" s="22"/>
      <c r="B4479" s="23"/>
      <c r="C4479" s="24"/>
      <c r="D4479" s="25"/>
      <c r="E4479" s="26"/>
      <c r="F4479" s="26"/>
    </row>
    <row r="4480" spans="1:6" x14ac:dyDescent="0.3">
      <c r="A4480" s="22"/>
      <c r="B4480" s="23"/>
      <c r="C4480" s="24"/>
      <c r="D4480" s="25"/>
      <c r="E4480" s="26"/>
      <c r="F4480" s="26"/>
    </row>
    <row r="4481" spans="1:6" x14ac:dyDescent="0.3">
      <c r="A4481" s="22"/>
      <c r="B4481" s="23"/>
      <c r="C4481" s="24"/>
      <c r="D4481" s="25"/>
      <c r="E4481" s="26"/>
      <c r="F4481" s="26"/>
    </row>
    <row r="4482" spans="1:6" x14ac:dyDescent="0.3">
      <c r="A4482" s="22"/>
      <c r="B4482" s="23"/>
      <c r="C4482" s="24"/>
      <c r="D4482" s="25"/>
      <c r="E4482" s="26"/>
      <c r="F4482" s="26"/>
    </row>
    <row r="4483" spans="1:6" x14ac:dyDescent="0.3">
      <c r="A4483" s="22"/>
      <c r="B4483" s="23"/>
      <c r="C4483" s="24"/>
      <c r="D4483" s="25"/>
      <c r="E4483" s="26"/>
      <c r="F4483" s="26"/>
    </row>
    <row r="4484" spans="1:6" x14ac:dyDescent="0.3">
      <c r="A4484" s="22"/>
      <c r="B4484" s="23"/>
      <c r="C4484" s="24"/>
      <c r="D4484" s="25"/>
      <c r="E4484" s="26"/>
      <c r="F4484" s="26"/>
    </row>
    <row r="4485" spans="1:6" x14ac:dyDescent="0.3">
      <c r="A4485" s="22"/>
      <c r="B4485" s="23"/>
      <c r="C4485" s="24"/>
      <c r="D4485" s="25"/>
      <c r="E4485" s="26"/>
      <c r="F4485" s="26"/>
    </row>
    <row r="4486" spans="1:6" x14ac:dyDescent="0.3">
      <c r="A4486" s="22"/>
      <c r="B4486" s="23"/>
      <c r="C4486" s="24"/>
      <c r="D4486" s="25"/>
      <c r="E4486" s="26"/>
      <c r="F4486" s="26"/>
    </row>
    <row r="4487" spans="1:6" x14ac:dyDescent="0.3">
      <c r="A4487" s="22"/>
      <c r="B4487" s="23"/>
      <c r="C4487" s="24"/>
      <c r="D4487" s="25"/>
      <c r="E4487" s="26"/>
      <c r="F4487" s="26"/>
    </row>
    <row r="4488" spans="1:6" x14ac:dyDescent="0.3">
      <c r="A4488" s="22"/>
      <c r="B4488" s="23"/>
      <c r="C4488" s="24"/>
      <c r="D4488" s="25"/>
      <c r="E4488" s="26"/>
      <c r="F4488" s="26"/>
    </row>
    <row r="4489" spans="1:6" x14ac:dyDescent="0.3">
      <c r="A4489" s="22"/>
      <c r="B4489" s="23"/>
      <c r="C4489" s="24"/>
      <c r="D4489" s="25"/>
      <c r="E4489" s="26"/>
      <c r="F4489" s="26"/>
    </row>
    <row r="4490" spans="1:6" x14ac:dyDescent="0.3">
      <c r="A4490" s="22"/>
      <c r="B4490" s="23"/>
      <c r="C4490" s="24"/>
      <c r="D4490" s="25"/>
      <c r="E4490" s="26"/>
      <c r="F4490" s="26"/>
    </row>
    <row r="4491" spans="1:6" x14ac:dyDescent="0.3">
      <c r="A4491" s="22"/>
      <c r="B4491" s="23"/>
      <c r="C4491" s="24"/>
      <c r="D4491" s="25"/>
      <c r="E4491" s="26"/>
      <c r="F4491" s="26"/>
    </row>
    <row r="4492" spans="1:6" x14ac:dyDescent="0.3">
      <c r="A4492" s="22"/>
      <c r="B4492" s="23"/>
      <c r="C4492" s="24"/>
      <c r="D4492" s="25"/>
      <c r="E4492" s="26"/>
      <c r="F4492" s="26"/>
    </row>
    <row r="4493" spans="1:6" x14ac:dyDescent="0.3">
      <c r="A4493" s="22"/>
      <c r="B4493" s="23"/>
      <c r="C4493" s="24"/>
      <c r="D4493" s="25"/>
      <c r="E4493" s="26"/>
      <c r="F4493" s="26"/>
    </row>
    <row r="4494" spans="1:6" x14ac:dyDescent="0.3">
      <c r="A4494" s="22"/>
      <c r="B4494" s="23"/>
      <c r="C4494" s="24"/>
      <c r="D4494" s="25"/>
      <c r="E4494" s="26"/>
      <c r="F4494" s="26"/>
    </row>
    <row r="4495" spans="1:6" x14ac:dyDescent="0.3">
      <c r="A4495" s="22"/>
      <c r="B4495" s="23"/>
      <c r="C4495" s="24"/>
      <c r="D4495" s="25"/>
      <c r="E4495" s="26"/>
      <c r="F4495" s="26"/>
    </row>
    <row r="4496" spans="1:6" x14ac:dyDescent="0.3">
      <c r="A4496" s="22"/>
      <c r="B4496" s="23"/>
      <c r="C4496" s="24"/>
      <c r="D4496" s="25"/>
      <c r="E4496" s="26"/>
      <c r="F4496" s="26"/>
    </row>
    <row r="4497" spans="1:6" x14ac:dyDescent="0.3">
      <c r="A4497" s="22"/>
      <c r="B4497" s="23"/>
      <c r="C4497" s="24"/>
      <c r="D4497" s="25"/>
      <c r="E4497" s="26"/>
      <c r="F4497" s="26"/>
    </row>
    <row r="4498" spans="1:6" x14ac:dyDescent="0.3">
      <c r="A4498" s="22"/>
      <c r="B4498" s="23"/>
      <c r="C4498" s="24"/>
      <c r="D4498" s="25"/>
      <c r="E4498" s="26"/>
      <c r="F4498" s="26"/>
    </row>
    <row r="4499" spans="1:6" x14ac:dyDescent="0.3">
      <c r="A4499" s="22"/>
      <c r="B4499" s="23"/>
      <c r="C4499" s="24"/>
      <c r="D4499" s="25"/>
      <c r="E4499" s="26"/>
      <c r="F4499" s="26"/>
    </row>
    <row r="4500" spans="1:6" x14ac:dyDescent="0.3">
      <c r="A4500" s="22"/>
      <c r="B4500" s="23"/>
      <c r="C4500" s="24"/>
      <c r="D4500" s="25"/>
      <c r="E4500" s="26"/>
      <c r="F4500" s="26"/>
    </row>
    <row r="4501" spans="1:6" x14ac:dyDescent="0.3">
      <c r="A4501" s="22"/>
      <c r="B4501" s="23"/>
      <c r="C4501" s="24"/>
      <c r="D4501" s="25"/>
      <c r="E4501" s="26"/>
      <c r="F4501" s="26"/>
    </row>
    <row r="4502" spans="1:6" x14ac:dyDescent="0.3">
      <c r="A4502" s="22"/>
      <c r="B4502" s="23"/>
      <c r="C4502" s="24"/>
      <c r="D4502" s="25"/>
      <c r="E4502" s="26"/>
      <c r="F4502" s="26"/>
    </row>
    <row r="4503" spans="1:6" x14ac:dyDescent="0.3">
      <c r="A4503" s="22"/>
      <c r="B4503" s="23"/>
      <c r="C4503" s="24"/>
      <c r="D4503" s="25"/>
      <c r="E4503" s="26"/>
      <c r="F4503" s="26"/>
    </row>
    <row r="4504" spans="1:6" x14ac:dyDescent="0.3">
      <c r="A4504" s="22"/>
      <c r="B4504" s="23"/>
      <c r="C4504" s="24"/>
      <c r="D4504" s="25"/>
      <c r="E4504" s="26"/>
      <c r="F4504" s="26"/>
    </row>
    <row r="4505" spans="1:6" x14ac:dyDescent="0.3">
      <c r="A4505" s="22"/>
      <c r="B4505" s="23"/>
      <c r="C4505" s="24"/>
      <c r="D4505" s="25"/>
      <c r="E4505" s="26"/>
      <c r="F4505" s="26"/>
    </row>
    <row r="4506" spans="1:6" x14ac:dyDescent="0.3">
      <c r="A4506" s="22"/>
      <c r="B4506" s="23"/>
      <c r="C4506" s="24"/>
      <c r="D4506" s="25"/>
      <c r="E4506" s="26"/>
      <c r="F4506" s="26"/>
    </row>
    <row r="4507" spans="1:6" x14ac:dyDescent="0.3">
      <c r="A4507" s="22"/>
      <c r="B4507" s="23"/>
      <c r="C4507" s="24"/>
      <c r="D4507" s="25"/>
      <c r="E4507" s="26"/>
      <c r="F4507" s="26"/>
    </row>
    <row r="4508" spans="1:6" x14ac:dyDescent="0.3">
      <c r="A4508" s="22"/>
      <c r="B4508" s="23"/>
      <c r="C4508" s="24"/>
      <c r="D4508" s="25"/>
      <c r="E4508" s="26"/>
      <c r="F4508" s="26"/>
    </row>
    <row r="4509" spans="1:6" x14ac:dyDescent="0.3">
      <c r="A4509" s="22"/>
      <c r="B4509" s="23"/>
      <c r="C4509" s="24"/>
      <c r="D4509" s="25"/>
      <c r="E4509" s="26"/>
      <c r="F4509" s="26"/>
    </row>
    <row r="4510" spans="1:6" x14ac:dyDescent="0.3">
      <c r="A4510" s="22"/>
      <c r="B4510" s="23"/>
      <c r="C4510" s="24"/>
      <c r="D4510" s="25"/>
      <c r="E4510" s="26"/>
      <c r="F4510" s="26"/>
    </row>
    <row r="4511" spans="1:6" x14ac:dyDescent="0.3">
      <c r="A4511" s="22"/>
      <c r="B4511" s="23"/>
      <c r="C4511" s="24"/>
      <c r="D4511" s="25"/>
      <c r="E4511" s="26"/>
      <c r="F4511" s="26"/>
    </row>
    <row r="4512" spans="1:6" x14ac:dyDescent="0.3">
      <c r="A4512" s="22"/>
      <c r="B4512" s="23"/>
      <c r="C4512" s="24"/>
      <c r="D4512" s="25"/>
      <c r="E4512" s="26"/>
      <c r="F4512" s="26"/>
    </row>
    <row r="4513" spans="1:6" x14ac:dyDescent="0.3">
      <c r="A4513" s="22"/>
      <c r="B4513" s="23"/>
      <c r="C4513" s="24"/>
      <c r="D4513" s="25"/>
      <c r="E4513" s="26"/>
      <c r="F4513" s="26"/>
    </row>
    <row r="4514" spans="1:6" x14ac:dyDescent="0.3">
      <c r="A4514" s="22"/>
      <c r="B4514" s="23"/>
      <c r="C4514" s="24"/>
      <c r="D4514" s="25"/>
      <c r="E4514" s="26"/>
      <c r="F4514" s="26"/>
    </row>
    <row r="4515" spans="1:6" x14ac:dyDescent="0.3">
      <c r="A4515" s="22"/>
      <c r="B4515" s="23"/>
      <c r="C4515" s="24"/>
      <c r="D4515" s="25"/>
      <c r="E4515" s="26"/>
      <c r="F4515" s="26"/>
    </row>
    <row r="4516" spans="1:6" x14ac:dyDescent="0.3">
      <c r="A4516" s="22"/>
      <c r="B4516" s="23"/>
      <c r="C4516" s="24"/>
      <c r="D4516" s="25"/>
      <c r="E4516" s="26"/>
      <c r="F4516" s="26"/>
    </row>
    <row r="4517" spans="1:6" x14ac:dyDescent="0.3">
      <c r="A4517" s="22"/>
      <c r="B4517" s="23"/>
      <c r="C4517" s="24"/>
      <c r="D4517" s="25"/>
      <c r="E4517" s="26"/>
      <c r="F4517" s="26"/>
    </row>
    <row r="4518" spans="1:6" x14ac:dyDescent="0.3">
      <c r="A4518" s="22"/>
      <c r="B4518" s="23"/>
      <c r="C4518" s="24"/>
      <c r="D4518" s="25"/>
      <c r="E4518" s="26"/>
      <c r="F4518" s="26"/>
    </row>
    <row r="4519" spans="1:6" x14ac:dyDescent="0.3">
      <c r="A4519" s="22"/>
      <c r="B4519" s="23"/>
      <c r="C4519" s="24"/>
      <c r="D4519" s="25"/>
      <c r="E4519" s="26"/>
      <c r="F4519" s="26"/>
    </row>
    <row r="4520" spans="1:6" x14ac:dyDescent="0.3">
      <c r="A4520" s="22"/>
      <c r="B4520" s="23"/>
      <c r="C4520" s="24"/>
      <c r="D4520" s="25"/>
      <c r="E4520" s="26"/>
      <c r="F4520" s="26"/>
    </row>
    <row r="4521" spans="1:6" x14ac:dyDescent="0.3">
      <c r="A4521" s="22"/>
      <c r="B4521" s="23"/>
      <c r="C4521" s="24"/>
      <c r="D4521" s="25"/>
      <c r="E4521" s="26"/>
      <c r="F4521" s="26"/>
    </row>
    <row r="4522" spans="1:6" x14ac:dyDescent="0.3">
      <c r="A4522" s="22"/>
      <c r="B4522" s="23"/>
      <c r="C4522" s="24"/>
      <c r="D4522" s="25"/>
      <c r="E4522" s="26"/>
      <c r="F4522" s="26"/>
    </row>
    <row r="4523" spans="1:6" x14ac:dyDescent="0.3">
      <c r="A4523" s="22"/>
      <c r="B4523" s="23"/>
      <c r="C4523" s="24"/>
      <c r="D4523" s="25"/>
      <c r="E4523" s="26"/>
      <c r="F4523" s="26"/>
    </row>
    <row r="4524" spans="1:6" x14ac:dyDescent="0.3">
      <c r="A4524" s="22"/>
      <c r="B4524" s="23"/>
      <c r="C4524" s="24"/>
      <c r="D4524" s="25"/>
      <c r="E4524" s="26"/>
      <c r="F4524" s="26"/>
    </row>
    <row r="4525" spans="1:6" x14ac:dyDescent="0.3">
      <c r="A4525" s="22"/>
      <c r="B4525" s="23"/>
      <c r="C4525" s="24"/>
      <c r="D4525" s="25"/>
      <c r="E4525" s="26"/>
      <c r="F4525" s="26"/>
    </row>
    <row r="4526" spans="1:6" x14ac:dyDescent="0.3">
      <c r="A4526" s="22"/>
      <c r="B4526" s="23"/>
      <c r="C4526" s="24"/>
      <c r="D4526" s="25"/>
      <c r="E4526" s="26"/>
      <c r="F4526" s="26"/>
    </row>
    <row r="4527" spans="1:6" x14ac:dyDescent="0.3">
      <c r="A4527" s="22"/>
      <c r="B4527" s="23"/>
      <c r="C4527" s="24"/>
      <c r="D4527" s="25"/>
      <c r="E4527" s="26"/>
      <c r="F4527" s="26"/>
    </row>
    <row r="4528" spans="1:6" x14ac:dyDescent="0.3">
      <c r="A4528" s="22"/>
      <c r="B4528" s="23"/>
      <c r="C4528" s="24"/>
      <c r="D4528" s="25"/>
      <c r="E4528" s="26"/>
      <c r="F4528" s="26"/>
    </row>
    <row r="4529" spans="1:6" x14ac:dyDescent="0.3">
      <c r="A4529" s="22"/>
      <c r="B4529" s="23"/>
      <c r="C4529" s="24"/>
      <c r="D4529" s="25"/>
      <c r="E4529" s="26"/>
      <c r="F4529" s="26"/>
    </row>
    <row r="4530" spans="1:6" x14ac:dyDescent="0.3">
      <c r="A4530" s="22"/>
      <c r="B4530" s="23"/>
      <c r="C4530" s="24"/>
      <c r="D4530" s="25"/>
      <c r="E4530" s="26"/>
      <c r="F4530" s="26"/>
    </row>
    <row r="4531" spans="1:6" x14ac:dyDescent="0.3">
      <c r="A4531" s="22"/>
      <c r="B4531" s="23"/>
      <c r="C4531" s="24"/>
      <c r="D4531" s="25"/>
      <c r="E4531" s="26"/>
      <c r="F4531" s="26"/>
    </row>
    <row r="4532" spans="1:6" x14ac:dyDescent="0.3">
      <c r="A4532" s="22"/>
      <c r="B4532" s="23"/>
      <c r="C4532" s="24"/>
      <c r="D4532" s="25"/>
      <c r="E4532" s="26"/>
      <c r="F4532" s="26"/>
    </row>
    <row r="4533" spans="1:6" x14ac:dyDescent="0.3">
      <c r="A4533" s="22"/>
      <c r="B4533" s="23"/>
      <c r="C4533" s="24"/>
      <c r="D4533" s="25"/>
      <c r="E4533" s="26"/>
      <c r="F4533" s="26"/>
    </row>
    <row r="4534" spans="1:6" x14ac:dyDescent="0.3">
      <c r="A4534" s="22"/>
      <c r="B4534" s="23"/>
      <c r="C4534" s="24"/>
      <c r="D4534" s="25"/>
      <c r="E4534" s="26"/>
      <c r="F4534" s="26"/>
    </row>
    <row r="4535" spans="1:6" x14ac:dyDescent="0.3">
      <c r="A4535" s="22"/>
      <c r="B4535" s="23"/>
      <c r="C4535" s="24"/>
      <c r="D4535" s="25"/>
      <c r="E4535" s="26"/>
      <c r="F4535" s="26"/>
    </row>
    <row r="4536" spans="1:6" x14ac:dyDescent="0.3">
      <c r="A4536" s="22"/>
      <c r="B4536" s="23"/>
      <c r="C4536" s="24"/>
      <c r="D4536" s="25"/>
      <c r="E4536" s="26"/>
      <c r="F4536" s="26"/>
    </row>
    <row r="4537" spans="1:6" x14ac:dyDescent="0.3">
      <c r="A4537" s="22"/>
      <c r="B4537" s="23"/>
      <c r="C4537" s="24"/>
      <c r="D4537" s="25"/>
      <c r="E4537" s="26"/>
      <c r="F4537" s="26"/>
    </row>
    <row r="4538" spans="1:6" x14ac:dyDescent="0.3">
      <c r="A4538" s="22"/>
      <c r="B4538" s="23"/>
      <c r="C4538" s="24"/>
      <c r="D4538" s="25"/>
      <c r="E4538" s="26"/>
      <c r="F4538" s="26"/>
    </row>
    <row r="4539" spans="1:6" x14ac:dyDescent="0.3">
      <c r="A4539" s="22"/>
      <c r="B4539" s="23"/>
      <c r="C4539" s="24"/>
      <c r="D4539" s="25"/>
      <c r="E4539" s="26"/>
      <c r="F4539" s="26"/>
    </row>
    <row r="4540" spans="1:6" x14ac:dyDescent="0.3">
      <c r="A4540" s="22"/>
      <c r="B4540" s="23"/>
      <c r="C4540" s="24"/>
      <c r="D4540" s="25"/>
      <c r="E4540" s="26"/>
      <c r="F4540" s="26"/>
    </row>
    <row r="4541" spans="1:6" x14ac:dyDescent="0.3">
      <c r="A4541" s="22"/>
      <c r="B4541" s="23"/>
      <c r="C4541" s="24"/>
      <c r="D4541" s="25"/>
      <c r="E4541" s="26"/>
      <c r="F4541" s="26"/>
    </row>
    <row r="4542" spans="1:6" x14ac:dyDescent="0.3">
      <c r="A4542" s="22"/>
      <c r="B4542" s="23"/>
      <c r="C4542" s="24"/>
      <c r="D4542" s="25"/>
      <c r="E4542" s="26"/>
      <c r="F4542" s="26"/>
    </row>
    <row r="4543" spans="1:6" x14ac:dyDescent="0.3">
      <c r="A4543" s="22"/>
      <c r="B4543" s="23"/>
      <c r="C4543" s="24"/>
      <c r="D4543" s="25"/>
      <c r="E4543" s="26"/>
      <c r="F4543" s="26"/>
    </row>
    <row r="4544" spans="1:6" x14ac:dyDescent="0.3">
      <c r="A4544" s="22"/>
      <c r="B4544" s="23"/>
      <c r="C4544" s="24"/>
      <c r="D4544" s="25"/>
      <c r="E4544" s="26"/>
      <c r="F4544" s="26"/>
    </row>
    <row r="4545" spans="1:6" x14ac:dyDescent="0.3">
      <c r="A4545" s="22"/>
      <c r="B4545" s="23"/>
      <c r="C4545" s="24"/>
      <c r="D4545" s="25"/>
      <c r="E4545" s="26"/>
      <c r="F4545" s="26"/>
    </row>
    <row r="4546" spans="1:6" x14ac:dyDescent="0.3">
      <c r="A4546" s="22"/>
      <c r="B4546" s="23"/>
      <c r="C4546" s="24"/>
      <c r="D4546" s="25"/>
      <c r="E4546" s="26"/>
      <c r="F4546" s="26"/>
    </row>
    <row r="4547" spans="1:6" x14ac:dyDescent="0.3">
      <c r="A4547" s="22"/>
      <c r="B4547" s="23"/>
      <c r="C4547" s="24"/>
      <c r="D4547" s="25"/>
      <c r="E4547" s="26"/>
      <c r="F4547" s="26"/>
    </row>
    <row r="4548" spans="1:6" x14ac:dyDescent="0.3">
      <c r="A4548" s="22"/>
      <c r="B4548" s="23"/>
      <c r="C4548" s="24"/>
      <c r="D4548" s="25"/>
      <c r="E4548" s="26"/>
      <c r="F4548" s="26"/>
    </row>
    <row r="4549" spans="1:6" x14ac:dyDescent="0.3">
      <c r="A4549" s="22"/>
      <c r="B4549" s="23"/>
      <c r="C4549" s="24"/>
      <c r="D4549" s="25"/>
      <c r="E4549" s="26"/>
      <c r="F4549" s="26"/>
    </row>
    <row r="4550" spans="1:6" x14ac:dyDescent="0.3">
      <c r="A4550" s="22"/>
      <c r="B4550" s="23"/>
      <c r="C4550" s="24"/>
      <c r="D4550" s="25"/>
      <c r="E4550" s="26"/>
      <c r="F4550" s="26"/>
    </row>
    <row r="4551" spans="1:6" x14ac:dyDescent="0.3">
      <c r="A4551" s="22"/>
      <c r="B4551" s="23"/>
      <c r="C4551" s="24"/>
      <c r="D4551" s="25"/>
      <c r="E4551" s="26"/>
      <c r="F4551" s="26"/>
    </row>
    <row r="4552" spans="1:6" x14ac:dyDescent="0.3">
      <c r="A4552" s="22"/>
      <c r="B4552" s="23"/>
      <c r="C4552" s="24"/>
      <c r="D4552" s="25"/>
      <c r="E4552" s="26"/>
      <c r="F4552" s="26"/>
    </row>
    <row r="4553" spans="1:6" x14ac:dyDescent="0.3">
      <c r="A4553" s="22"/>
      <c r="B4553" s="23"/>
      <c r="C4553" s="24"/>
      <c r="D4553" s="25"/>
      <c r="E4553" s="26"/>
      <c r="F4553" s="26"/>
    </row>
    <row r="4554" spans="1:6" x14ac:dyDescent="0.3">
      <c r="A4554" s="22"/>
      <c r="B4554" s="23"/>
      <c r="C4554" s="24"/>
      <c r="D4554" s="25"/>
      <c r="E4554" s="26"/>
      <c r="F4554" s="26"/>
    </row>
    <row r="4555" spans="1:6" x14ac:dyDescent="0.3">
      <c r="A4555" s="22"/>
      <c r="B4555" s="23"/>
      <c r="C4555" s="24"/>
      <c r="D4555" s="25"/>
      <c r="E4555" s="26"/>
      <c r="F4555" s="26"/>
    </row>
    <row r="4556" spans="1:6" x14ac:dyDescent="0.3">
      <c r="A4556" s="22"/>
      <c r="B4556" s="23"/>
      <c r="C4556" s="24"/>
      <c r="D4556" s="25"/>
      <c r="E4556" s="26"/>
      <c r="F4556" s="26"/>
    </row>
    <row r="4557" spans="1:6" x14ac:dyDescent="0.3">
      <c r="A4557" s="22"/>
      <c r="B4557" s="23"/>
      <c r="C4557" s="24"/>
      <c r="D4557" s="25"/>
      <c r="E4557" s="26"/>
      <c r="F4557" s="26"/>
    </row>
    <row r="4558" spans="1:6" x14ac:dyDescent="0.3">
      <c r="A4558" s="22"/>
      <c r="B4558" s="23"/>
      <c r="C4558" s="24"/>
      <c r="D4558" s="25"/>
      <c r="E4558" s="26"/>
      <c r="F4558" s="26"/>
    </row>
    <row r="4559" spans="1:6" x14ac:dyDescent="0.3">
      <c r="A4559" s="22"/>
      <c r="B4559" s="23"/>
      <c r="C4559" s="24"/>
      <c r="D4559" s="25"/>
      <c r="E4559" s="26"/>
      <c r="F4559" s="26"/>
    </row>
    <row r="4560" spans="1:6" x14ac:dyDescent="0.3">
      <c r="A4560" s="22"/>
      <c r="B4560" s="23"/>
      <c r="C4560" s="24"/>
      <c r="D4560" s="25"/>
      <c r="E4560" s="26"/>
      <c r="F4560" s="26"/>
    </row>
    <row r="4561" spans="1:6" x14ac:dyDescent="0.3">
      <c r="A4561" s="22"/>
      <c r="B4561" s="23"/>
      <c r="C4561" s="24"/>
      <c r="D4561" s="25"/>
      <c r="E4561" s="26"/>
      <c r="F4561" s="26"/>
    </row>
    <row r="4562" spans="1:6" x14ac:dyDescent="0.3">
      <c r="A4562" s="22"/>
      <c r="B4562" s="23"/>
      <c r="C4562" s="24"/>
      <c r="D4562" s="25"/>
      <c r="E4562" s="26"/>
      <c r="F4562" s="26"/>
    </row>
    <row r="4563" spans="1:6" x14ac:dyDescent="0.3">
      <c r="A4563" s="22"/>
      <c r="B4563" s="23"/>
      <c r="C4563" s="24"/>
      <c r="D4563" s="25"/>
      <c r="E4563" s="26"/>
      <c r="F4563" s="26"/>
    </row>
    <row r="4564" spans="1:6" x14ac:dyDescent="0.3">
      <c r="A4564" s="22"/>
      <c r="B4564" s="23"/>
      <c r="C4564" s="24"/>
      <c r="D4564" s="25"/>
      <c r="E4564" s="26"/>
      <c r="F4564" s="26"/>
    </row>
    <row r="4565" spans="1:6" x14ac:dyDescent="0.3">
      <c r="A4565" s="22"/>
      <c r="B4565" s="23"/>
      <c r="C4565" s="24"/>
      <c r="D4565" s="25"/>
      <c r="E4565" s="26"/>
      <c r="F4565" s="26"/>
    </row>
    <row r="4566" spans="1:6" x14ac:dyDescent="0.3">
      <c r="A4566" s="22"/>
      <c r="B4566" s="23"/>
      <c r="C4566" s="24"/>
      <c r="D4566" s="25"/>
      <c r="E4566" s="26"/>
      <c r="F4566" s="26"/>
    </row>
    <row r="4567" spans="1:6" x14ac:dyDescent="0.3">
      <c r="A4567" s="22"/>
      <c r="B4567" s="23"/>
      <c r="C4567" s="24"/>
      <c r="D4567" s="25"/>
      <c r="E4567" s="26"/>
      <c r="F4567" s="26"/>
    </row>
    <row r="4568" spans="1:6" x14ac:dyDescent="0.3">
      <c r="A4568" s="22"/>
      <c r="B4568" s="23"/>
      <c r="C4568" s="24"/>
      <c r="D4568" s="25"/>
      <c r="E4568" s="26"/>
      <c r="F4568" s="26"/>
    </row>
    <row r="4569" spans="1:6" x14ac:dyDescent="0.3">
      <c r="A4569" s="22"/>
      <c r="B4569" s="23"/>
      <c r="C4569" s="24"/>
      <c r="D4569" s="25"/>
      <c r="E4569" s="26"/>
      <c r="F4569" s="26"/>
    </row>
    <row r="4570" spans="1:6" x14ac:dyDescent="0.3">
      <c r="A4570" s="22"/>
      <c r="B4570" s="23"/>
      <c r="C4570" s="24"/>
      <c r="D4570" s="25"/>
      <c r="E4570" s="26"/>
      <c r="F4570" s="26"/>
    </row>
    <row r="4571" spans="1:6" x14ac:dyDescent="0.3">
      <c r="A4571" s="22"/>
      <c r="B4571" s="23"/>
      <c r="C4571" s="24"/>
      <c r="D4571" s="25"/>
      <c r="E4571" s="26"/>
      <c r="F4571" s="26"/>
    </row>
    <row r="4572" spans="1:6" x14ac:dyDescent="0.3">
      <c r="A4572" s="22"/>
      <c r="B4572" s="23"/>
      <c r="C4572" s="24"/>
      <c r="D4572" s="25"/>
      <c r="E4572" s="26"/>
      <c r="F4572" s="26"/>
    </row>
    <row r="4573" spans="1:6" x14ac:dyDescent="0.3">
      <c r="A4573" s="22"/>
      <c r="B4573" s="23"/>
      <c r="C4573" s="24"/>
      <c r="D4573" s="25"/>
      <c r="E4573" s="26"/>
      <c r="F4573" s="26"/>
    </row>
    <row r="4574" spans="1:6" x14ac:dyDescent="0.3">
      <c r="A4574" s="22"/>
      <c r="B4574" s="23"/>
      <c r="C4574" s="24"/>
      <c r="D4574" s="25"/>
      <c r="E4574" s="26"/>
      <c r="F4574" s="26"/>
    </row>
    <row r="4575" spans="1:6" x14ac:dyDescent="0.3">
      <c r="A4575" s="22"/>
      <c r="B4575" s="23"/>
      <c r="C4575" s="24"/>
      <c r="D4575" s="25"/>
      <c r="E4575" s="26"/>
      <c r="F4575" s="26"/>
    </row>
    <row r="4576" spans="1:6" x14ac:dyDescent="0.3">
      <c r="A4576" s="22"/>
      <c r="B4576" s="23"/>
      <c r="C4576" s="24"/>
      <c r="D4576" s="25"/>
      <c r="E4576" s="26"/>
      <c r="F4576" s="26"/>
    </row>
    <row r="4577" spans="1:6" x14ac:dyDescent="0.3">
      <c r="A4577" s="22"/>
      <c r="B4577" s="23"/>
      <c r="C4577" s="24"/>
      <c r="D4577" s="25"/>
      <c r="E4577" s="26"/>
      <c r="F4577" s="26"/>
    </row>
    <row r="4578" spans="1:6" x14ac:dyDescent="0.3">
      <c r="A4578" s="22"/>
      <c r="B4578" s="23"/>
      <c r="C4578" s="24"/>
      <c r="D4578" s="25"/>
      <c r="E4578" s="26"/>
      <c r="F4578" s="26"/>
    </row>
    <row r="4579" spans="1:6" x14ac:dyDescent="0.3">
      <c r="A4579" s="22"/>
      <c r="B4579" s="23"/>
      <c r="C4579" s="24"/>
      <c r="D4579" s="25"/>
      <c r="E4579" s="26"/>
      <c r="F4579" s="26"/>
    </row>
    <row r="4580" spans="1:6" x14ac:dyDescent="0.3">
      <c r="A4580" s="22"/>
      <c r="B4580" s="23"/>
      <c r="C4580" s="24"/>
      <c r="D4580" s="25"/>
      <c r="E4580" s="26"/>
      <c r="F4580" s="26"/>
    </row>
    <row r="4581" spans="1:6" x14ac:dyDescent="0.3">
      <c r="A4581" s="22"/>
      <c r="B4581" s="23"/>
      <c r="C4581" s="24"/>
      <c r="D4581" s="25"/>
      <c r="E4581" s="26"/>
      <c r="F4581" s="26"/>
    </row>
    <row r="4582" spans="1:6" x14ac:dyDescent="0.3">
      <c r="A4582" s="22"/>
      <c r="B4582" s="23"/>
      <c r="C4582" s="24"/>
      <c r="D4582" s="25"/>
      <c r="E4582" s="26"/>
      <c r="F4582" s="26"/>
    </row>
    <row r="4583" spans="1:6" x14ac:dyDescent="0.3">
      <c r="A4583" s="22"/>
      <c r="B4583" s="23"/>
      <c r="C4583" s="24"/>
      <c r="D4583" s="25"/>
      <c r="E4583" s="26"/>
      <c r="F4583" s="26"/>
    </row>
    <row r="4584" spans="1:6" x14ac:dyDescent="0.3">
      <c r="A4584" s="22"/>
      <c r="B4584" s="23"/>
      <c r="C4584" s="24"/>
      <c r="D4584" s="25"/>
      <c r="E4584" s="26"/>
      <c r="F4584" s="26"/>
    </row>
    <row r="4585" spans="1:6" x14ac:dyDescent="0.3">
      <c r="A4585" s="22"/>
      <c r="B4585" s="23"/>
      <c r="C4585" s="24"/>
      <c r="D4585" s="25"/>
      <c r="E4585" s="26"/>
      <c r="F4585" s="26"/>
    </row>
    <row r="4586" spans="1:6" x14ac:dyDescent="0.3">
      <c r="A4586" s="22"/>
      <c r="B4586" s="23"/>
      <c r="C4586" s="24"/>
      <c r="D4586" s="25"/>
      <c r="E4586" s="26"/>
      <c r="F4586" s="26"/>
    </row>
    <row r="4587" spans="1:6" x14ac:dyDescent="0.3">
      <c r="A4587" s="22"/>
      <c r="B4587" s="23"/>
      <c r="C4587" s="24"/>
      <c r="D4587" s="25"/>
      <c r="E4587" s="26"/>
      <c r="F4587" s="26"/>
    </row>
    <row r="4588" spans="1:6" x14ac:dyDescent="0.3">
      <c r="A4588" s="22"/>
      <c r="B4588" s="23"/>
      <c r="C4588" s="24"/>
      <c r="D4588" s="25"/>
      <c r="E4588" s="26"/>
      <c r="F4588" s="26"/>
    </row>
    <row r="4589" spans="1:6" x14ac:dyDescent="0.3">
      <c r="A4589" s="22"/>
      <c r="B4589" s="23"/>
      <c r="C4589" s="24"/>
      <c r="D4589" s="25"/>
      <c r="E4589" s="26"/>
      <c r="F4589" s="26"/>
    </row>
    <row r="4590" spans="1:6" x14ac:dyDescent="0.3">
      <c r="A4590" s="22"/>
      <c r="B4590" s="23"/>
      <c r="C4590" s="24"/>
      <c r="D4590" s="25"/>
      <c r="E4590" s="26"/>
      <c r="F4590" s="26"/>
    </row>
    <row r="4591" spans="1:6" x14ac:dyDescent="0.3">
      <c r="A4591" s="22"/>
      <c r="B4591" s="23"/>
      <c r="C4591" s="24"/>
      <c r="D4591" s="25"/>
      <c r="E4591" s="26"/>
      <c r="F4591" s="26"/>
    </row>
    <row r="4592" spans="1:6" x14ac:dyDescent="0.3">
      <c r="A4592" s="22"/>
      <c r="B4592" s="23"/>
      <c r="C4592" s="24"/>
      <c r="D4592" s="25"/>
      <c r="E4592" s="26"/>
      <c r="F4592" s="26"/>
    </row>
    <row r="4593" spans="1:6" x14ac:dyDescent="0.3">
      <c r="A4593" s="22"/>
      <c r="B4593" s="23"/>
      <c r="C4593" s="24"/>
      <c r="D4593" s="25"/>
      <c r="E4593" s="26"/>
      <c r="F4593" s="26"/>
    </row>
    <row r="4594" spans="1:6" x14ac:dyDescent="0.3">
      <c r="A4594" s="22"/>
      <c r="B4594" s="23"/>
      <c r="C4594" s="24"/>
      <c r="D4594" s="25"/>
      <c r="E4594" s="26"/>
      <c r="F4594" s="26"/>
    </row>
    <row r="4595" spans="1:6" x14ac:dyDescent="0.3">
      <c r="A4595" s="22"/>
      <c r="B4595" s="23"/>
      <c r="C4595" s="24"/>
      <c r="D4595" s="25"/>
      <c r="E4595" s="26"/>
      <c r="F4595" s="26"/>
    </row>
    <row r="4596" spans="1:6" x14ac:dyDescent="0.3">
      <c r="A4596" s="22"/>
      <c r="B4596" s="23"/>
      <c r="C4596" s="24"/>
      <c r="D4596" s="25"/>
      <c r="E4596" s="26"/>
      <c r="F4596" s="26"/>
    </row>
    <row r="4597" spans="1:6" x14ac:dyDescent="0.3">
      <c r="A4597" s="22"/>
      <c r="B4597" s="23"/>
      <c r="C4597" s="24"/>
      <c r="D4597" s="25"/>
      <c r="E4597" s="26"/>
      <c r="F4597" s="26"/>
    </row>
    <row r="4598" spans="1:6" x14ac:dyDescent="0.3">
      <c r="A4598" s="22"/>
      <c r="B4598" s="23"/>
      <c r="C4598" s="24"/>
      <c r="D4598" s="25"/>
      <c r="E4598" s="26"/>
      <c r="F4598" s="26"/>
    </row>
    <row r="4599" spans="1:6" x14ac:dyDescent="0.3">
      <c r="A4599" s="22"/>
      <c r="B4599" s="23"/>
      <c r="C4599" s="24"/>
      <c r="D4599" s="25"/>
      <c r="E4599" s="26"/>
      <c r="F4599" s="26"/>
    </row>
    <row r="4600" spans="1:6" x14ac:dyDescent="0.3">
      <c r="A4600" s="22"/>
      <c r="B4600" s="23"/>
      <c r="C4600" s="24"/>
      <c r="D4600" s="25"/>
      <c r="E4600" s="26"/>
      <c r="F4600" s="26"/>
    </row>
    <row r="4601" spans="1:6" x14ac:dyDescent="0.3">
      <c r="A4601" s="22"/>
      <c r="B4601" s="23"/>
      <c r="C4601" s="24"/>
      <c r="D4601" s="25"/>
      <c r="E4601" s="26"/>
      <c r="F4601" s="26"/>
    </row>
    <row r="4602" spans="1:6" x14ac:dyDescent="0.3">
      <c r="A4602" s="22"/>
      <c r="B4602" s="23"/>
      <c r="C4602" s="24"/>
      <c r="D4602" s="25"/>
      <c r="E4602" s="26"/>
      <c r="F4602" s="26"/>
    </row>
    <row r="4603" spans="1:6" x14ac:dyDescent="0.3">
      <c r="A4603" s="22"/>
      <c r="B4603" s="23"/>
      <c r="C4603" s="24"/>
      <c r="D4603" s="25"/>
      <c r="E4603" s="26"/>
      <c r="F4603" s="26"/>
    </row>
    <row r="4604" spans="1:6" x14ac:dyDescent="0.3">
      <c r="A4604" s="22"/>
      <c r="B4604" s="23"/>
      <c r="C4604" s="24"/>
      <c r="D4604" s="25"/>
      <c r="E4604" s="26"/>
      <c r="F4604" s="26"/>
    </row>
    <row r="4605" spans="1:6" x14ac:dyDescent="0.3">
      <c r="A4605" s="22"/>
      <c r="B4605" s="23"/>
      <c r="C4605" s="24"/>
      <c r="D4605" s="25"/>
      <c r="E4605" s="26"/>
      <c r="F4605" s="26"/>
    </row>
    <row r="4606" spans="1:6" x14ac:dyDescent="0.3">
      <c r="A4606" s="22"/>
      <c r="B4606" s="23"/>
      <c r="C4606" s="24"/>
      <c r="D4606" s="25"/>
      <c r="E4606" s="26"/>
      <c r="F4606" s="26"/>
    </row>
    <row r="4607" spans="1:6" x14ac:dyDescent="0.3">
      <c r="A4607" s="22"/>
      <c r="B4607" s="23"/>
      <c r="C4607" s="24"/>
      <c r="D4607" s="25"/>
      <c r="E4607" s="26"/>
      <c r="F4607" s="26"/>
    </row>
    <row r="4608" spans="1:6" x14ac:dyDescent="0.3">
      <c r="A4608" s="22"/>
      <c r="B4608" s="23"/>
      <c r="C4608" s="24"/>
      <c r="D4608" s="25"/>
      <c r="E4608" s="26"/>
      <c r="F4608" s="26"/>
    </row>
    <row r="4609" spans="1:6" x14ac:dyDescent="0.3">
      <c r="A4609" s="22"/>
      <c r="B4609" s="23"/>
      <c r="C4609" s="24"/>
      <c r="D4609" s="25"/>
      <c r="E4609" s="26"/>
      <c r="F4609" s="26"/>
    </row>
    <row r="4610" spans="1:6" x14ac:dyDescent="0.3">
      <c r="A4610" s="22"/>
      <c r="B4610" s="23"/>
      <c r="C4610" s="24"/>
      <c r="D4610" s="25"/>
      <c r="E4610" s="26"/>
      <c r="F4610" s="26"/>
    </row>
    <row r="4611" spans="1:6" x14ac:dyDescent="0.3">
      <c r="A4611" s="22"/>
      <c r="B4611" s="23"/>
      <c r="C4611" s="24"/>
      <c r="D4611" s="25"/>
      <c r="E4611" s="26"/>
      <c r="F4611" s="26"/>
    </row>
    <row r="4612" spans="1:6" x14ac:dyDescent="0.3">
      <c r="A4612" s="22"/>
      <c r="B4612" s="23"/>
      <c r="C4612" s="24"/>
      <c r="D4612" s="25"/>
      <c r="E4612" s="26"/>
      <c r="F4612" s="26"/>
    </row>
    <row r="4613" spans="1:6" x14ac:dyDescent="0.3">
      <c r="A4613" s="22"/>
      <c r="B4613" s="23"/>
      <c r="C4613" s="24"/>
      <c r="D4613" s="25"/>
      <c r="E4613" s="26"/>
      <c r="F4613" s="26"/>
    </row>
    <row r="4614" spans="1:6" x14ac:dyDescent="0.3">
      <c r="A4614" s="22"/>
      <c r="B4614" s="23"/>
      <c r="C4614" s="24"/>
      <c r="D4614" s="25"/>
      <c r="E4614" s="26"/>
      <c r="F4614" s="26"/>
    </row>
    <row r="4615" spans="1:6" x14ac:dyDescent="0.3">
      <c r="A4615" s="22"/>
      <c r="B4615" s="23"/>
      <c r="C4615" s="24"/>
      <c r="D4615" s="25"/>
      <c r="E4615" s="26"/>
      <c r="F4615" s="26"/>
    </row>
    <row r="4616" spans="1:6" x14ac:dyDescent="0.3">
      <c r="A4616" s="22"/>
      <c r="B4616" s="23"/>
      <c r="C4616" s="24"/>
      <c r="D4616" s="25"/>
      <c r="E4616" s="26"/>
      <c r="F4616" s="26"/>
    </row>
    <row r="4617" spans="1:6" x14ac:dyDescent="0.3">
      <c r="A4617" s="22"/>
      <c r="B4617" s="23"/>
      <c r="C4617" s="24"/>
      <c r="D4617" s="25"/>
      <c r="E4617" s="26"/>
      <c r="F4617" s="26"/>
    </row>
    <row r="4618" spans="1:6" x14ac:dyDescent="0.3">
      <c r="A4618" s="22"/>
      <c r="B4618" s="23"/>
      <c r="C4618" s="24"/>
      <c r="D4618" s="25"/>
      <c r="E4618" s="26"/>
      <c r="F4618" s="26"/>
    </row>
    <row r="4619" spans="1:6" x14ac:dyDescent="0.3">
      <c r="A4619" s="22"/>
      <c r="B4619" s="23"/>
      <c r="C4619" s="24"/>
      <c r="D4619" s="25"/>
      <c r="E4619" s="26"/>
      <c r="F4619" s="26"/>
    </row>
    <row r="4620" spans="1:6" x14ac:dyDescent="0.3">
      <c r="A4620" s="22"/>
      <c r="B4620" s="23"/>
      <c r="C4620" s="24"/>
      <c r="D4620" s="25"/>
      <c r="E4620" s="26"/>
      <c r="F4620" s="26"/>
    </row>
    <row r="4621" spans="1:6" x14ac:dyDescent="0.3">
      <c r="A4621" s="22"/>
      <c r="B4621" s="23"/>
      <c r="C4621" s="24"/>
      <c r="D4621" s="25"/>
      <c r="E4621" s="26"/>
      <c r="F4621" s="26"/>
    </row>
    <row r="4622" spans="1:6" x14ac:dyDescent="0.3">
      <c r="A4622" s="22"/>
      <c r="B4622" s="23"/>
      <c r="C4622" s="24"/>
      <c r="D4622" s="25"/>
      <c r="E4622" s="26"/>
      <c r="F4622" s="26"/>
    </row>
    <row r="4623" spans="1:6" x14ac:dyDescent="0.3">
      <c r="A4623" s="22"/>
      <c r="B4623" s="23"/>
      <c r="C4623" s="24"/>
      <c r="D4623" s="25"/>
      <c r="E4623" s="26"/>
      <c r="F4623" s="26"/>
    </row>
    <row r="4624" spans="1:6" x14ac:dyDescent="0.3">
      <c r="A4624" s="22"/>
      <c r="B4624" s="23"/>
      <c r="C4624" s="24"/>
      <c r="D4624" s="25"/>
      <c r="E4624" s="26"/>
      <c r="F4624" s="26"/>
    </row>
    <row r="4625" spans="1:6" x14ac:dyDescent="0.3">
      <c r="A4625" s="22"/>
      <c r="B4625" s="23"/>
      <c r="C4625" s="24"/>
      <c r="D4625" s="25"/>
      <c r="E4625" s="26"/>
      <c r="F4625" s="26"/>
    </row>
    <row r="4626" spans="1:6" x14ac:dyDescent="0.3">
      <c r="A4626" s="22"/>
      <c r="B4626" s="23"/>
      <c r="C4626" s="24"/>
      <c r="D4626" s="25"/>
      <c r="E4626" s="26"/>
      <c r="F4626" s="26"/>
    </row>
    <row r="4627" spans="1:6" x14ac:dyDescent="0.3">
      <c r="A4627" s="22"/>
      <c r="B4627" s="23"/>
      <c r="C4627" s="24"/>
      <c r="D4627" s="25"/>
      <c r="E4627" s="26"/>
      <c r="F4627" s="26"/>
    </row>
    <row r="4628" spans="1:6" x14ac:dyDescent="0.3">
      <c r="A4628" s="22"/>
      <c r="B4628" s="23"/>
      <c r="C4628" s="24"/>
      <c r="D4628" s="25"/>
      <c r="E4628" s="26"/>
      <c r="F4628" s="26"/>
    </row>
    <row r="4629" spans="1:6" x14ac:dyDescent="0.3">
      <c r="A4629" s="22"/>
      <c r="B4629" s="23"/>
      <c r="C4629" s="24"/>
      <c r="D4629" s="25"/>
      <c r="E4629" s="26"/>
      <c r="F4629" s="26"/>
    </row>
    <row r="4630" spans="1:6" x14ac:dyDescent="0.3">
      <c r="A4630" s="22"/>
      <c r="B4630" s="23"/>
      <c r="C4630" s="24"/>
      <c r="D4630" s="25"/>
      <c r="E4630" s="26"/>
      <c r="F4630" s="26"/>
    </row>
    <row r="4631" spans="1:6" x14ac:dyDescent="0.3">
      <c r="A4631" s="22"/>
      <c r="B4631" s="23"/>
      <c r="C4631" s="24"/>
      <c r="D4631" s="25"/>
      <c r="E4631" s="26"/>
      <c r="F4631" s="26"/>
    </row>
    <row r="4632" spans="1:6" x14ac:dyDescent="0.3">
      <c r="A4632" s="22"/>
      <c r="B4632" s="23"/>
      <c r="C4632" s="24"/>
      <c r="D4632" s="25"/>
      <c r="E4632" s="26"/>
      <c r="F4632" s="26"/>
    </row>
    <row r="4633" spans="1:6" x14ac:dyDescent="0.3">
      <c r="A4633" s="22"/>
      <c r="B4633" s="23"/>
      <c r="C4633" s="24"/>
      <c r="D4633" s="25"/>
      <c r="E4633" s="26"/>
      <c r="F4633" s="26"/>
    </row>
    <row r="4634" spans="1:6" x14ac:dyDescent="0.3">
      <c r="A4634" s="22"/>
      <c r="B4634" s="23"/>
      <c r="C4634" s="24"/>
      <c r="D4634" s="25"/>
      <c r="E4634" s="26"/>
      <c r="F4634" s="26"/>
    </row>
    <row r="4635" spans="1:6" x14ac:dyDescent="0.3">
      <c r="A4635" s="22"/>
      <c r="B4635" s="23"/>
      <c r="C4635" s="24"/>
      <c r="D4635" s="25"/>
      <c r="E4635" s="26"/>
      <c r="F4635" s="26"/>
    </row>
    <row r="4636" spans="1:6" x14ac:dyDescent="0.3">
      <c r="A4636" s="22"/>
      <c r="B4636" s="23"/>
      <c r="C4636" s="24"/>
      <c r="D4636" s="25"/>
      <c r="E4636" s="26"/>
      <c r="F4636" s="26"/>
    </row>
    <row r="4637" spans="1:6" x14ac:dyDescent="0.3">
      <c r="A4637" s="22"/>
      <c r="B4637" s="23"/>
      <c r="C4637" s="24"/>
      <c r="D4637" s="25"/>
      <c r="E4637" s="26"/>
      <c r="F4637" s="26"/>
    </row>
    <row r="4638" spans="1:6" x14ac:dyDescent="0.3">
      <c r="A4638" s="22"/>
      <c r="B4638" s="23"/>
      <c r="C4638" s="24"/>
      <c r="D4638" s="25"/>
      <c r="E4638" s="26"/>
      <c r="F4638" s="26"/>
    </row>
    <row r="4639" spans="1:6" x14ac:dyDescent="0.3">
      <c r="A4639" s="22"/>
      <c r="B4639" s="23"/>
      <c r="C4639" s="24"/>
      <c r="D4639" s="25"/>
      <c r="E4639" s="26"/>
      <c r="F4639" s="26"/>
    </row>
    <row r="4640" spans="1:6" x14ac:dyDescent="0.3">
      <c r="A4640" s="22"/>
      <c r="B4640" s="23"/>
      <c r="C4640" s="24"/>
      <c r="D4640" s="25"/>
      <c r="E4640" s="26"/>
      <c r="F4640" s="26"/>
    </row>
    <row r="4641" spans="1:6" x14ac:dyDescent="0.3">
      <c r="A4641" s="22"/>
      <c r="B4641" s="23"/>
      <c r="C4641" s="24"/>
      <c r="D4641" s="25"/>
      <c r="E4641" s="26"/>
      <c r="F4641" s="26"/>
    </row>
    <row r="4642" spans="1:6" x14ac:dyDescent="0.3">
      <c r="A4642" s="22"/>
      <c r="B4642" s="23"/>
      <c r="C4642" s="24"/>
      <c r="D4642" s="25"/>
      <c r="E4642" s="26"/>
      <c r="F4642" s="26"/>
    </row>
    <row r="4643" spans="1:6" x14ac:dyDescent="0.3">
      <c r="A4643" s="22"/>
      <c r="B4643" s="23"/>
      <c r="C4643" s="24"/>
      <c r="D4643" s="25"/>
      <c r="E4643" s="26"/>
      <c r="F4643" s="26"/>
    </row>
    <row r="4644" spans="1:6" x14ac:dyDescent="0.3">
      <c r="A4644" s="22"/>
      <c r="B4644" s="23"/>
      <c r="C4644" s="24"/>
      <c r="D4644" s="25"/>
      <c r="E4644" s="26"/>
      <c r="F4644" s="26"/>
    </row>
    <row r="4645" spans="1:6" x14ac:dyDescent="0.3">
      <c r="A4645" s="22"/>
      <c r="B4645" s="23"/>
      <c r="C4645" s="24"/>
      <c r="D4645" s="25"/>
      <c r="E4645" s="26"/>
      <c r="F4645" s="26"/>
    </row>
    <row r="4646" spans="1:6" x14ac:dyDescent="0.3">
      <c r="A4646" s="22"/>
      <c r="B4646" s="23"/>
      <c r="C4646" s="24"/>
      <c r="D4646" s="25"/>
      <c r="E4646" s="26"/>
      <c r="F4646" s="26"/>
    </row>
    <row r="4647" spans="1:6" x14ac:dyDescent="0.3">
      <c r="A4647" s="22"/>
      <c r="B4647" s="23"/>
      <c r="C4647" s="24"/>
      <c r="D4647" s="25"/>
      <c r="E4647" s="26"/>
      <c r="F4647" s="26"/>
    </row>
    <row r="4648" spans="1:6" x14ac:dyDescent="0.3">
      <c r="A4648" s="22"/>
      <c r="B4648" s="23"/>
      <c r="C4648" s="24"/>
      <c r="D4648" s="25"/>
      <c r="E4648" s="26"/>
      <c r="F4648" s="26"/>
    </row>
    <row r="4649" spans="1:6" x14ac:dyDescent="0.3">
      <c r="A4649" s="22"/>
      <c r="B4649" s="23"/>
      <c r="C4649" s="24"/>
      <c r="D4649" s="25"/>
      <c r="E4649" s="26"/>
      <c r="F4649" s="26"/>
    </row>
    <row r="4650" spans="1:6" x14ac:dyDescent="0.3">
      <c r="A4650" s="22"/>
      <c r="B4650" s="23"/>
      <c r="C4650" s="24"/>
      <c r="D4650" s="25"/>
      <c r="E4650" s="26"/>
      <c r="F4650" s="26"/>
    </row>
    <row r="4651" spans="1:6" x14ac:dyDescent="0.3">
      <c r="A4651" s="22"/>
      <c r="B4651" s="23"/>
      <c r="C4651" s="24"/>
      <c r="D4651" s="25"/>
      <c r="E4651" s="26"/>
      <c r="F4651" s="26"/>
    </row>
    <row r="4652" spans="1:6" x14ac:dyDescent="0.3">
      <c r="A4652" s="22"/>
      <c r="B4652" s="23"/>
      <c r="C4652" s="24"/>
      <c r="D4652" s="25"/>
      <c r="E4652" s="26"/>
      <c r="F4652" s="26"/>
    </row>
    <row r="4653" spans="1:6" x14ac:dyDescent="0.3">
      <c r="A4653" s="22"/>
      <c r="B4653" s="23"/>
      <c r="C4653" s="24"/>
      <c r="D4653" s="25"/>
      <c r="E4653" s="26"/>
      <c r="F4653" s="26"/>
    </row>
    <row r="4654" spans="1:6" x14ac:dyDescent="0.3">
      <c r="A4654" s="22"/>
      <c r="B4654" s="23"/>
      <c r="C4654" s="24"/>
      <c r="D4654" s="25"/>
      <c r="E4654" s="26"/>
      <c r="F4654" s="26"/>
    </row>
    <row r="4655" spans="1:6" x14ac:dyDescent="0.3">
      <c r="A4655" s="22"/>
      <c r="B4655" s="23"/>
      <c r="C4655" s="24"/>
      <c r="D4655" s="25"/>
      <c r="E4655" s="26"/>
      <c r="F4655" s="26"/>
    </row>
    <row r="4656" spans="1:6" x14ac:dyDescent="0.3">
      <c r="A4656" s="22"/>
      <c r="B4656" s="23"/>
      <c r="C4656" s="24"/>
      <c r="D4656" s="25"/>
      <c r="E4656" s="26"/>
      <c r="F4656" s="26"/>
    </row>
    <row r="4657" spans="1:6" x14ac:dyDescent="0.3">
      <c r="A4657" s="22"/>
      <c r="B4657" s="23"/>
      <c r="C4657" s="24"/>
      <c r="D4657" s="25"/>
      <c r="E4657" s="26"/>
      <c r="F4657" s="26"/>
    </row>
    <row r="4658" spans="1:6" x14ac:dyDescent="0.3">
      <c r="A4658" s="22"/>
      <c r="B4658" s="23"/>
      <c r="C4658" s="24"/>
      <c r="D4658" s="25"/>
      <c r="E4658" s="26"/>
      <c r="F4658" s="26"/>
    </row>
    <row r="4659" spans="1:6" x14ac:dyDescent="0.3">
      <c r="A4659" s="22"/>
      <c r="B4659" s="23"/>
      <c r="C4659" s="24"/>
      <c r="D4659" s="25"/>
      <c r="E4659" s="26"/>
      <c r="F4659" s="26"/>
    </row>
    <row r="4660" spans="1:6" x14ac:dyDescent="0.3">
      <c r="A4660" s="22"/>
      <c r="B4660" s="23"/>
      <c r="C4660" s="24"/>
      <c r="D4660" s="25"/>
      <c r="E4660" s="26"/>
      <c r="F4660" s="26"/>
    </row>
    <row r="4661" spans="1:6" x14ac:dyDescent="0.3">
      <c r="A4661" s="22"/>
      <c r="B4661" s="23"/>
      <c r="C4661" s="24"/>
      <c r="D4661" s="25"/>
      <c r="E4661" s="26"/>
      <c r="F4661" s="26"/>
    </row>
    <row r="4662" spans="1:6" x14ac:dyDescent="0.3">
      <c r="A4662" s="22"/>
      <c r="B4662" s="23"/>
      <c r="C4662" s="24"/>
      <c r="D4662" s="25"/>
      <c r="E4662" s="26"/>
      <c r="F4662" s="26"/>
    </row>
    <row r="4663" spans="1:6" x14ac:dyDescent="0.3">
      <c r="A4663" s="22"/>
      <c r="B4663" s="23"/>
      <c r="C4663" s="24"/>
      <c r="D4663" s="25"/>
      <c r="E4663" s="26"/>
      <c r="F4663" s="26"/>
    </row>
    <row r="4664" spans="1:6" x14ac:dyDescent="0.3">
      <c r="A4664" s="22"/>
      <c r="B4664" s="23"/>
      <c r="C4664" s="24"/>
      <c r="D4664" s="25"/>
      <c r="E4664" s="26"/>
      <c r="F4664" s="26"/>
    </row>
    <row r="4665" spans="1:6" x14ac:dyDescent="0.3">
      <c r="A4665" s="22"/>
      <c r="B4665" s="23"/>
      <c r="C4665" s="24"/>
      <c r="D4665" s="25"/>
      <c r="E4665" s="26"/>
      <c r="F4665" s="26"/>
    </row>
    <row r="4666" spans="1:6" x14ac:dyDescent="0.3">
      <c r="A4666" s="22"/>
      <c r="B4666" s="23"/>
      <c r="C4666" s="24"/>
      <c r="D4666" s="25"/>
      <c r="E4666" s="26"/>
      <c r="F4666" s="26"/>
    </row>
    <row r="4667" spans="1:6" x14ac:dyDescent="0.3">
      <c r="A4667" s="22"/>
      <c r="B4667" s="23"/>
      <c r="C4667" s="24"/>
      <c r="D4667" s="25"/>
      <c r="E4667" s="26"/>
      <c r="F4667" s="26"/>
    </row>
    <row r="4668" spans="1:6" x14ac:dyDescent="0.3">
      <c r="A4668" s="22"/>
      <c r="B4668" s="23"/>
      <c r="C4668" s="24"/>
      <c r="D4668" s="25"/>
      <c r="E4668" s="26"/>
      <c r="F4668" s="26"/>
    </row>
    <row r="4669" spans="1:6" x14ac:dyDescent="0.3">
      <c r="A4669" s="22"/>
      <c r="B4669" s="23"/>
      <c r="C4669" s="24"/>
      <c r="D4669" s="25"/>
      <c r="E4669" s="26"/>
      <c r="F4669" s="26"/>
    </row>
    <row r="4670" spans="1:6" x14ac:dyDescent="0.3">
      <c r="A4670" s="22"/>
      <c r="B4670" s="23"/>
      <c r="C4670" s="24"/>
      <c r="D4670" s="25"/>
      <c r="E4670" s="26"/>
      <c r="F4670" s="26"/>
    </row>
    <row r="4671" spans="1:6" x14ac:dyDescent="0.3">
      <c r="A4671" s="22"/>
      <c r="B4671" s="23"/>
      <c r="C4671" s="24"/>
      <c r="D4671" s="25"/>
      <c r="E4671" s="26"/>
      <c r="F4671" s="26"/>
    </row>
    <row r="4672" spans="1:6" x14ac:dyDescent="0.3">
      <c r="A4672" s="22"/>
      <c r="B4672" s="23"/>
      <c r="C4672" s="24"/>
      <c r="D4672" s="25"/>
      <c r="E4672" s="26"/>
      <c r="F4672" s="26"/>
    </row>
    <row r="4673" spans="1:6" x14ac:dyDescent="0.3">
      <c r="A4673" s="22"/>
      <c r="B4673" s="23"/>
      <c r="C4673" s="24"/>
      <c r="D4673" s="25"/>
      <c r="E4673" s="26"/>
      <c r="F4673" s="26"/>
    </row>
    <row r="4674" spans="1:6" x14ac:dyDescent="0.3">
      <c r="A4674" s="22"/>
      <c r="B4674" s="23"/>
      <c r="C4674" s="24"/>
      <c r="D4674" s="25"/>
      <c r="E4674" s="26"/>
      <c r="F4674" s="26"/>
    </row>
    <row r="4675" spans="1:6" x14ac:dyDescent="0.3">
      <c r="A4675" s="22"/>
      <c r="B4675" s="23"/>
      <c r="C4675" s="24"/>
      <c r="D4675" s="25"/>
      <c r="E4675" s="26"/>
      <c r="F4675" s="26"/>
    </row>
    <row r="4676" spans="1:6" x14ac:dyDescent="0.3">
      <c r="A4676" s="22"/>
      <c r="B4676" s="23"/>
      <c r="C4676" s="24"/>
      <c r="D4676" s="25"/>
      <c r="E4676" s="26"/>
      <c r="F4676" s="26"/>
    </row>
    <row r="4677" spans="1:6" x14ac:dyDescent="0.3">
      <c r="A4677" s="22"/>
      <c r="B4677" s="23"/>
      <c r="C4677" s="24"/>
      <c r="D4677" s="25"/>
      <c r="E4677" s="26"/>
      <c r="F4677" s="26"/>
    </row>
    <row r="4678" spans="1:6" x14ac:dyDescent="0.3">
      <c r="A4678" s="22"/>
      <c r="B4678" s="23"/>
      <c r="C4678" s="24"/>
      <c r="D4678" s="25"/>
      <c r="E4678" s="26"/>
      <c r="F4678" s="26"/>
    </row>
    <row r="4679" spans="1:6" x14ac:dyDescent="0.3">
      <c r="A4679" s="22"/>
      <c r="B4679" s="23"/>
      <c r="C4679" s="24"/>
      <c r="D4679" s="25"/>
      <c r="E4679" s="26"/>
      <c r="F4679" s="26"/>
    </row>
    <row r="4680" spans="1:6" x14ac:dyDescent="0.3">
      <c r="A4680" s="22"/>
      <c r="B4680" s="23"/>
      <c r="C4680" s="24"/>
      <c r="D4680" s="25"/>
      <c r="E4680" s="26"/>
      <c r="F4680" s="26"/>
    </row>
    <row r="4681" spans="1:6" x14ac:dyDescent="0.3">
      <c r="A4681" s="22"/>
      <c r="B4681" s="23"/>
      <c r="C4681" s="24"/>
      <c r="D4681" s="25"/>
      <c r="E4681" s="26"/>
      <c r="F4681" s="26"/>
    </row>
    <row r="4682" spans="1:6" x14ac:dyDescent="0.3">
      <c r="A4682" s="22"/>
      <c r="B4682" s="23"/>
      <c r="C4682" s="24"/>
      <c r="D4682" s="25"/>
      <c r="E4682" s="26"/>
      <c r="F4682" s="26"/>
    </row>
    <row r="4683" spans="1:6" x14ac:dyDescent="0.3">
      <c r="A4683" s="22"/>
      <c r="B4683" s="23"/>
      <c r="C4683" s="24"/>
      <c r="D4683" s="25"/>
      <c r="E4683" s="26"/>
      <c r="F4683" s="26"/>
    </row>
    <row r="4684" spans="1:6" x14ac:dyDescent="0.3">
      <c r="A4684" s="22"/>
      <c r="B4684" s="23"/>
      <c r="C4684" s="24"/>
      <c r="D4684" s="25"/>
      <c r="E4684" s="26"/>
      <c r="F4684" s="26"/>
    </row>
    <row r="4685" spans="1:6" x14ac:dyDescent="0.3">
      <c r="A4685" s="22"/>
      <c r="B4685" s="23"/>
      <c r="C4685" s="24"/>
      <c r="D4685" s="25"/>
      <c r="E4685" s="26"/>
      <c r="F4685" s="26"/>
    </row>
    <row r="4686" spans="1:6" x14ac:dyDescent="0.3">
      <c r="A4686" s="22"/>
      <c r="B4686" s="23"/>
      <c r="C4686" s="24"/>
      <c r="D4686" s="25"/>
      <c r="E4686" s="26"/>
      <c r="F4686" s="26"/>
    </row>
    <row r="4687" spans="1:6" x14ac:dyDescent="0.3">
      <c r="A4687" s="22"/>
      <c r="B4687" s="23"/>
      <c r="C4687" s="24"/>
      <c r="D4687" s="25"/>
      <c r="E4687" s="26"/>
      <c r="F4687" s="26"/>
    </row>
    <row r="4688" spans="1:6" x14ac:dyDescent="0.3">
      <c r="A4688" s="22"/>
      <c r="B4688" s="23"/>
      <c r="C4688" s="24"/>
      <c r="D4688" s="25"/>
      <c r="E4688" s="26"/>
      <c r="F4688" s="26"/>
    </row>
    <row r="4689" spans="1:6" x14ac:dyDescent="0.3">
      <c r="A4689" s="22"/>
      <c r="B4689" s="23"/>
      <c r="C4689" s="24"/>
      <c r="D4689" s="25"/>
      <c r="E4689" s="26"/>
      <c r="F4689" s="26"/>
    </row>
    <row r="4690" spans="1:6" x14ac:dyDescent="0.3">
      <c r="A4690" s="22"/>
      <c r="B4690" s="23"/>
      <c r="C4690" s="24"/>
      <c r="D4690" s="25"/>
      <c r="E4690" s="26"/>
      <c r="F4690" s="26"/>
    </row>
    <row r="4691" spans="1:6" x14ac:dyDescent="0.3">
      <c r="A4691" s="22"/>
      <c r="B4691" s="23"/>
      <c r="C4691" s="24"/>
      <c r="D4691" s="25"/>
      <c r="E4691" s="26"/>
      <c r="F4691" s="26"/>
    </row>
    <row r="4692" spans="1:6" x14ac:dyDescent="0.3">
      <c r="A4692" s="22"/>
      <c r="B4692" s="23"/>
      <c r="C4692" s="24"/>
      <c r="D4692" s="25"/>
      <c r="E4692" s="26"/>
      <c r="F4692" s="26"/>
    </row>
    <row r="4693" spans="1:6" x14ac:dyDescent="0.3">
      <c r="A4693" s="22"/>
      <c r="B4693" s="23"/>
      <c r="C4693" s="24"/>
      <c r="D4693" s="25"/>
      <c r="E4693" s="26"/>
      <c r="F4693" s="26"/>
    </row>
    <row r="4694" spans="1:6" x14ac:dyDescent="0.3">
      <c r="A4694" s="22"/>
      <c r="B4694" s="23"/>
      <c r="C4694" s="24"/>
      <c r="D4694" s="25"/>
      <c r="E4694" s="26"/>
      <c r="F4694" s="26"/>
    </row>
    <row r="4695" spans="1:6" x14ac:dyDescent="0.3">
      <c r="A4695" s="22"/>
      <c r="B4695" s="23"/>
      <c r="C4695" s="24"/>
      <c r="D4695" s="25"/>
      <c r="E4695" s="26"/>
      <c r="F4695" s="26"/>
    </row>
    <row r="4696" spans="1:6" x14ac:dyDescent="0.3">
      <c r="A4696" s="22"/>
      <c r="B4696" s="23"/>
      <c r="C4696" s="24"/>
      <c r="D4696" s="25"/>
      <c r="E4696" s="26"/>
      <c r="F4696" s="26"/>
    </row>
    <row r="4697" spans="1:6" x14ac:dyDescent="0.3">
      <c r="A4697" s="22"/>
      <c r="B4697" s="23"/>
      <c r="C4697" s="24"/>
      <c r="D4697" s="25"/>
      <c r="E4697" s="26"/>
      <c r="F4697" s="26"/>
    </row>
    <row r="4698" spans="1:6" x14ac:dyDescent="0.3">
      <c r="A4698" s="22"/>
      <c r="B4698" s="23"/>
      <c r="C4698" s="24"/>
      <c r="D4698" s="25"/>
      <c r="E4698" s="26"/>
      <c r="F4698" s="26"/>
    </row>
    <row r="4699" spans="1:6" x14ac:dyDescent="0.3">
      <c r="A4699" s="22"/>
      <c r="B4699" s="23"/>
      <c r="C4699" s="24"/>
      <c r="D4699" s="25"/>
      <c r="E4699" s="26"/>
      <c r="F4699" s="26"/>
    </row>
    <row r="4700" spans="1:6" x14ac:dyDescent="0.3">
      <c r="A4700" s="22"/>
      <c r="B4700" s="23"/>
      <c r="C4700" s="24"/>
      <c r="D4700" s="25"/>
      <c r="E4700" s="26"/>
      <c r="F4700" s="26"/>
    </row>
    <row r="4701" spans="1:6" x14ac:dyDescent="0.3">
      <c r="A4701" s="22"/>
      <c r="B4701" s="23"/>
      <c r="C4701" s="24"/>
      <c r="D4701" s="25"/>
      <c r="E4701" s="26"/>
      <c r="F4701" s="26"/>
    </row>
    <row r="4702" spans="1:6" x14ac:dyDescent="0.3">
      <c r="A4702" s="22"/>
      <c r="B4702" s="23"/>
      <c r="C4702" s="24"/>
      <c r="D4702" s="25"/>
      <c r="E4702" s="26"/>
      <c r="F4702" s="26"/>
    </row>
    <row r="4703" spans="1:6" x14ac:dyDescent="0.3">
      <c r="A4703" s="22"/>
      <c r="B4703" s="23"/>
      <c r="C4703" s="24"/>
      <c r="D4703" s="25"/>
      <c r="E4703" s="26"/>
      <c r="F4703" s="26"/>
    </row>
    <row r="4704" spans="1:6" x14ac:dyDescent="0.3">
      <c r="A4704" s="22"/>
      <c r="B4704" s="23"/>
      <c r="C4704" s="24"/>
      <c r="D4704" s="25"/>
      <c r="E4704" s="26"/>
      <c r="F4704" s="26"/>
    </row>
    <row r="4705" spans="1:6" x14ac:dyDescent="0.3">
      <c r="A4705" s="22"/>
      <c r="B4705" s="23"/>
      <c r="C4705" s="24"/>
      <c r="D4705" s="25"/>
      <c r="E4705" s="26"/>
      <c r="F4705" s="26"/>
    </row>
    <row r="4706" spans="1:6" x14ac:dyDescent="0.3">
      <c r="A4706" s="22"/>
      <c r="B4706" s="23"/>
      <c r="C4706" s="24"/>
      <c r="D4706" s="25"/>
      <c r="E4706" s="26"/>
      <c r="F4706" s="26"/>
    </row>
    <row r="4707" spans="1:6" x14ac:dyDescent="0.3">
      <c r="A4707" s="22"/>
      <c r="B4707" s="23"/>
      <c r="C4707" s="24"/>
      <c r="D4707" s="25"/>
      <c r="E4707" s="26"/>
      <c r="F4707" s="26"/>
    </row>
    <row r="4708" spans="1:6" x14ac:dyDescent="0.3">
      <c r="A4708" s="22"/>
      <c r="B4708" s="23"/>
      <c r="C4708" s="24"/>
      <c r="D4708" s="25"/>
      <c r="E4708" s="26"/>
      <c r="F4708" s="26"/>
    </row>
    <row r="4709" spans="1:6" x14ac:dyDescent="0.3">
      <c r="A4709" s="22"/>
      <c r="B4709" s="23"/>
      <c r="C4709" s="24"/>
      <c r="D4709" s="25"/>
      <c r="E4709" s="26"/>
      <c r="F4709" s="26"/>
    </row>
    <row r="4710" spans="1:6" x14ac:dyDescent="0.3">
      <c r="A4710" s="22"/>
      <c r="B4710" s="23"/>
      <c r="C4710" s="24"/>
      <c r="D4710" s="25"/>
      <c r="E4710" s="26"/>
      <c r="F4710" s="26"/>
    </row>
    <row r="4711" spans="1:6" x14ac:dyDescent="0.3">
      <c r="A4711" s="22"/>
      <c r="B4711" s="23"/>
      <c r="C4711" s="24"/>
      <c r="D4711" s="25"/>
      <c r="E4711" s="26"/>
      <c r="F4711" s="26"/>
    </row>
    <row r="4712" spans="1:6" x14ac:dyDescent="0.3">
      <c r="A4712" s="22"/>
      <c r="B4712" s="23"/>
      <c r="C4712" s="24"/>
      <c r="D4712" s="25"/>
      <c r="E4712" s="26"/>
      <c r="F4712" s="26"/>
    </row>
    <row r="4713" spans="1:6" x14ac:dyDescent="0.3">
      <c r="A4713" s="22"/>
      <c r="B4713" s="23"/>
      <c r="C4713" s="24"/>
      <c r="D4713" s="25"/>
      <c r="E4713" s="26"/>
      <c r="F4713" s="26"/>
    </row>
    <row r="4714" spans="1:6" x14ac:dyDescent="0.3">
      <c r="A4714" s="22"/>
      <c r="B4714" s="23"/>
      <c r="C4714" s="24"/>
      <c r="D4714" s="25"/>
      <c r="E4714" s="26"/>
      <c r="F4714" s="26"/>
    </row>
    <row r="4715" spans="1:6" x14ac:dyDescent="0.3">
      <c r="A4715" s="22"/>
      <c r="B4715" s="23"/>
      <c r="C4715" s="24"/>
      <c r="D4715" s="25"/>
      <c r="E4715" s="26"/>
      <c r="F4715" s="26"/>
    </row>
    <row r="4716" spans="1:6" x14ac:dyDescent="0.3">
      <c r="A4716" s="22"/>
      <c r="B4716" s="23"/>
      <c r="C4716" s="24"/>
      <c r="D4716" s="25"/>
      <c r="E4716" s="26"/>
      <c r="F4716" s="26"/>
    </row>
    <row r="4717" spans="1:6" x14ac:dyDescent="0.3">
      <c r="A4717" s="22"/>
      <c r="B4717" s="23"/>
      <c r="C4717" s="24"/>
      <c r="D4717" s="25"/>
      <c r="E4717" s="26"/>
      <c r="F4717" s="26"/>
    </row>
    <row r="4718" spans="1:6" x14ac:dyDescent="0.3">
      <c r="A4718" s="22"/>
      <c r="B4718" s="23"/>
      <c r="C4718" s="24"/>
      <c r="D4718" s="25"/>
      <c r="E4718" s="26"/>
      <c r="F4718" s="26"/>
    </row>
    <row r="4719" spans="1:6" x14ac:dyDescent="0.3">
      <c r="A4719" s="22"/>
      <c r="B4719" s="23"/>
      <c r="C4719" s="24"/>
      <c r="D4719" s="25"/>
      <c r="E4719" s="26"/>
      <c r="F4719" s="26"/>
    </row>
    <row r="4720" spans="1:6" x14ac:dyDescent="0.3">
      <c r="A4720" s="22"/>
      <c r="B4720" s="23"/>
      <c r="C4720" s="24"/>
      <c r="D4720" s="25"/>
      <c r="E4720" s="26"/>
      <c r="F4720" s="26"/>
    </row>
    <row r="4721" spans="1:6" x14ac:dyDescent="0.3">
      <c r="A4721" s="22"/>
      <c r="B4721" s="23"/>
      <c r="C4721" s="24"/>
      <c r="D4721" s="25"/>
      <c r="E4721" s="26"/>
      <c r="F4721" s="26"/>
    </row>
    <row r="4722" spans="1:6" x14ac:dyDescent="0.3">
      <c r="A4722" s="22"/>
      <c r="B4722" s="23"/>
      <c r="C4722" s="24"/>
      <c r="D4722" s="25"/>
      <c r="E4722" s="26"/>
      <c r="F4722" s="26"/>
    </row>
    <row r="4723" spans="1:6" x14ac:dyDescent="0.3">
      <c r="A4723" s="22"/>
      <c r="B4723" s="23"/>
      <c r="C4723" s="24"/>
      <c r="D4723" s="25"/>
      <c r="E4723" s="26"/>
      <c r="F4723" s="26"/>
    </row>
    <row r="4724" spans="1:6" x14ac:dyDescent="0.3">
      <c r="A4724" s="22"/>
      <c r="B4724" s="23"/>
      <c r="C4724" s="24"/>
      <c r="D4724" s="25"/>
      <c r="E4724" s="26"/>
      <c r="F4724" s="26"/>
    </row>
    <row r="4725" spans="1:6" x14ac:dyDescent="0.3">
      <c r="A4725" s="22"/>
      <c r="B4725" s="23"/>
      <c r="C4725" s="24"/>
      <c r="D4725" s="25"/>
      <c r="E4725" s="26"/>
      <c r="F4725" s="26"/>
    </row>
    <row r="4726" spans="1:6" x14ac:dyDescent="0.3">
      <c r="A4726" s="22"/>
      <c r="B4726" s="23"/>
      <c r="C4726" s="24"/>
      <c r="D4726" s="25"/>
      <c r="E4726" s="26"/>
      <c r="F4726" s="26"/>
    </row>
    <row r="4727" spans="1:6" x14ac:dyDescent="0.3">
      <c r="A4727" s="22"/>
      <c r="B4727" s="23"/>
      <c r="C4727" s="24"/>
      <c r="D4727" s="25"/>
      <c r="E4727" s="26"/>
      <c r="F4727" s="26"/>
    </row>
    <row r="4728" spans="1:6" x14ac:dyDescent="0.3">
      <c r="A4728" s="22"/>
      <c r="B4728" s="23"/>
      <c r="C4728" s="24"/>
      <c r="D4728" s="25"/>
      <c r="E4728" s="26"/>
      <c r="F4728" s="26"/>
    </row>
    <row r="4729" spans="1:6" x14ac:dyDescent="0.3">
      <c r="A4729" s="22"/>
      <c r="B4729" s="23"/>
      <c r="C4729" s="24"/>
      <c r="D4729" s="25"/>
      <c r="E4729" s="26"/>
      <c r="F4729" s="26"/>
    </row>
    <row r="4730" spans="1:6" x14ac:dyDescent="0.3">
      <c r="A4730" s="22"/>
      <c r="B4730" s="23"/>
      <c r="C4730" s="24"/>
      <c r="D4730" s="25"/>
      <c r="E4730" s="26"/>
      <c r="F4730" s="26"/>
    </row>
    <row r="4731" spans="1:6" x14ac:dyDescent="0.3">
      <c r="A4731" s="22"/>
      <c r="B4731" s="23"/>
      <c r="C4731" s="24"/>
      <c r="D4731" s="25"/>
      <c r="E4731" s="26"/>
      <c r="F4731" s="26"/>
    </row>
    <row r="4732" spans="1:6" x14ac:dyDescent="0.3">
      <c r="A4732" s="22"/>
      <c r="B4732" s="23"/>
      <c r="C4732" s="24"/>
      <c r="D4732" s="25"/>
      <c r="E4732" s="26"/>
      <c r="F4732" s="26"/>
    </row>
    <row r="4733" spans="1:6" x14ac:dyDescent="0.3">
      <c r="A4733" s="22"/>
      <c r="B4733" s="23"/>
      <c r="C4733" s="24"/>
      <c r="D4733" s="25"/>
      <c r="E4733" s="26"/>
      <c r="F4733" s="26"/>
    </row>
    <row r="4734" spans="1:6" x14ac:dyDescent="0.3">
      <c r="A4734" s="22"/>
      <c r="B4734" s="23"/>
      <c r="C4734" s="24"/>
      <c r="D4734" s="25"/>
      <c r="E4734" s="26"/>
      <c r="F4734" s="26"/>
    </row>
    <row r="4735" spans="1:6" x14ac:dyDescent="0.3">
      <c r="A4735" s="22"/>
      <c r="B4735" s="23"/>
      <c r="C4735" s="24"/>
      <c r="D4735" s="25"/>
      <c r="E4735" s="26"/>
      <c r="F4735" s="26"/>
    </row>
    <row r="4736" spans="1:6" x14ac:dyDescent="0.3">
      <c r="A4736" s="22"/>
      <c r="B4736" s="23"/>
      <c r="C4736" s="24"/>
      <c r="D4736" s="25"/>
      <c r="E4736" s="26"/>
      <c r="F4736" s="26"/>
    </row>
    <row r="4737" spans="1:6" x14ac:dyDescent="0.3">
      <c r="A4737" s="22"/>
      <c r="B4737" s="23"/>
      <c r="C4737" s="24"/>
      <c r="D4737" s="25"/>
      <c r="E4737" s="26"/>
      <c r="F4737" s="26"/>
    </row>
    <row r="4738" spans="1:6" x14ac:dyDescent="0.3">
      <c r="A4738" s="22"/>
      <c r="B4738" s="23"/>
      <c r="C4738" s="24"/>
      <c r="D4738" s="25"/>
      <c r="E4738" s="26"/>
      <c r="F4738" s="26"/>
    </row>
    <row r="4739" spans="1:6" x14ac:dyDescent="0.3">
      <c r="A4739" s="22"/>
      <c r="B4739" s="23"/>
      <c r="C4739" s="24"/>
      <c r="D4739" s="25"/>
      <c r="E4739" s="26"/>
      <c r="F4739" s="26"/>
    </row>
    <row r="4740" spans="1:6" x14ac:dyDescent="0.3">
      <c r="A4740" s="22"/>
      <c r="B4740" s="23"/>
      <c r="C4740" s="24"/>
      <c r="D4740" s="25"/>
      <c r="E4740" s="26"/>
      <c r="F4740" s="26"/>
    </row>
    <row r="4741" spans="1:6" x14ac:dyDescent="0.3">
      <c r="A4741" s="22"/>
      <c r="B4741" s="23"/>
      <c r="C4741" s="24"/>
      <c r="D4741" s="25"/>
      <c r="E4741" s="26"/>
      <c r="F4741" s="26"/>
    </row>
    <row r="4742" spans="1:6" x14ac:dyDescent="0.3">
      <c r="A4742" s="22"/>
      <c r="B4742" s="23"/>
      <c r="C4742" s="24"/>
      <c r="D4742" s="25"/>
      <c r="E4742" s="26"/>
      <c r="F4742" s="26"/>
    </row>
    <row r="4743" spans="1:6" x14ac:dyDescent="0.3">
      <c r="A4743" s="22"/>
      <c r="B4743" s="23"/>
      <c r="C4743" s="24"/>
      <c r="D4743" s="25"/>
      <c r="E4743" s="26"/>
      <c r="F4743" s="26"/>
    </row>
    <row r="4744" spans="1:6" x14ac:dyDescent="0.3">
      <c r="A4744" s="22"/>
      <c r="B4744" s="23"/>
      <c r="C4744" s="24"/>
      <c r="D4744" s="25"/>
      <c r="E4744" s="26"/>
      <c r="F4744" s="26"/>
    </row>
    <row r="4745" spans="1:6" x14ac:dyDescent="0.3">
      <c r="A4745" s="22"/>
      <c r="B4745" s="23"/>
      <c r="C4745" s="24"/>
      <c r="D4745" s="25"/>
      <c r="E4745" s="26"/>
      <c r="F4745" s="26"/>
    </row>
    <row r="4746" spans="1:6" x14ac:dyDescent="0.3">
      <c r="A4746" s="22"/>
      <c r="B4746" s="23"/>
      <c r="C4746" s="24"/>
      <c r="D4746" s="25"/>
      <c r="E4746" s="26"/>
      <c r="F4746" s="26"/>
    </row>
    <row r="4747" spans="1:6" x14ac:dyDescent="0.3">
      <c r="A4747" s="22"/>
      <c r="B4747" s="23"/>
      <c r="C4747" s="24"/>
      <c r="D4747" s="25"/>
      <c r="E4747" s="26"/>
      <c r="F4747" s="26"/>
    </row>
    <row r="4748" spans="1:6" x14ac:dyDescent="0.3">
      <c r="A4748" s="22"/>
      <c r="B4748" s="23"/>
      <c r="C4748" s="24"/>
      <c r="D4748" s="25"/>
      <c r="E4748" s="26"/>
      <c r="F4748" s="26"/>
    </row>
    <row r="4749" spans="1:6" x14ac:dyDescent="0.3">
      <c r="A4749" s="22"/>
      <c r="B4749" s="23"/>
      <c r="C4749" s="24"/>
      <c r="D4749" s="25"/>
      <c r="E4749" s="26"/>
      <c r="F4749" s="26"/>
    </row>
    <row r="4750" spans="1:6" x14ac:dyDescent="0.3">
      <c r="A4750" s="22"/>
      <c r="B4750" s="23"/>
      <c r="C4750" s="24"/>
      <c r="D4750" s="25"/>
      <c r="E4750" s="26"/>
      <c r="F4750" s="26"/>
    </row>
    <row r="4751" spans="1:6" x14ac:dyDescent="0.3">
      <c r="A4751" s="22"/>
      <c r="B4751" s="23"/>
      <c r="C4751" s="24"/>
      <c r="D4751" s="25"/>
      <c r="E4751" s="26"/>
      <c r="F4751" s="26"/>
    </row>
    <row r="4752" spans="1:6" x14ac:dyDescent="0.3">
      <c r="A4752" s="22"/>
      <c r="B4752" s="23"/>
      <c r="C4752" s="24"/>
      <c r="D4752" s="25"/>
      <c r="E4752" s="26"/>
      <c r="F4752" s="26"/>
    </row>
    <row r="4753" spans="1:6" x14ac:dyDescent="0.3">
      <c r="A4753" s="22"/>
      <c r="B4753" s="23"/>
      <c r="C4753" s="24"/>
      <c r="D4753" s="25"/>
      <c r="E4753" s="26"/>
      <c r="F4753" s="26"/>
    </row>
    <row r="4754" spans="1:6" x14ac:dyDescent="0.3">
      <c r="A4754" s="22"/>
      <c r="B4754" s="23"/>
      <c r="C4754" s="24"/>
      <c r="D4754" s="25"/>
      <c r="E4754" s="26"/>
      <c r="F4754" s="26"/>
    </row>
    <row r="4755" spans="1:6" x14ac:dyDescent="0.3">
      <c r="A4755" s="22"/>
      <c r="B4755" s="23"/>
      <c r="C4755" s="24"/>
      <c r="D4755" s="25"/>
      <c r="E4755" s="26"/>
      <c r="F4755" s="26"/>
    </row>
    <row r="4756" spans="1:6" x14ac:dyDescent="0.3">
      <c r="A4756" s="22"/>
      <c r="B4756" s="23"/>
      <c r="C4756" s="24"/>
      <c r="D4756" s="25"/>
      <c r="E4756" s="26"/>
      <c r="F4756" s="26"/>
    </row>
    <row r="4757" spans="1:6" x14ac:dyDescent="0.3">
      <c r="A4757" s="22"/>
      <c r="B4757" s="23"/>
      <c r="C4757" s="24"/>
      <c r="D4757" s="25"/>
      <c r="E4757" s="26"/>
      <c r="F4757" s="26"/>
    </row>
    <row r="4758" spans="1:6" x14ac:dyDescent="0.3">
      <c r="A4758" s="22"/>
      <c r="B4758" s="23"/>
      <c r="C4758" s="24"/>
      <c r="D4758" s="25"/>
      <c r="E4758" s="26"/>
      <c r="F4758" s="26"/>
    </row>
    <row r="4759" spans="1:6" x14ac:dyDescent="0.3">
      <c r="A4759" s="22"/>
      <c r="B4759" s="23"/>
      <c r="C4759" s="24"/>
      <c r="D4759" s="25"/>
      <c r="E4759" s="26"/>
      <c r="F4759" s="26"/>
    </row>
    <row r="4760" spans="1:6" x14ac:dyDescent="0.3">
      <c r="A4760" s="22"/>
      <c r="B4760" s="23"/>
      <c r="C4760" s="24"/>
      <c r="D4760" s="25"/>
      <c r="E4760" s="26"/>
      <c r="F4760" s="26"/>
    </row>
    <row r="4761" spans="1:6" x14ac:dyDescent="0.3">
      <c r="A4761" s="22"/>
      <c r="B4761" s="23"/>
      <c r="C4761" s="24"/>
      <c r="D4761" s="25"/>
      <c r="E4761" s="26"/>
      <c r="F4761" s="26"/>
    </row>
    <row r="4762" spans="1:6" x14ac:dyDescent="0.3">
      <c r="A4762" s="22"/>
      <c r="B4762" s="23"/>
      <c r="C4762" s="24"/>
      <c r="D4762" s="25"/>
      <c r="E4762" s="26"/>
      <c r="F4762" s="26"/>
    </row>
    <row r="4763" spans="1:6" x14ac:dyDescent="0.3">
      <c r="A4763" s="22"/>
      <c r="B4763" s="23"/>
      <c r="C4763" s="24"/>
      <c r="D4763" s="25"/>
      <c r="E4763" s="26"/>
      <c r="F4763" s="26"/>
    </row>
    <row r="4764" spans="1:6" x14ac:dyDescent="0.3">
      <c r="A4764" s="22"/>
      <c r="B4764" s="23"/>
      <c r="C4764" s="24"/>
      <c r="D4764" s="25"/>
      <c r="E4764" s="26"/>
      <c r="F4764" s="26"/>
    </row>
    <row r="4765" spans="1:6" x14ac:dyDescent="0.3">
      <c r="A4765" s="22"/>
      <c r="B4765" s="23"/>
      <c r="C4765" s="24"/>
      <c r="D4765" s="25"/>
      <c r="E4765" s="26"/>
      <c r="F4765" s="26"/>
    </row>
    <row r="4766" spans="1:6" x14ac:dyDescent="0.3">
      <c r="A4766" s="22"/>
      <c r="B4766" s="23"/>
      <c r="C4766" s="24"/>
      <c r="D4766" s="25"/>
      <c r="E4766" s="26"/>
      <c r="F4766" s="26"/>
    </row>
    <row r="4767" spans="1:6" x14ac:dyDescent="0.3">
      <c r="A4767" s="22"/>
      <c r="B4767" s="23"/>
      <c r="C4767" s="24"/>
      <c r="D4767" s="25"/>
      <c r="E4767" s="26"/>
      <c r="F4767" s="26"/>
    </row>
    <row r="4768" spans="1:6" x14ac:dyDescent="0.3">
      <c r="A4768" s="22"/>
      <c r="B4768" s="23"/>
      <c r="C4768" s="24"/>
      <c r="D4768" s="25"/>
      <c r="E4768" s="26"/>
      <c r="F4768" s="26"/>
    </row>
    <row r="4769" spans="1:6" x14ac:dyDescent="0.3">
      <c r="A4769" s="22"/>
      <c r="B4769" s="23"/>
      <c r="C4769" s="24"/>
      <c r="D4769" s="25"/>
      <c r="E4769" s="26"/>
      <c r="F4769" s="26"/>
    </row>
    <row r="4770" spans="1:6" x14ac:dyDescent="0.3">
      <c r="A4770" s="22"/>
      <c r="B4770" s="23"/>
      <c r="C4770" s="24"/>
      <c r="D4770" s="25"/>
      <c r="E4770" s="26"/>
      <c r="F4770" s="26"/>
    </row>
    <row r="4771" spans="1:6" x14ac:dyDescent="0.3">
      <c r="A4771" s="22"/>
      <c r="B4771" s="23"/>
      <c r="C4771" s="24"/>
      <c r="D4771" s="25"/>
      <c r="E4771" s="26"/>
      <c r="F4771" s="26"/>
    </row>
    <row r="4772" spans="1:6" x14ac:dyDescent="0.3">
      <c r="A4772" s="22"/>
      <c r="B4772" s="23"/>
      <c r="C4772" s="24"/>
      <c r="D4772" s="25"/>
      <c r="E4772" s="26"/>
      <c r="F4772" s="26"/>
    </row>
    <row r="4773" spans="1:6" x14ac:dyDescent="0.3">
      <c r="A4773" s="22"/>
      <c r="B4773" s="23"/>
      <c r="C4773" s="24"/>
      <c r="D4773" s="25"/>
      <c r="E4773" s="26"/>
      <c r="F4773" s="26"/>
    </row>
    <row r="4774" spans="1:6" x14ac:dyDescent="0.3">
      <c r="A4774" s="22"/>
      <c r="B4774" s="23"/>
      <c r="C4774" s="24"/>
      <c r="D4774" s="25"/>
      <c r="E4774" s="26"/>
      <c r="F4774" s="26"/>
    </row>
    <row r="4775" spans="1:6" x14ac:dyDescent="0.3">
      <c r="A4775" s="22"/>
      <c r="B4775" s="23"/>
      <c r="C4775" s="24"/>
      <c r="D4775" s="25"/>
      <c r="E4775" s="26"/>
      <c r="F4775" s="26"/>
    </row>
    <row r="4776" spans="1:6" x14ac:dyDescent="0.3">
      <c r="A4776" s="22"/>
      <c r="B4776" s="23"/>
      <c r="C4776" s="24"/>
      <c r="D4776" s="25"/>
      <c r="E4776" s="26"/>
      <c r="F4776" s="26"/>
    </row>
    <row r="4777" spans="1:6" x14ac:dyDescent="0.3">
      <c r="A4777" s="22"/>
      <c r="B4777" s="23"/>
      <c r="C4777" s="24"/>
      <c r="D4777" s="25"/>
      <c r="E4777" s="26"/>
      <c r="F4777" s="26"/>
    </row>
    <row r="4778" spans="1:6" x14ac:dyDescent="0.3">
      <c r="A4778" s="22"/>
      <c r="B4778" s="23"/>
      <c r="C4778" s="24"/>
      <c r="D4778" s="25"/>
      <c r="E4778" s="26"/>
      <c r="F4778" s="26"/>
    </row>
    <row r="4779" spans="1:6" x14ac:dyDescent="0.3">
      <c r="A4779" s="22"/>
      <c r="B4779" s="23"/>
      <c r="C4779" s="24"/>
      <c r="D4779" s="25"/>
      <c r="E4779" s="26"/>
      <c r="F4779" s="26"/>
    </row>
    <row r="4780" spans="1:6" x14ac:dyDescent="0.3">
      <c r="A4780" s="22"/>
      <c r="B4780" s="23"/>
      <c r="C4780" s="24"/>
      <c r="D4780" s="25"/>
      <c r="E4780" s="26"/>
      <c r="F4780" s="26"/>
    </row>
    <row r="4781" spans="1:6" x14ac:dyDescent="0.3">
      <c r="A4781" s="22"/>
      <c r="B4781" s="23"/>
      <c r="C4781" s="24"/>
      <c r="D4781" s="25"/>
      <c r="E4781" s="26"/>
      <c r="F4781" s="26"/>
    </row>
    <row r="4782" spans="1:6" x14ac:dyDescent="0.3">
      <c r="A4782" s="22"/>
      <c r="B4782" s="23"/>
      <c r="C4782" s="24"/>
      <c r="D4782" s="25"/>
      <c r="E4782" s="26"/>
      <c r="F4782" s="26"/>
    </row>
    <row r="4783" spans="1:6" x14ac:dyDescent="0.3">
      <c r="A4783" s="22"/>
      <c r="B4783" s="23"/>
      <c r="C4783" s="24"/>
      <c r="D4783" s="25"/>
      <c r="E4783" s="26"/>
      <c r="F4783" s="26"/>
    </row>
    <row r="4784" spans="1:6" x14ac:dyDescent="0.3">
      <c r="A4784" s="22"/>
      <c r="B4784" s="23"/>
      <c r="C4784" s="24"/>
      <c r="D4784" s="25"/>
      <c r="E4784" s="26"/>
      <c r="F4784" s="26"/>
    </row>
    <row r="4785" spans="1:6" x14ac:dyDescent="0.3">
      <c r="A4785" s="22"/>
      <c r="B4785" s="23"/>
      <c r="C4785" s="24"/>
      <c r="D4785" s="25"/>
      <c r="E4785" s="26"/>
      <c r="F4785" s="26"/>
    </row>
    <row r="4786" spans="1:6" x14ac:dyDescent="0.3">
      <c r="A4786" s="22"/>
      <c r="B4786" s="23"/>
      <c r="C4786" s="24"/>
      <c r="D4786" s="25"/>
      <c r="E4786" s="26"/>
      <c r="F4786" s="26"/>
    </row>
    <row r="4787" spans="1:6" x14ac:dyDescent="0.3">
      <c r="A4787" s="22"/>
      <c r="B4787" s="23"/>
      <c r="C4787" s="24"/>
      <c r="D4787" s="25"/>
      <c r="E4787" s="26"/>
      <c r="F4787" s="26"/>
    </row>
    <row r="4788" spans="1:6" x14ac:dyDescent="0.3">
      <c r="A4788" s="22"/>
      <c r="B4788" s="23"/>
      <c r="C4788" s="24"/>
      <c r="D4788" s="25"/>
      <c r="E4788" s="26"/>
      <c r="F4788" s="26"/>
    </row>
    <row r="4789" spans="1:6" x14ac:dyDescent="0.3">
      <c r="A4789" s="22"/>
      <c r="B4789" s="23"/>
      <c r="C4789" s="24"/>
      <c r="D4789" s="25"/>
      <c r="E4789" s="26"/>
      <c r="F4789" s="26"/>
    </row>
    <row r="4790" spans="1:6" x14ac:dyDescent="0.3">
      <c r="A4790" s="22"/>
      <c r="B4790" s="23"/>
      <c r="C4790" s="24"/>
      <c r="D4790" s="25"/>
      <c r="E4790" s="26"/>
      <c r="F4790" s="26"/>
    </row>
    <row r="4791" spans="1:6" x14ac:dyDescent="0.3">
      <c r="A4791" s="22"/>
      <c r="B4791" s="23"/>
      <c r="C4791" s="24"/>
      <c r="D4791" s="25"/>
      <c r="E4791" s="26"/>
      <c r="F4791" s="26"/>
    </row>
    <row r="4792" spans="1:6" x14ac:dyDescent="0.3">
      <c r="A4792" s="22"/>
      <c r="B4792" s="23"/>
      <c r="C4792" s="24"/>
      <c r="D4792" s="25"/>
      <c r="E4792" s="26"/>
      <c r="F4792" s="26"/>
    </row>
    <row r="4793" spans="1:6" x14ac:dyDescent="0.3">
      <c r="A4793" s="22"/>
      <c r="B4793" s="23"/>
      <c r="C4793" s="24"/>
      <c r="D4793" s="25"/>
      <c r="E4793" s="26"/>
      <c r="F4793" s="26"/>
    </row>
    <row r="4794" spans="1:6" x14ac:dyDescent="0.3">
      <c r="A4794" s="22"/>
      <c r="B4794" s="23"/>
      <c r="C4794" s="24"/>
      <c r="D4794" s="25"/>
      <c r="E4794" s="26"/>
      <c r="F4794" s="26"/>
    </row>
    <row r="4795" spans="1:6" x14ac:dyDescent="0.3">
      <c r="A4795" s="22"/>
      <c r="B4795" s="23"/>
      <c r="C4795" s="24"/>
      <c r="D4795" s="25"/>
      <c r="E4795" s="26"/>
      <c r="F4795" s="26"/>
    </row>
    <row r="4796" spans="1:6" x14ac:dyDescent="0.3">
      <c r="A4796" s="22"/>
      <c r="B4796" s="23"/>
      <c r="C4796" s="24"/>
      <c r="D4796" s="25"/>
      <c r="E4796" s="26"/>
      <c r="F4796" s="26"/>
    </row>
    <row r="4797" spans="1:6" x14ac:dyDescent="0.3">
      <c r="A4797" s="22"/>
      <c r="B4797" s="23"/>
      <c r="C4797" s="24"/>
      <c r="D4797" s="25"/>
      <c r="E4797" s="26"/>
      <c r="F4797" s="26"/>
    </row>
    <row r="4798" spans="1:6" x14ac:dyDescent="0.3">
      <c r="A4798" s="22"/>
      <c r="B4798" s="23"/>
      <c r="C4798" s="24"/>
      <c r="D4798" s="25"/>
      <c r="E4798" s="26"/>
      <c r="F4798" s="26"/>
    </row>
    <row r="4799" spans="1:6" x14ac:dyDescent="0.3">
      <c r="A4799" s="22"/>
      <c r="B4799" s="23"/>
      <c r="C4799" s="24"/>
      <c r="D4799" s="25"/>
      <c r="E4799" s="26"/>
      <c r="F4799" s="26"/>
    </row>
    <row r="4800" spans="1:6" x14ac:dyDescent="0.3">
      <c r="A4800" s="22"/>
      <c r="B4800" s="23"/>
      <c r="C4800" s="24"/>
      <c r="D4800" s="25"/>
      <c r="E4800" s="26"/>
      <c r="F4800" s="26"/>
    </row>
    <row r="4801" spans="1:6" x14ac:dyDescent="0.3">
      <c r="A4801" s="22"/>
      <c r="B4801" s="23"/>
      <c r="C4801" s="24"/>
      <c r="D4801" s="25"/>
      <c r="E4801" s="26"/>
      <c r="F4801" s="26"/>
    </row>
    <row r="4802" spans="1:6" x14ac:dyDescent="0.3">
      <c r="A4802" s="22"/>
      <c r="B4802" s="23"/>
      <c r="C4802" s="24"/>
      <c r="D4802" s="25"/>
      <c r="E4802" s="26"/>
      <c r="F4802" s="26"/>
    </row>
    <row r="4803" spans="1:6" x14ac:dyDescent="0.3">
      <c r="A4803" s="22"/>
      <c r="B4803" s="23"/>
      <c r="C4803" s="24"/>
      <c r="D4803" s="25"/>
      <c r="E4803" s="26"/>
      <c r="F4803" s="26"/>
    </row>
    <row r="4804" spans="1:6" x14ac:dyDescent="0.3">
      <c r="A4804" s="22"/>
      <c r="B4804" s="23"/>
      <c r="C4804" s="24"/>
      <c r="D4804" s="25"/>
      <c r="E4804" s="26"/>
      <c r="F4804" s="26"/>
    </row>
    <row r="4805" spans="1:6" x14ac:dyDescent="0.3">
      <c r="A4805" s="22"/>
      <c r="B4805" s="23"/>
      <c r="C4805" s="24"/>
      <c r="D4805" s="25"/>
      <c r="E4805" s="26"/>
      <c r="F4805" s="26"/>
    </row>
    <row r="4806" spans="1:6" x14ac:dyDescent="0.3">
      <c r="A4806" s="22"/>
      <c r="B4806" s="23"/>
      <c r="C4806" s="24"/>
      <c r="D4806" s="25"/>
      <c r="E4806" s="26"/>
      <c r="F4806" s="26"/>
    </row>
    <row r="4807" spans="1:6" x14ac:dyDescent="0.3">
      <c r="A4807" s="22"/>
      <c r="B4807" s="23"/>
      <c r="C4807" s="24"/>
      <c r="D4807" s="25"/>
      <c r="E4807" s="26"/>
      <c r="F4807" s="26"/>
    </row>
    <row r="4808" spans="1:6" x14ac:dyDescent="0.3">
      <c r="A4808" s="22"/>
      <c r="B4808" s="23"/>
      <c r="C4808" s="24"/>
      <c r="D4808" s="25"/>
      <c r="E4808" s="26"/>
      <c r="F4808" s="26"/>
    </row>
    <row r="4809" spans="1:6" x14ac:dyDescent="0.3">
      <c r="A4809" s="22"/>
      <c r="B4809" s="23"/>
      <c r="C4809" s="24"/>
      <c r="D4809" s="25"/>
      <c r="E4809" s="26"/>
      <c r="F4809" s="26"/>
    </row>
    <row r="4810" spans="1:6" x14ac:dyDescent="0.3">
      <c r="A4810" s="22"/>
      <c r="B4810" s="23"/>
      <c r="C4810" s="24"/>
      <c r="D4810" s="25"/>
      <c r="E4810" s="26"/>
      <c r="F4810" s="26"/>
    </row>
    <row r="4811" spans="1:6" x14ac:dyDescent="0.3">
      <c r="A4811" s="22"/>
      <c r="B4811" s="23"/>
      <c r="C4811" s="24"/>
      <c r="D4811" s="25"/>
      <c r="E4811" s="26"/>
      <c r="F4811" s="26"/>
    </row>
    <row r="4812" spans="1:6" x14ac:dyDescent="0.3">
      <c r="A4812" s="22"/>
      <c r="B4812" s="23"/>
      <c r="C4812" s="24"/>
      <c r="D4812" s="25"/>
      <c r="E4812" s="26"/>
      <c r="F4812" s="26"/>
    </row>
    <row r="4813" spans="1:6" x14ac:dyDescent="0.3">
      <c r="A4813" s="22"/>
      <c r="B4813" s="23"/>
      <c r="C4813" s="24"/>
      <c r="D4813" s="25"/>
      <c r="E4813" s="26"/>
      <c r="F4813" s="26"/>
    </row>
    <row r="4814" spans="1:6" x14ac:dyDescent="0.3">
      <c r="A4814" s="22"/>
      <c r="B4814" s="23"/>
      <c r="C4814" s="24"/>
      <c r="D4814" s="25"/>
      <c r="E4814" s="26"/>
      <c r="F4814" s="26"/>
    </row>
    <row r="4815" spans="1:6" x14ac:dyDescent="0.3">
      <c r="A4815" s="22"/>
      <c r="B4815" s="23"/>
      <c r="C4815" s="24"/>
      <c r="D4815" s="25"/>
      <c r="E4815" s="26"/>
      <c r="F4815" s="26"/>
    </row>
    <row r="4816" spans="1:6" x14ac:dyDescent="0.3">
      <c r="A4816" s="22"/>
      <c r="B4816" s="23"/>
      <c r="C4816" s="24"/>
      <c r="D4816" s="25"/>
      <c r="E4816" s="26"/>
      <c r="F4816" s="26"/>
    </row>
    <row r="4817" spans="1:6" x14ac:dyDescent="0.3">
      <c r="A4817" s="22"/>
      <c r="B4817" s="23"/>
      <c r="C4817" s="24"/>
      <c r="D4817" s="25"/>
      <c r="E4817" s="26"/>
      <c r="F4817" s="26"/>
    </row>
    <row r="4818" spans="1:6" x14ac:dyDescent="0.3">
      <c r="A4818" s="22"/>
      <c r="B4818" s="23"/>
      <c r="C4818" s="24"/>
      <c r="D4818" s="25"/>
      <c r="E4818" s="26"/>
      <c r="F4818" s="26"/>
    </row>
    <row r="4819" spans="1:6" x14ac:dyDescent="0.3">
      <c r="A4819" s="22"/>
      <c r="B4819" s="23"/>
      <c r="C4819" s="24"/>
      <c r="D4819" s="25"/>
      <c r="E4819" s="26"/>
      <c r="F4819" s="26"/>
    </row>
    <row r="4820" spans="1:6" x14ac:dyDescent="0.3">
      <c r="A4820" s="22"/>
      <c r="B4820" s="23"/>
      <c r="C4820" s="24"/>
      <c r="D4820" s="25"/>
      <c r="E4820" s="26"/>
      <c r="F4820" s="26"/>
    </row>
    <row r="4821" spans="1:6" x14ac:dyDescent="0.3">
      <c r="A4821" s="22"/>
      <c r="B4821" s="23"/>
      <c r="C4821" s="24"/>
      <c r="D4821" s="25"/>
      <c r="E4821" s="26"/>
      <c r="F4821" s="26"/>
    </row>
    <row r="4822" spans="1:6" x14ac:dyDescent="0.3">
      <c r="A4822" s="22"/>
      <c r="B4822" s="23"/>
      <c r="C4822" s="24"/>
      <c r="D4822" s="25"/>
      <c r="E4822" s="26"/>
      <c r="F4822" s="26"/>
    </row>
    <row r="4823" spans="1:6" x14ac:dyDescent="0.3">
      <c r="A4823" s="22"/>
      <c r="B4823" s="23"/>
      <c r="C4823" s="24"/>
      <c r="D4823" s="25"/>
      <c r="E4823" s="26"/>
      <c r="F4823" s="26"/>
    </row>
    <row r="4824" spans="1:6" x14ac:dyDescent="0.3">
      <c r="A4824" s="22"/>
      <c r="B4824" s="23"/>
      <c r="C4824" s="24"/>
      <c r="D4824" s="25"/>
      <c r="E4824" s="26"/>
      <c r="F4824" s="26"/>
    </row>
    <row r="4825" spans="1:6" x14ac:dyDescent="0.3">
      <c r="A4825" s="22"/>
      <c r="B4825" s="23"/>
      <c r="C4825" s="24"/>
      <c r="D4825" s="25"/>
      <c r="E4825" s="26"/>
      <c r="F4825" s="26"/>
    </row>
    <row r="4826" spans="1:6" x14ac:dyDescent="0.3">
      <c r="A4826" s="22"/>
      <c r="B4826" s="23"/>
      <c r="C4826" s="24"/>
      <c r="D4826" s="25"/>
      <c r="E4826" s="26"/>
      <c r="F4826" s="26"/>
    </row>
    <row r="4827" spans="1:6" x14ac:dyDescent="0.3">
      <c r="A4827" s="22"/>
      <c r="B4827" s="23"/>
      <c r="C4827" s="24"/>
      <c r="D4827" s="25"/>
      <c r="E4827" s="26"/>
      <c r="F4827" s="26"/>
    </row>
    <row r="4828" spans="1:6" x14ac:dyDescent="0.3">
      <c r="A4828" s="22"/>
      <c r="B4828" s="23"/>
      <c r="C4828" s="24"/>
      <c r="D4828" s="25"/>
      <c r="E4828" s="26"/>
      <c r="F4828" s="26"/>
    </row>
    <row r="4829" spans="1:6" x14ac:dyDescent="0.3">
      <c r="A4829" s="22"/>
      <c r="B4829" s="23"/>
      <c r="C4829" s="24"/>
      <c r="D4829" s="25"/>
      <c r="E4829" s="26"/>
      <c r="F4829" s="26"/>
    </row>
    <row r="4830" spans="1:6" x14ac:dyDescent="0.3">
      <c r="A4830" s="22"/>
      <c r="B4830" s="23"/>
      <c r="C4830" s="24"/>
      <c r="D4830" s="25"/>
      <c r="E4830" s="26"/>
      <c r="F4830" s="26"/>
    </row>
    <row r="4831" spans="1:6" x14ac:dyDescent="0.3">
      <c r="A4831" s="22"/>
      <c r="B4831" s="23"/>
      <c r="C4831" s="24"/>
      <c r="D4831" s="25"/>
      <c r="E4831" s="26"/>
      <c r="F4831" s="26"/>
    </row>
    <row r="4832" spans="1:6" x14ac:dyDescent="0.3">
      <c r="A4832" s="22"/>
      <c r="B4832" s="23"/>
      <c r="C4832" s="24"/>
      <c r="D4832" s="25"/>
      <c r="E4832" s="26"/>
      <c r="F4832" s="26"/>
    </row>
    <row r="4833" spans="1:6" x14ac:dyDescent="0.3">
      <c r="A4833" s="22"/>
      <c r="B4833" s="23"/>
      <c r="C4833" s="24"/>
      <c r="D4833" s="25"/>
      <c r="E4833" s="26"/>
      <c r="F4833" s="26"/>
    </row>
    <row r="4834" spans="1:6" x14ac:dyDescent="0.3">
      <c r="A4834" s="22"/>
      <c r="B4834" s="23"/>
      <c r="C4834" s="24"/>
      <c r="D4834" s="25"/>
      <c r="E4834" s="26"/>
      <c r="F4834" s="26"/>
    </row>
    <row r="4835" spans="1:6" x14ac:dyDescent="0.3">
      <c r="A4835" s="22"/>
      <c r="B4835" s="23"/>
      <c r="C4835" s="24"/>
      <c r="D4835" s="25"/>
      <c r="E4835" s="26"/>
      <c r="F4835" s="26"/>
    </row>
    <row r="4836" spans="1:6" x14ac:dyDescent="0.3">
      <c r="A4836" s="22"/>
      <c r="B4836" s="23"/>
      <c r="C4836" s="24"/>
      <c r="D4836" s="25"/>
      <c r="E4836" s="26"/>
      <c r="F4836" s="26"/>
    </row>
    <row r="4837" spans="1:6" x14ac:dyDescent="0.3">
      <c r="A4837" s="22"/>
      <c r="B4837" s="23"/>
      <c r="C4837" s="24"/>
      <c r="D4837" s="25"/>
      <c r="E4837" s="26"/>
      <c r="F4837" s="26"/>
    </row>
    <row r="4838" spans="1:6" x14ac:dyDescent="0.3">
      <c r="A4838" s="22"/>
      <c r="B4838" s="23"/>
      <c r="C4838" s="24"/>
      <c r="D4838" s="25"/>
      <c r="E4838" s="26"/>
      <c r="F4838" s="26"/>
    </row>
    <row r="4839" spans="1:6" x14ac:dyDescent="0.3">
      <c r="A4839" s="22"/>
      <c r="B4839" s="23"/>
      <c r="C4839" s="24"/>
      <c r="D4839" s="25"/>
      <c r="E4839" s="26"/>
      <c r="F4839" s="26"/>
    </row>
    <row r="4840" spans="1:6" x14ac:dyDescent="0.3">
      <c r="A4840" s="22"/>
      <c r="B4840" s="23"/>
      <c r="C4840" s="24"/>
      <c r="D4840" s="25"/>
      <c r="E4840" s="26"/>
      <c r="F4840" s="26"/>
    </row>
    <row r="4841" spans="1:6" x14ac:dyDescent="0.3">
      <c r="A4841" s="22"/>
      <c r="B4841" s="23"/>
      <c r="C4841" s="24"/>
      <c r="D4841" s="25"/>
      <c r="E4841" s="26"/>
      <c r="F4841" s="26"/>
    </row>
    <row r="4842" spans="1:6" x14ac:dyDescent="0.3">
      <c r="A4842" s="22"/>
      <c r="B4842" s="23"/>
      <c r="C4842" s="24"/>
      <c r="D4842" s="25"/>
      <c r="E4842" s="26"/>
      <c r="F4842" s="26"/>
    </row>
    <row r="4843" spans="1:6" x14ac:dyDescent="0.3">
      <c r="A4843" s="22"/>
      <c r="B4843" s="23"/>
      <c r="C4843" s="24"/>
      <c r="D4843" s="25"/>
      <c r="E4843" s="26"/>
      <c r="F4843" s="26"/>
    </row>
    <row r="4844" spans="1:6" x14ac:dyDescent="0.3">
      <c r="A4844" s="22"/>
      <c r="B4844" s="23"/>
      <c r="C4844" s="24"/>
      <c r="D4844" s="25"/>
      <c r="E4844" s="26"/>
      <c r="F4844" s="26"/>
    </row>
    <row r="4845" spans="1:6" x14ac:dyDescent="0.3">
      <c r="A4845" s="22"/>
      <c r="B4845" s="23"/>
      <c r="C4845" s="24"/>
      <c r="D4845" s="25"/>
      <c r="E4845" s="26"/>
      <c r="F4845" s="26"/>
    </row>
    <row r="4846" spans="1:6" x14ac:dyDescent="0.3">
      <c r="A4846" s="22"/>
      <c r="B4846" s="23"/>
      <c r="C4846" s="24"/>
      <c r="D4846" s="25"/>
      <c r="E4846" s="26"/>
      <c r="F4846" s="26"/>
    </row>
    <row r="4847" spans="1:6" x14ac:dyDescent="0.3">
      <c r="A4847" s="22"/>
      <c r="B4847" s="23"/>
      <c r="C4847" s="24"/>
      <c r="D4847" s="25"/>
      <c r="E4847" s="26"/>
      <c r="F4847" s="26"/>
    </row>
    <row r="4848" spans="1:6" x14ac:dyDescent="0.3">
      <c r="A4848" s="22"/>
      <c r="B4848" s="23"/>
      <c r="C4848" s="24"/>
      <c r="D4848" s="25"/>
      <c r="E4848" s="26"/>
      <c r="F4848" s="26"/>
    </row>
    <row r="4849" spans="1:6" x14ac:dyDescent="0.3">
      <c r="A4849" s="22"/>
      <c r="B4849" s="23"/>
      <c r="C4849" s="24"/>
      <c r="D4849" s="25"/>
      <c r="E4849" s="26"/>
      <c r="F4849" s="26"/>
    </row>
    <row r="4850" spans="1:6" x14ac:dyDescent="0.3">
      <c r="A4850" s="22"/>
      <c r="B4850" s="23"/>
      <c r="C4850" s="24"/>
      <c r="D4850" s="25"/>
      <c r="E4850" s="26"/>
      <c r="F4850" s="26"/>
    </row>
    <row r="4851" spans="1:6" x14ac:dyDescent="0.3">
      <c r="A4851" s="22"/>
      <c r="B4851" s="23"/>
      <c r="C4851" s="24"/>
      <c r="D4851" s="25"/>
      <c r="E4851" s="26"/>
      <c r="F4851" s="26"/>
    </row>
    <row r="4852" spans="1:6" x14ac:dyDescent="0.3">
      <c r="A4852" s="22"/>
      <c r="B4852" s="23"/>
      <c r="C4852" s="24"/>
      <c r="D4852" s="25"/>
      <c r="E4852" s="26"/>
      <c r="F4852" s="26"/>
    </row>
    <row r="4853" spans="1:6" x14ac:dyDescent="0.3">
      <c r="A4853" s="22"/>
      <c r="B4853" s="23"/>
      <c r="C4853" s="24"/>
      <c r="D4853" s="25"/>
      <c r="E4853" s="26"/>
      <c r="F4853" s="26"/>
    </row>
    <row r="4854" spans="1:6" x14ac:dyDescent="0.3">
      <c r="A4854" s="22"/>
      <c r="B4854" s="23"/>
      <c r="C4854" s="24"/>
      <c r="D4854" s="25"/>
      <c r="E4854" s="26"/>
      <c r="F4854" s="26"/>
    </row>
    <row r="4855" spans="1:6" x14ac:dyDescent="0.3">
      <c r="A4855" s="22"/>
      <c r="B4855" s="23"/>
      <c r="C4855" s="24"/>
      <c r="D4855" s="25"/>
      <c r="E4855" s="26"/>
      <c r="F4855" s="26"/>
    </row>
    <row r="4856" spans="1:6" x14ac:dyDescent="0.3">
      <c r="A4856" s="22"/>
      <c r="B4856" s="23"/>
      <c r="C4856" s="24"/>
      <c r="D4856" s="25"/>
      <c r="E4856" s="26"/>
      <c r="F4856" s="26"/>
    </row>
    <row r="4857" spans="1:6" x14ac:dyDescent="0.3">
      <c r="A4857" s="22"/>
      <c r="B4857" s="23"/>
      <c r="C4857" s="24"/>
      <c r="D4857" s="25"/>
      <c r="E4857" s="26"/>
      <c r="F4857" s="26"/>
    </row>
    <row r="4858" spans="1:6" x14ac:dyDescent="0.3">
      <c r="A4858" s="22"/>
      <c r="B4858" s="23"/>
      <c r="C4858" s="24"/>
      <c r="D4858" s="25"/>
      <c r="E4858" s="26"/>
      <c r="F4858" s="26"/>
    </row>
    <row r="4859" spans="1:6" x14ac:dyDescent="0.3">
      <c r="A4859" s="22"/>
      <c r="B4859" s="23"/>
      <c r="C4859" s="24"/>
      <c r="D4859" s="25"/>
      <c r="E4859" s="26"/>
      <c r="F4859" s="26"/>
    </row>
    <row r="4860" spans="1:6" x14ac:dyDescent="0.3">
      <c r="A4860" s="22"/>
      <c r="B4860" s="23"/>
      <c r="C4860" s="24"/>
      <c r="D4860" s="25"/>
      <c r="E4860" s="26"/>
      <c r="F4860" s="26"/>
    </row>
    <row r="4861" spans="1:6" x14ac:dyDescent="0.3">
      <c r="A4861" s="22"/>
      <c r="B4861" s="23"/>
      <c r="C4861" s="24"/>
      <c r="D4861" s="25"/>
      <c r="E4861" s="26"/>
      <c r="F4861" s="26"/>
    </row>
    <row r="4862" spans="1:6" x14ac:dyDescent="0.3">
      <c r="A4862" s="22"/>
      <c r="B4862" s="23"/>
      <c r="C4862" s="24"/>
      <c r="D4862" s="25"/>
      <c r="E4862" s="26"/>
      <c r="F4862" s="26"/>
    </row>
    <row r="4863" spans="1:6" x14ac:dyDescent="0.3">
      <c r="A4863" s="22"/>
      <c r="B4863" s="23"/>
      <c r="C4863" s="24"/>
      <c r="D4863" s="25"/>
      <c r="E4863" s="26"/>
      <c r="F4863" s="26"/>
    </row>
    <row r="4864" spans="1:6" x14ac:dyDescent="0.3">
      <c r="A4864" s="22"/>
      <c r="B4864" s="23"/>
      <c r="C4864" s="24"/>
      <c r="D4864" s="25"/>
      <c r="E4864" s="26"/>
      <c r="F4864" s="26"/>
    </row>
    <row r="4865" spans="1:6" x14ac:dyDescent="0.3">
      <c r="A4865" s="22"/>
      <c r="B4865" s="23"/>
      <c r="C4865" s="24"/>
      <c r="D4865" s="25"/>
      <c r="E4865" s="26"/>
      <c r="F4865" s="26"/>
    </row>
    <row r="4866" spans="1:6" x14ac:dyDescent="0.3">
      <c r="A4866" s="22"/>
      <c r="B4866" s="23"/>
      <c r="C4866" s="24"/>
      <c r="D4866" s="25"/>
      <c r="E4866" s="26"/>
      <c r="F4866" s="26"/>
    </row>
    <row r="4867" spans="1:6" x14ac:dyDescent="0.3">
      <c r="A4867" s="22"/>
      <c r="B4867" s="23"/>
      <c r="C4867" s="24"/>
      <c r="D4867" s="25"/>
      <c r="E4867" s="26"/>
      <c r="F4867" s="26"/>
    </row>
    <row r="4868" spans="1:6" x14ac:dyDescent="0.3">
      <c r="A4868" s="22"/>
      <c r="B4868" s="23"/>
      <c r="C4868" s="24"/>
      <c r="D4868" s="25"/>
      <c r="E4868" s="26"/>
      <c r="F4868" s="26"/>
    </row>
    <row r="4869" spans="1:6" x14ac:dyDescent="0.3">
      <c r="A4869" s="22"/>
      <c r="B4869" s="23"/>
      <c r="C4869" s="24"/>
      <c r="D4869" s="25"/>
      <c r="E4869" s="26"/>
      <c r="F4869" s="26"/>
    </row>
    <row r="4870" spans="1:6" x14ac:dyDescent="0.3">
      <c r="A4870" s="22"/>
      <c r="B4870" s="23"/>
      <c r="C4870" s="24"/>
      <c r="D4870" s="25"/>
      <c r="E4870" s="26"/>
      <c r="F4870" s="26"/>
    </row>
    <row r="4871" spans="1:6" x14ac:dyDescent="0.3">
      <c r="A4871" s="22"/>
      <c r="B4871" s="23"/>
      <c r="C4871" s="24"/>
      <c r="D4871" s="25"/>
      <c r="E4871" s="26"/>
      <c r="F4871" s="26"/>
    </row>
    <row r="4872" spans="1:6" x14ac:dyDescent="0.3">
      <c r="A4872" s="22"/>
      <c r="B4872" s="23"/>
      <c r="C4872" s="24"/>
      <c r="D4872" s="25"/>
      <c r="E4872" s="26"/>
      <c r="F4872" s="26"/>
    </row>
    <row r="4873" spans="1:6" x14ac:dyDescent="0.3">
      <c r="A4873" s="22"/>
      <c r="B4873" s="23"/>
      <c r="C4873" s="24"/>
      <c r="D4873" s="25"/>
      <c r="E4873" s="26"/>
      <c r="F4873" s="26"/>
    </row>
    <row r="4874" spans="1:6" x14ac:dyDescent="0.3">
      <c r="A4874" s="22"/>
      <c r="B4874" s="23"/>
      <c r="C4874" s="24"/>
      <c r="D4874" s="25"/>
      <c r="E4874" s="26"/>
      <c r="F4874" s="26"/>
    </row>
    <row r="4875" spans="1:6" x14ac:dyDescent="0.3">
      <c r="A4875" s="22"/>
      <c r="B4875" s="23"/>
      <c r="C4875" s="24"/>
      <c r="D4875" s="25"/>
      <c r="E4875" s="26"/>
      <c r="F4875" s="26"/>
    </row>
    <row r="4876" spans="1:6" x14ac:dyDescent="0.3">
      <c r="A4876" s="22"/>
      <c r="B4876" s="23"/>
      <c r="C4876" s="24"/>
      <c r="D4876" s="25"/>
      <c r="E4876" s="26"/>
      <c r="F4876" s="26"/>
    </row>
    <row r="4877" spans="1:6" x14ac:dyDescent="0.3">
      <c r="A4877" s="22"/>
      <c r="B4877" s="23"/>
      <c r="C4877" s="24"/>
      <c r="D4877" s="25"/>
      <c r="E4877" s="26"/>
      <c r="F4877" s="26"/>
    </row>
    <row r="4878" spans="1:6" x14ac:dyDescent="0.3">
      <c r="A4878" s="22"/>
      <c r="B4878" s="23"/>
      <c r="C4878" s="24"/>
      <c r="D4878" s="25"/>
      <c r="E4878" s="26"/>
      <c r="F4878" s="26"/>
    </row>
    <row r="4879" spans="1:6" x14ac:dyDescent="0.3">
      <c r="A4879" s="22"/>
      <c r="B4879" s="23"/>
      <c r="C4879" s="24"/>
      <c r="D4879" s="25"/>
      <c r="E4879" s="26"/>
      <c r="F4879" s="26"/>
    </row>
    <row r="4880" spans="1:6" x14ac:dyDescent="0.3">
      <c r="A4880" s="22"/>
      <c r="B4880" s="23"/>
      <c r="C4880" s="24"/>
      <c r="D4880" s="25"/>
      <c r="E4880" s="26"/>
      <c r="F4880" s="26"/>
    </row>
    <row r="4881" spans="1:6" x14ac:dyDescent="0.3">
      <c r="A4881" s="22"/>
      <c r="B4881" s="23"/>
      <c r="C4881" s="24"/>
      <c r="D4881" s="25"/>
      <c r="E4881" s="26"/>
      <c r="F4881" s="26"/>
    </row>
    <row r="4882" spans="1:6" x14ac:dyDescent="0.3">
      <c r="A4882" s="22"/>
      <c r="B4882" s="23"/>
      <c r="C4882" s="24"/>
      <c r="D4882" s="25"/>
      <c r="E4882" s="26"/>
      <c r="F4882" s="26"/>
    </row>
    <row r="4883" spans="1:6" x14ac:dyDescent="0.3">
      <c r="A4883" s="22"/>
      <c r="B4883" s="23"/>
      <c r="C4883" s="24"/>
      <c r="D4883" s="25"/>
      <c r="E4883" s="26"/>
      <c r="F4883" s="26"/>
    </row>
    <row r="4884" spans="1:6" x14ac:dyDescent="0.3">
      <c r="A4884" s="22"/>
      <c r="B4884" s="23"/>
      <c r="C4884" s="24"/>
      <c r="D4884" s="25"/>
      <c r="E4884" s="26"/>
      <c r="F4884" s="26"/>
    </row>
    <row r="4885" spans="1:6" x14ac:dyDescent="0.3">
      <c r="A4885" s="22"/>
      <c r="B4885" s="23"/>
      <c r="C4885" s="24"/>
      <c r="D4885" s="25"/>
      <c r="E4885" s="26"/>
      <c r="F4885" s="26"/>
    </row>
    <row r="4886" spans="1:6" x14ac:dyDescent="0.3">
      <c r="A4886" s="22"/>
      <c r="B4886" s="23"/>
      <c r="C4886" s="24"/>
      <c r="D4886" s="25"/>
      <c r="E4886" s="26"/>
      <c r="F4886" s="26"/>
    </row>
    <row r="4887" spans="1:6" x14ac:dyDescent="0.3">
      <c r="A4887" s="22"/>
      <c r="B4887" s="23"/>
      <c r="C4887" s="24"/>
      <c r="D4887" s="25"/>
      <c r="E4887" s="26"/>
      <c r="F4887" s="26"/>
    </row>
    <row r="4888" spans="1:6" x14ac:dyDescent="0.3">
      <c r="A4888" s="22"/>
      <c r="B4888" s="23"/>
      <c r="C4888" s="24"/>
      <c r="D4888" s="25"/>
      <c r="E4888" s="26"/>
      <c r="F4888" s="26"/>
    </row>
    <row r="4889" spans="1:6" x14ac:dyDescent="0.3">
      <c r="A4889" s="22"/>
      <c r="B4889" s="23"/>
      <c r="C4889" s="24"/>
      <c r="D4889" s="25"/>
      <c r="E4889" s="26"/>
      <c r="F4889" s="26"/>
    </row>
    <row r="4890" spans="1:6" x14ac:dyDescent="0.3">
      <c r="A4890" s="22"/>
      <c r="B4890" s="23"/>
      <c r="C4890" s="24"/>
      <c r="D4890" s="25"/>
      <c r="E4890" s="26"/>
      <c r="F4890" s="26"/>
    </row>
    <row r="4891" spans="1:6" x14ac:dyDescent="0.3">
      <c r="A4891" s="22"/>
      <c r="B4891" s="23"/>
      <c r="C4891" s="24"/>
      <c r="D4891" s="25"/>
      <c r="E4891" s="26"/>
      <c r="F4891" s="26"/>
    </row>
    <row r="4892" spans="1:6" x14ac:dyDescent="0.3">
      <c r="A4892" s="22"/>
      <c r="B4892" s="23"/>
      <c r="C4892" s="24"/>
      <c r="D4892" s="25"/>
      <c r="E4892" s="26"/>
      <c r="F4892" s="26"/>
    </row>
    <row r="4893" spans="1:6" x14ac:dyDescent="0.3">
      <c r="A4893" s="22"/>
      <c r="B4893" s="23"/>
      <c r="C4893" s="24"/>
      <c r="D4893" s="25"/>
      <c r="E4893" s="26"/>
      <c r="F4893" s="26"/>
    </row>
    <row r="4894" spans="1:6" x14ac:dyDescent="0.3">
      <c r="A4894" s="22"/>
      <c r="B4894" s="23"/>
      <c r="C4894" s="24"/>
      <c r="D4894" s="25"/>
      <c r="E4894" s="26"/>
      <c r="F4894" s="26"/>
    </row>
    <row r="4895" spans="1:6" x14ac:dyDescent="0.3">
      <c r="A4895" s="22"/>
      <c r="B4895" s="23"/>
      <c r="C4895" s="24"/>
      <c r="D4895" s="25"/>
      <c r="E4895" s="26"/>
      <c r="F4895" s="26"/>
    </row>
    <row r="4896" spans="1:6" x14ac:dyDescent="0.3">
      <c r="A4896" s="22"/>
      <c r="B4896" s="23"/>
      <c r="C4896" s="24"/>
      <c r="D4896" s="25"/>
      <c r="E4896" s="26"/>
      <c r="F4896" s="26"/>
    </row>
    <row r="4897" spans="1:6" x14ac:dyDescent="0.3">
      <c r="A4897" s="22"/>
      <c r="B4897" s="23"/>
      <c r="C4897" s="24"/>
      <c r="D4897" s="25"/>
      <c r="E4897" s="26"/>
      <c r="F4897" s="26"/>
    </row>
    <row r="4898" spans="1:6" x14ac:dyDescent="0.3">
      <c r="A4898" s="22"/>
      <c r="B4898" s="23"/>
      <c r="C4898" s="24"/>
      <c r="D4898" s="25"/>
      <c r="E4898" s="26"/>
      <c r="F4898" s="26"/>
    </row>
    <row r="4899" spans="1:6" x14ac:dyDescent="0.3">
      <c r="A4899" s="22"/>
      <c r="B4899" s="23"/>
      <c r="C4899" s="24"/>
      <c r="D4899" s="25"/>
      <c r="E4899" s="26"/>
      <c r="F4899" s="26"/>
    </row>
    <row r="4900" spans="1:6" x14ac:dyDescent="0.3">
      <c r="A4900" s="22"/>
      <c r="B4900" s="23"/>
      <c r="C4900" s="24"/>
      <c r="D4900" s="25"/>
      <c r="E4900" s="26"/>
      <c r="F4900" s="26"/>
    </row>
    <row r="4901" spans="1:6" x14ac:dyDescent="0.3">
      <c r="A4901" s="22"/>
      <c r="B4901" s="23"/>
      <c r="C4901" s="24"/>
      <c r="D4901" s="25"/>
      <c r="E4901" s="26"/>
      <c r="F4901" s="26"/>
    </row>
    <row r="4902" spans="1:6" x14ac:dyDescent="0.3">
      <c r="A4902" s="22"/>
      <c r="B4902" s="23"/>
      <c r="C4902" s="24"/>
      <c r="D4902" s="25"/>
      <c r="E4902" s="26"/>
      <c r="F4902" s="26"/>
    </row>
    <row r="4903" spans="1:6" x14ac:dyDescent="0.3">
      <c r="A4903" s="22"/>
      <c r="B4903" s="23"/>
      <c r="C4903" s="24"/>
      <c r="D4903" s="25"/>
      <c r="E4903" s="26"/>
      <c r="F4903" s="26"/>
    </row>
    <row r="4904" spans="1:6" x14ac:dyDescent="0.3">
      <c r="A4904" s="22"/>
      <c r="B4904" s="23"/>
      <c r="C4904" s="24"/>
      <c r="D4904" s="25"/>
      <c r="E4904" s="26"/>
      <c r="F4904" s="26"/>
    </row>
    <row r="4905" spans="1:6" x14ac:dyDescent="0.3">
      <c r="A4905" s="22"/>
      <c r="B4905" s="23"/>
      <c r="C4905" s="24"/>
      <c r="D4905" s="25"/>
      <c r="E4905" s="26"/>
      <c r="F4905" s="26"/>
    </row>
    <row r="4906" spans="1:6" x14ac:dyDescent="0.3">
      <c r="A4906" s="22"/>
      <c r="B4906" s="23"/>
      <c r="C4906" s="24"/>
      <c r="D4906" s="25"/>
      <c r="E4906" s="26"/>
      <c r="F4906" s="26"/>
    </row>
    <row r="4907" spans="1:6" x14ac:dyDescent="0.3">
      <c r="A4907" s="22"/>
      <c r="B4907" s="23"/>
      <c r="C4907" s="24"/>
      <c r="D4907" s="25"/>
      <c r="E4907" s="26"/>
      <c r="F4907" s="26"/>
    </row>
    <row r="4908" spans="1:6" x14ac:dyDescent="0.3">
      <c r="A4908" s="22"/>
      <c r="B4908" s="23"/>
      <c r="C4908" s="24"/>
      <c r="D4908" s="25"/>
      <c r="E4908" s="26"/>
      <c r="F4908" s="26"/>
    </row>
    <row r="4909" spans="1:6" x14ac:dyDescent="0.3">
      <c r="A4909" s="22"/>
      <c r="B4909" s="23"/>
      <c r="C4909" s="24"/>
      <c r="D4909" s="25"/>
      <c r="E4909" s="26"/>
      <c r="F4909" s="26"/>
    </row>
    <row r="4910" spans="1:6" x14ac:dyDescent="0.3">
      <c r="A4910" s="22"/>
      <c r="B4910" s="23"/>
      <c r="C4910" s="24"/>
      <c r="D4910" s="25"/>
      <c r="E4910" s="26"/>
      <c r="F4910" s="26"/>
    </row>
    <row r="4911" spans="1:6" x14ac:dyDescent="0.3">
      <c r="A4911" s="22"/>
      <c r="B4911" s="23"/>
      <c r="C4911" s="24"/>
      <c r="D4911" s="25"/>
      <c r="E4911" s="26"/>
      <c r="F4911" s="26"/>
    </row>
    <row r="4912" spans="1:6" x14ac:dyDescent="0.3">
      <c r="A4912" s="22"/>
      <c r="B4912" s="23"/>
      <c r="C4912" s="24"/>
      <c r="D4912" s="25"/>
      <c r="E4912" s="26"/>
      <c r="F4912" s="26"/>
    </row>
    <row r="4913" spans="1:6" x14ac:dyDescent="0.3">
      <c r="A4913" s="22"/>
      <c r="B4913" s="23"/>
      <c r="C4913" s="24"/>
      <c r="D4913" s="25"/>
      <c r="E4913" s="26"/>
      <c r="F4913" s="26"/>
    </row>
    <row r="4914" spans="1:6" x14ac:dyDescent="0.3">
      <c r="A4914" s="22"/>
      <c r="B4914" s="23"/>
      <c r="C4914" s="24"/>
      <c r="D4914" s="25"/>
      <c r="E4914" s="26"/>
      <c r="F4914" s="26"/>
    </row>
    <row r="4915" spans="1:6" x14ac:dyDescent="0.3">
      <c r="A4915" s="22"/>
      <c r="B4915" s="23"/>
      <c r="C4915" s="24"/>
      <c r="D4915" s="25"/>
      <c r="E4915" s="26"/>
      <c r="F4915" s="26"/>
    </row>
    <row r="4916" spans="1:6" x14ac:dyDescent="0.3">
      <c r="A4916" s="22"/>
      <c r="B4916" s="23"/>
      <c r="C4916" s="24"/>
      <c r="D4916" s="25"/>
      <c r="E4916" s="26"/>
      <c r="F4916" s="26"/>
    </row>
    <row r="4917" spans="1:6" x14ac:dyDescent="0.3">
      <c r="A4917" s="22"/>
      <c r="B4917" s="23"/>
      <c r="C4917" s="24"/>
      <c r="D4917" s="25"/>
      <c r="E4917" s="26"/>
      <c r="F4917" s="26"/>
    </row>
    <row r="4918" spans="1:6" x14ac:dyDescent="0.3">
      <c r="A4918" s="22"/>
      <c r="B4918" s="23"/>
      <c r="C4918" s="24"/>
      <c r="D4918" s="25"/>
      <c r="E4918" s="26"/>
      <c r="F4918" s="26"/>
    </row>
    <row r="4919" spans="1:6" x14ac:dyDescent="0.3">
      <c r="A4919" s="22"/>
      <c r="B4919" s="23"/>
      <c r="C4919" s="24"/>
      <c r="D4919" s="25"/>
      <c r="E4919" s="26"/>
      <c r="F4919" s="26"/>
    </row>
    <row r="4920" spans="1:6" x14ac:dyDescent="0.3">
      <c r="A4920" s="22"/>
      <c r="B4920" s="23"/>
      <c r="C4920" s="24"/>
      <c r="D4920" s="25"/>
      <c r="E4920" s="26"/>
      <c r="F4920" s="26"/>
    </row>
    <row r="4921" spans="1:6" x14ac:dyDescent="0.3">
      <c r="A4921" s="22"/>
      <c r="B4921" s="23"/>
      <c r="C4921" s="24"/>
      <c r="D4921" s="25"/>
      <c r="E4921" s="26"/>
      <c r="F4921" s="26"/>
    </row>
    <row r="4922" spans="1:6" x14ac:dyDescent="0.3">
      <c r="A4922" s="22"/>
      <c r="B4922" s="23"/>
      <c r="C4922" s="24"/>
      <c r="D4922" s="25"/>
      <c r="E4922" s="26"/>
      <c r="F4922" s="26"/>
    </row>
    <row r="4923" spans="1:6" x14ac:dyDescent="0.3">
      <c r="A4923" s="22"/>
      <c r="B4923" s="23"/>
      <c r="C4923" s="24"/>
      <c r="D4923" s="25"/>
      <c r="E4923" s="26"/>
      <c r="F4923" s="26"/>
    </row>
    <row r="4924" spans="1:6" x14ac:dyDescent="0.3">
      <c r="A4924" s="22"/>
      <c r="B4924" s="23"/>
      <c r="C4924" s="24"/>
      <c r="D4924" s="25"/>
      <c r="E4924" s="26"/>
      <c r="F4924" s="26"/>
    </row>
    <row r="4925" spans="1:6" x14ac:dyDescent="0.3">
      <c r="A4925" s="22"/>
      <c r="B4925" s="23"/>
      <c r="C4925" s="24"/>
      <c r="D4925" s="25"/>
      <c r="E4925" s="26"/>
      <c r="F4925" s="26"/>
    </row>
    <row r="4926" spans="1:6" x14ac:dyDescent="0.3">
      <c r="A4926" s="22"/>
      <c r="B4926" s="23"/>
      <c r="C4926" s="24"/>
      <c r="D4926" s="25"/>
      <c r="E4926" s="26"/>
      <c r="F4926" s="26"/>
    </row>
    <row r="4927" spans="1:6" x14ac:dyDescent="0.3">
      <c r="A4927" s="22"/>
      <c r="B4927" s="23"/>
      <c r="C4927" s="24"/>
      <c r="D4927" s="25"/>
      <c r="E4927" s="26"/>
      <c r="F4927" s="26"/>
    </row>
    <row r="4928" spans="1:6" x14ac:dyDescent="0.3">
      <c r="A4928" s="22"/>
      <c r="B4928" s="23"/>
      <c r="C4928" s="24"/>
      <c r="D4928" s="25"/>
      <c r="E4928" s="26"/>
      <c r="F4928" s="26"/>
    </row>
    <row r="4929" spans="1:6" x14ac:dyDescent="0.3">
      <c r="A4929" s="22"/>
      <c r="B4929" s="23"/>
      <c r="C4929" s="24"/>
      <c r="D4929" s="25"/>
      <c r="E4929" s="26"/>
      <c r="F4929" s="26"/>
    </row>
    <row r="4930" spans="1:6" x14ac:dyDescent="0.3">
      <c r="A4930" s="22"/>
      <c r="B4930" s="23"/>
      <c r="C4930" s="24"/>
      <c r="D4930" s="25"/>
      <c r="E4930" s="26"/>
      <c r="F4930" s="26"/>
    </row>
    <row r="4931" spans="1:6" x14ac:dyDescent="0.3">
      <c r="A4931" s="22"/>
      <c r="B4931" s="23"/>
      <c r="C4931" s="24"/>
      <c r="D4931" s="25"/>
      <c r="E4931" s="26"/>
      <c r="F4931" s="26"/>
    </row>
    <row r="4932" spans="1:6" x14ac:dyDescent="0.3">
      <c r="A4932" s="22"/>
      <c r="B4932" s="23"/>
      <c r="C4932" s="24"/>
      <c r="D4932" s="25"/>
      <c r="E4932" s="26"/>
      <c r="F4932" s="26"/>
    </row>
    <row r="4933" spans="1:6" x14ac:dyDescent="0.3">
      <c r="A4933" s="22"/>
      <c r="B4933" s="23"/>
      <c r="C4933" s="24"/>
      <c r="D4933" s="25"/>
      <c r="E4933" s="26"/>
      <c r="F4933" s="26"/>
    </row>
    <row r="4934" spans="1:6" x14ac:dyDescent="0.3">
      <c r="A4934" s="22"/>
      <c r="B4934" s="23"/>
      <c r="C4934" s="24"/>
      <c r="D4934" s="25"/>
      <c r="E4934" s="26"/>
      <c r="F4934" s="26"/>
    </row>
    <row r="4935" spans="1:6" x14ac:dyDescent="0.3">
      <c r="A4935" s="22"/>
      <c r="B4935" s="23"/>
      <c r="C4935" s="24"/>
      <c r="D4935" s="25"/>
      <c r="E4935" s="26"/>
      <c r="F4935" s="26"/>
    </row>
    <row r="4936" spans="1:6" x14ac:dyDescent="0.3">
      <c r="A4936" s="22"/>
      <c r="B4936" s="23"/>
      <c r="C4936" s="24"/>
      <c r="D4936" s="25"/>
      <c r="E4936" s="26"/>
      <c r="F4936" s="26"/>
    </row>
    <row r="4937" spans="1:6" x14ac:dyDescent="0.3">
      <c r="A4937" s="22"/>
      <c r="B4937" s="23"/>
      <c r="C4937" s="24"/>
      <c r="D4937" s="25"/>
      <c r="E4937" s="26"/>
      <c r="F4937" s="26"/>
    </row>
    <row r="4938" spans="1:6" x14ac:dyDescent="0.3">
      <c r="A4938" s="22"/>
      <c r="B4938" s="23"/>
      <c r="C4938" s="24"/>
      <c r="D4938" s="25"/>
      <c r="E4938" s="26"/>
      <c r="F4938" s="26"/>
    </row>
    <row r="4939" spans="1:6" x14ac:dyDescent="0.3">
      <c r="A4939" s="22"/>
      <c r="B4939" s="23"/>
      <c r="C4939" s="24"/>
      <c r="D4939" s="25"/>
      <c r="E4939" s="26"/>
      <c r="F4939" s="26"/>
    </row>
    <row r="4940" spans="1:6" x14ac:dyDescent="0.3">
      <c r="A4940" s="22"/>
      <c r="B4940" s="23"/>
      <c r="C4940" s="24"/>
      <c r="D4940" s="25"/>
      <c r="E4940" s="26"/>
      <c r="F4940" s="26"/>
    </row>
    <row r="4941" spans="1:6" x14ac:dyDescent="0.3">
      <c r="A4941" s="22"/>
      <c r="B4941" s="23"/>
      <c r="C4941" s="24"/>
      <c r="D4941" s="25"/>
      <c r="E4941" s="26"/>
      <c r="F4941" s="26"/>
    </row>
    <row r="4942" spans="1:6" x14ac:dyDescent="0.3">
      <c r="A4942" s="22"/>
      <c r="B4942" s="23"/>
      <c r="C4942" s="24"/>
      <c r="D4942" s="25"/>
      <c r="E4942" s="26"/>
      <c r="F4942" s="26"/>
    </row>
    <row r="4943" spans="1:6" x14ac:dyDescent="0.3">
      <c r="A4943" s="22"/>
      <c r="B4943" s="23"/>
      <c r="C4943" s="24"/>
      <c r="D4943" s="25"/>
      <c r="E4943" s="26"/>
      <c r="F4943" s="26"/>
    </row>
    <row r="4944" spans="1:6" x14ac:dyDescent="0.3">
      <c r="A4944" s="22"/>
      <c r="B4944" s="23"/>
      <c r="C4944" s="24"/>
      <c r="D4944" s="25"/>
      <c r="E4944" s="26"/>
      <c r="F4944" s="26"/>
    </row>
    <row r="4945" spans="1:6" x14ac:dyDescent="0.3">
      <c r="A4945" s="22"/>
      <c r="B4945" s="23"/>
      <c r="C4945" s="24"/>
      <c r="D4945" s="25"/>
      <c r="E4945" s="26"/>
      <c r="F4945" s="26"/>
    </row>
    <row r="4946" spans="1:6" x14ac:dyDescent="0.3">
      <c r="A4946" s="22"/>
      <c r="B4946" s="23"/>
      <c r="C4946" s="24"/>
      <c r="D4946" s="25"/>
      <c r="E4946" s="26"/>
      <c r="F4946" s="26"/>
    </row>
    <row r="4947" spans="1:6" x14ac:dyDescent="0.3">
      <c r="A4947" s="22"/>
      <c r="B4947" s="23"/>
      <c r="C4947" s="24"/>
      <c r="D4947" s="25"/>
      <c r="E4947" s="26"/>
      <c r="F4947" s="26"/>
    </row>
    <row r="4948" spans="1:6" x14ac:dyDescent="0.3">
      <c r="A4948" s="22"/>
      <c r="B4948" s="23"/>
      <c r="C4948" s="24"/>
      <c r="D4948" s="25"/>
      <c r="E4948" s="26"/>
      <c r="F4948" s="26"/>
    </row>
    <row r="4949" spans="1:6" x14ac:dyDescent="0.3">
      <c r="A4949" s="22"/>
      <c r="B4949" s="23"/>
      <c r="C4949" s="24"/>
      <c r="D4949" s="25"/>
      <c r="E4949" s="26"/>
      <c r="F4949" s="26"/>
    </row>
    <row r="4950" spans="1:6" x14ac:dyDescent="0.3">
      <c r="A4950" s="22"/>
      <c r="B4950" s="23"/>
      <c r="C4950" s="24"/>
      <c r="D4950" s="25"/>
      <c r="E4950" s="26"/>
      <c r="F4950" s="26"/>
    </row>
    <row r="4951" spans="1:6" x14ac:dyDescent="0.3">
      <c r="A4951" s="22"/>
      <c r="B4951" s="23"/>
      <c r="C4951" s="24"/>
      <c r="D4951" s="25"/>
      <c r="E4951" s="26"/>
      <c r="F4951" s="26"/>
    </row>
    <row r="4952" spans="1:6" x14ac:dyDescent="0.3">
      <c r="A4952" s="22"/>
      <c r="B4952" s="23"/>
      <c r="C4952" s="24"/>
      <c r="D4952" s="25"/>
      <c r="E4952" s="26"/>
      <c r="F4952" s="26"/>
    </row>
    <row r="4953" spans="1:6" x14ac:dyDescent="0.3">
      <c r="A4953" s="22"/>
      <c r="B4953" s="23"/>
      <c r="C4953" s="24"/>
      <c r="D4953" s="25"/>
      <c r="E4953" s="26"/>
      <c r="F4953" s="26"/>
    </row>
    <row r="4954" spans="1:6" x14ac:dyDescent="0.3">
      <c r="A4954" s="22"/>
      <c r="B4954" s="23"/>
      <c r="C4954" s="24"/>
      <c r="D4954" s="25"/>
      <c r="E4954" s="26"/>
      <c r="F4954" s="26"/>
    </row>
    <row r="4955" spans="1:6" x14ac:dyDescent="0.3">
      <c r="A4955" s="22"/>
      <c r="B4955" s="23"/>
      <c r="C4955" s="24"/>
      <c r="D4955" s="25"/>
      <c r="E4955" s="26"/>
      <c r="F4955" s="26"/>
    </row>
    <row r="4956" spans="1:6" x14ac:dyDescent="0.3">
      <c r="A4956" s="22"/>
      <c r="B4956" s="23"/>
      <c r="C4956" s="24"/>
      <c r="D4956" s="25"/>
      <c r="E4956" s="26"/>
      <c r="F4956" s="26"/>
    </row>
    <row r="4957" spans="1:6" x14ac:dyDescent="0.3">
      <c r="A4957" s="22"/>
      <c r="B4957" s="23"/>
      <c r="C4957" s="24"/>
      <c r="D4957" s="25"/>
      <c r="E4957" s="26"/>
      <c r="F4957" s="26"/>
    </row>
    <row r="4958" spans="1:6" x14ac:dyDescent="0.3">
      <c r="A4958" s="22"/>
      <c r="B4958" s="23"/>
      <c r="C4958" s="24"/>
      <c r="D4958" s="25"/>
      <c r="E4958" s="26"/>
      <c r="F4958" s="26"/>
    </row>
    <row r="4959" spans="1:6" x14ac:dyDescent="0.3">
      <c r="A4959" s="22"/>
      <c r="B4959" s="23"/>
      <c r="C4959" s="24"/>
      <c r="D4959" s="25"/>
      <c r="E4959" s="26"/>
      <c r="F4959" s="26"/>
    </row>
    <row r="4960" spans="1:6" x14ac:dyDescent="0.3">
      <c r="A4960" s="22"/>
      <c r="B4960" s="23"/>
      <c r="C4960" s="24"/>
      <c r="D4960" s="25"/>
      <c r="E4960" s="26"/>
      <c r="F4960" s="26"/>
    </row>
    <row r="4961" spans="1:6" x14ac:dyDescent="0.3">
      <c r="A4961" s="22"/>
      <c r="B4961" s="23"/>
      <c r="C4961" s="24"/>
      <c r="D4961" s="25"/>
      <c r="E4961" s="26"/>
      <c r="F4961" s="26"/>
    </row>
    <row r="4962" spans="1:6" x14ac:dyDescent="0.3">
      <c r="A4962" s="22"/>
      <c r="B4962" s="23"/>
      <c r="C4962" s="24"/>
      <c r="D4962" s="25"/>
      <c r="E4962" s="26"/>
      <c r="F4962" s="26"/>
    </row>
    <row r="4963" spans="1:6" x14ac:dyDescent="0.3">
      <c r="A4963" s="22"/>
      <c r="B4963" s="23"/>
      <c r="C4963" s="24"/>
      <c r="D4963" s="25"/>
      <c r="E4963" s="26"/>
      <c r="F4963" s="26"/>
    </row>
    <row r="4964" spans="1:6" x14ac:dyDescent="0.3">
      <c r="A4964" s="22"/>
      <c r="B4964" s="23"/>
      <c r="C4964" s="24"/>
      <c r="D4964" s="25"/>
      <c r="E4964" s="26"/>
      <c r="F4964" s="26"/>
    </row>
    <row r="4965" spans="1:6" x14ac:dyDescent="0.3">
      <c r="A4965" s="22"/>
      <c r="B4965" s="23"/>
      <c r="C4965" s="24"/>
      <c r="D4965" s="25"/>
      <c r="E4965" s="26"/>
      <c r="F4965" s="26"/>
    </row>
    <row r="4966" spans="1:6" x14ac:dyDescent="0.3">
      <c r="A4966" s="22"/>
      <c r="B4966" s="23"/>
      <c r="C4966" s="24"/>
      <c r="D4966" s="25"/>
      <c r="E4966" s="26"/>
      <c r="F4966" s="26"/>
    </row>
    <row r="4967" spans="1:6" x14ac:dyDescent="0.3">
      <c r="A4967" s="22"/>
      <c r="B4967" s="23"/>
      <c r="C4967" s="24"/>
      <c r="D4967" s="25"/>
      <c r="E4967" s="26"/>
      <c r="F4967" s="26"/>
    </row>
    <row r="4968" spans="1:6" x14ac:dyDescent="0.3">
      <c r="A4968" s="22"/>
      <c r="B4968" s="23"/>
      <c r="C4968" s="24"/>
      <c r="D4968" s="25"/>
      <c r="E4968" s="26"/>
      <c r="F4968" s="26"/>
    </row>
    <row r="4969" spans="1:6" x14ac:dyDescent="0.3">
      <c r="A4969" s="22"/>
      <c r="B4969" s="23"/>
      <c r="C4969" s="24"/>
      <c r="D4969" s="25"/>
      <c r="E4969" s="26"/>
      <c r="F4969" s="26"/>
    </row>
    <row r="4970" spans="1:6" x14ac:dyDescent="0.3">
      <c r="A4970" s="22"/>
      <c r="B4970" s="23"/>
      <c r="C4970" s="24"/>
      <c r="D4970" s="25"/>
      <c r="E4970" s="26"/>
      <c r="F4970" s="26"/>
    </row>
    <row r="4971" spans="1:6" x14ac:dyDescent="0.3">
      <c r="A4971" s="22"/>
      <c r="B4971" s="23"/>
      <c r="C4971" s="24"/>
      <c r="D4971" s="25"/>
      <c r="E4971" s="26"/>
      <c r="F4971" s="26"/>
    </row>
    <row r="4972" spans="1:6" x14ac:dyDescent="0.3">
      <c r="A4972" s="22"/>
      <c r="B4972" s="23"/>
      <c r="C4972" s="24"/>
      <c r="D4972" s="25"/>
      <c r="E4972" s="26"/>
      <c r="F4972" s="26"/>
    </row>
    <row r="4973" spans="1:6" x14ac:dyDescent="0.3">
      <c r="A4973" s="22"/>
      <c r="B4973" s="23"/>
      <c r="C4973" s="24"/>
      <c r="D4973" s="25"/>
      <c r="E4973" s="26"/>
      <c r="F4973" s="26"/>
    </row>
    <row r="4974" spans="1:6" x14ac:dyDescent="0.3">
      <c r="A4974" s="22"/>
      <c r="B4974" s="23"/>
      <c r="C4974" s="24"/>
      <c r="D4974" s="25"/>
      <c r="E4974" s="26"/>
      <c r="F4974" s="26"/>
    </row>
    <row r="4975" spans="1:6" x14ac:dyDescent="0.3">
      <c r="A4975" s="22"/>
      <c r="B4975" s="23"/>
      <c r="C4975" s="24"/>
      <c r="D4975" s="25"/>
      <c r="E4975" s="26"/>
      <c r="F4975" s="26"/>
    </row>
    <row r="4976" spans="1:6" x14ac:dyDescent="0.3">
      <c r="A4976" s="22"/>
      <c r="B4976" s="23"/>
      <c r="C4976" s="24"/>
      <c r="D4976" s="25"/>
      <c r="E4976" s="26"/>
      <c r="F4976" s="26"/>
    </row>
    <row r="4977" spans="1:6" x14ac:dyDescent="0.3">
      <c r="A4977" s="22"/>
      <c r="B4977" s="23"/>
      <c r="C4977" s="24"/>
      <c r="D4977" s="25"/>
      <c r="E4977" s="26"/>
      <c r="F4977" s="26"/>
    </row>
    <row r="4978" spans="1:6" x14ac:dyDescent="0.3">
      <c r="A4978" s="22"/>
      <c r="B4978" s="23"/>
      <c r="C4978" s="24"/>
      <c r="D4978" s="25"/>
      <c r="E4978" s="26"/>
      <c r="F4978" s="26"/>
    </row>
    <row r="4979" spans="1:6" x14ac:dyDescent="0.3">
      <c r="A4979" s="22"/>
      <c r="B4979" s="23"/>
      <c r="C4979" s="24"/>
      <c r="D4979" s="25"/>
      <c r="E4979" s="26"/>
      <c r="F4979" s="26"/>
    </row>
    <row r="4980" spans="1:6" x14ac:dyDescent="0.3">
      <c r="A4980" s="22"/>
      <c r="B4980" s="23"/>
      <c r="C4980" s="24"/>
      <c r="D4980" s="25"/>
      <c r="E4980" s="26"/>
      <c r="F4980" s="26"/>
    </row>
    <row r="4981" spans="1:6" x14ac:dyDescent="0.3">
      <c r="A4981" s="22"/>
      <c r="B4981" s="23"/>
      <c r="C4981" s="24"/>
      <c r="D4981" s="25"/>
      <c r="E4981" s="26"/>
      <c r="F4981" s="26"/>
    </row>
    <row r="4982" spans="1:6" x14ac:dyDescent="0.3">
      <c r="A4982" s="22"/>
      <c r="B4982" s="23"/>
      <c r="C4982" s="24"/>
      <c r="D4982" s="25"/>
      <c r="E4982" s="26"/>
      <c r="F4982" s="26"/>
    </row>
    <row r="4983" spans="1:6" x14ac:dyDescent="0.3">
      <c r="A4983" s="22"/>
      <c r="B4983" s="23"/>
      <c r="C4983" s="24"/>
      <c r="D4983" s="25"/>
      <c r="E4983" s="26"/>
      <c r="F4983" s="26"/>
    </row>
    <row r="4984" spans="1:6" x14ac:dyDescent="0.3">
      <c r="A4984" s="22"/>
      <c r="B4984" s="23"/>
      <c r="C4984" s="24"/>
      <c r="D4984" s="25"/>
      <c r="E4984" s="26"/>
      <c r="F4984" s="26"/>
    </row>
    <row r="4985" spans="1:6" x14ac:dyDescent="0.3">
      <c r="A4985" s="22"/>
      <c r="B4985" s="23"/>
      <c r="C4985" s="24"/>
      <c r="D4985" s="25"/>
      <c r="E4985" s="26"/>
      <c r="F4985" s="26"/>
    </row>
    <row r="4986" spans="1:6" x14ac:dyDescent="0.3">
      <c r="A4986" s="22"/>
      <c r="B4986" s="23"/>
      <c r="C4986" s="24"/>
      <c r="D4986" s="25"/>
      <c r="E4986" s="26"/>
      <c r="F4986" s="26"/>
    </row>
    <row r="4987" spans="1:6" x14ac:dyDescent="0.3">
      <c r="A4987" s="22"/>
      <c r="B4987" s="23"/>
      <c r="C4987" s="24"/>
      <c r="D4987" s="25"/>
      <c r="E4987" s="26"/>
      <c r="F4987" s="26"/>
    </row>
    <row r="4988" spans="1:6" x14ac:dyDescent="0.3">
      <c r="A4988" s="22"/>
      <c r="B4988" s="23"/>
      <c r="C4988" s="24"/>
      <c r="D4988" s="25"/>
      <c r="E4988" s="26"/>
      <c r="F4988" s="26"/>
    </row>
    <row r="4989" spans="1:6" x14ac:dyDescent="0.3">
      <c r="A4989" s="22"/>
      <c r="B4989" s="23"/>
      <c r="C4989" s="24"/>
      <c r="D4989" s="25"/>
      <c r="E4989" s="26"/>
      <c r="F4989" s="26"/>
    </row>
    <row r="4990" spans="1:6" x14ac:dyDescent="0.3">
      <c r="A4990" s="22"/>
      <c r="B4990" s="23"/>
      <c r="C4990" s="24"/>
      <c r="D4990" s="25"/>
      <c r="E4990" s="26"/>
      <c r="F4990" s="26"/>
    </row>
    <row r="4991" spans="1:6" x14ac:dyDescent="0.3">
      <c r="A4991" s="22"/>
      <c r="B4991" s="23"/>
      <c r="C4991" s="24"/>
      <c r="D4991" s="25"/>
      <c r="E4991" s="26"/>
      <c r="F4991" s="26"/>
    </row>
    <row r="4992" spans="1:6" x14ac:dyDescent="0.3">
      <c r="A4992" s="22"/>
      <c r="B4992" s="23"/>
      <c r="C4992" s="24"/>
      <c r="D4992" s="25"/>
      <c r="E4992" s="26"/>
      <c r="F4992" s="26"/>
    </row>
    <row r="4993" spans="1:6" x14ac:dyDescent="0.3">
      <c r="A4993" s="22"/>
      <c r="B4993" s="23"/>
      <c r="C4993" s="24"/>
      <c r="D4993" s="25"/>
      <c r="E4993" s="26"/>
      <c r="F4993" s="26"/>
    </row>
    <row r="4994" spans="1:6" x14ac:dyDescent="0.3">
      <c r="A4994" s="22"/>
      <c r="B4994" s="23"/>
      <c r="C4994" s="24"/>
      <c r="D4994" s="25"/>
      <c r="E4994" s="26"/>
      <c r="F4994" s="26"/>
    </row>
    <row r="4995" spans="1:6" x14ac:dyDescent="0.3">
      <c r="A4995" s="22"/>
      <c r="B4995" s="23"/>
      <c r="C4995" s="24"/>
      <c r="D4995" s="25"/>
      <c r="E4995" s="26"/>
      <c r="F4995" s="26"/>
    </row>
    <row r="4996" spans="1:6" x14ac:dyDescent="0.3">
      <c r="A4996" s="22"/>
      <c r="B4996" s="23"/>
      <c r="C4996" s="24"/>
      <c r="D4996" s="25"/>
      <c r="E4996" s="26"/>
      <c r="F4996" s="26"/>
    </row>
    <row r="4997" spans="1:6" x14ac:dyDescent="0.3">
      <c r="A4997" s="22"/>
      <c r="B4997" s="23"/>
      <c r="C4997" s="24"/>
      <c r="D4997" s="25"/>
      <c r="E4997" s="26"/>
      <c r="F4997" s="26"/>
    </row>
    <row r="4998" spans="1:6" x14ac:dyDescent="0.3">
      <c r="A4998" s="22"/>
      <c r="B4998" s="23"/>
      <c r="C4998" s="24"/>
      <c r="D4998" s="25"/>
      <c r="E4998" s="26"/>
      <c r="F4998" s="26"/>
    </row>
    <row r="4999" spans="1:6" x14ac:dyDescent="0.3">
      <c r="A4999" s="22"/>
      <c r="B4999" s="23"/>
      <c r="C4999" s="24"/>
      <c r="D4999" s="25"/>
      <c r="E4999" s="26"/>
      <c r="F4999" s="26"/>
    </row>
    <row r="5000" spans="1:6" x14ac:dyDescent="0.3">
      <c r="A5000" s="22"/>
      <c r="B5000" s="23"/>
      <c r="C5000" s="24"/>
      <c r="D5000" s="25"/>
      <c r="E5000" s="26"/>
      <c r="F5000" s="26"/>
    </row>
    <row r="5001" spans="1:6" x14ac:dyDescent="0.3">
      <c r="A5001" s="22"/>
      <c r="B5001" s="23"/>
      <c r="C5001" s="24"/>
      <c r="D5001" s="25"/>
      <c r="E5001" s="26"/>
      <c r="F5001" s="26"/>
    </row>
    <row r="5002" spans="1:6" x14ac:dyDescent="0.3">
      <c r="A5002" s="22"/>
      <c r="B5002" s="23"/>
      <c r="C5002" s="24"/>
      <c r="D5002" s="25"/>
      <c r="E5002" s="26"/>
      <c r="F5002" s="26"/>
    </row>
    <row r="5003" spans="1:6" x14ac:dyDescent="0.3">
      <c r="A5003" s="22"/>
      <c r="B5003" s="23"/>
      <c r="C5003" s="24"/>
      <c r="D5003" s="25"/>
      <c r="E5003" s="26"/>
      <c r="F5003" s="26"/>
    </row>
    <row r="5004" spans="1:6" x14ac:dyDescent="0.3">
      <c r="A5004" s="22"/>
      <c r="B5004" s="23"/>
      <c r="C5004" s="24"/>
      <c r="D5004" s="25"/>
      <c r="E5004" s="26"/>
      <c r="F5004" s="26"/>
    </row>
    <row r="5005" spans="1:6" x14ac:dyDescent="0.3">
      <c r="A5005" s="22"/>
      <c r="B5005" s="23"/>
      <c r="C5005" s="24"/>
      <c r="D5005" s="25"/>
      <c r="E5005" s="26"/>
      <c r="F5005" s="26"/>
    </row>
    <row r="5006" spans="1:6" x14ac:dyDescent="0.3">
      <c r="A5006" s="22"/>
      <c r="B5006" s="23"/>
      <c r="C5006" s="24"/>
      <c r="D5006" s="25"/>
      <c r="E5006" s="26"/>
      <c r="F5006" s="26"/>
    </row>
    <row r="5007" spans="1:6" x14ac:dyDescent="0.3">
      <c r="A5007" s="22"/>
      <c r="B5007" s="23"/>
      <c r="C5007" s="24"/>
      <c r="D5007" s="25"/>
      <c r="E5007" s="26"/>
      <c r="F5007" s="26"/>
    </row>
    <row r="5008" spans="1:6" x14ac:dyDescent="0.3">
      <c r="A5008" s="22"/>
      <c r="B5008" s="23"/>
      <c r="C5008" s="24"/>
      <c r="D5008" s="25"/>
      <c r="E5008" s="26"/>
      <c r="F5008" s="26"/>
    </row>
    <row r="5009" spans="1:6" x14ac:dyDescent="0.3">
      <c r="A5009" s="22"/>
      <c r="B5009" s="23"/>
      <c r="C5009" s="24"/>
      <c r="D5009" s="25"/>
      <c r="E5009" s="26"/>
      <c r="F5009" s="26"/>
    </row>
    <row r="5010" spans="1:6" x14ac:dyDescent="0.3">
      <c r="A5010" s="22"/>
      <c r="B5010" s="23"/>
      <c r="C5010" s="24"/>
      <c r="D5010" s="25"/>
      <c r="E5010" s="26"/>
      <c r="F5010" s="26"/>
    </row>
    <row r="5011" spans="1:6" x14ac:dyDescent="0.3">
      <c r="A5011" s="22"/>
      <c r="B5011" s="23"/>
      <c r="C5011" s="24"/>
      <c r="D5011" s="25"/>
      <c r="E5011" s="26"/>
      <c r="F5011" s="26"/>
    </row>
    <row r="5012" spans="1:6" x14ac:dyDescent="0.3">
      <c r="A5012" s="22"/>
      <c r="B5012" s="23"/>
      <c r="C5012" s="24"/>
      <c r="D5012" s="25"/>
      <c r="E5012" s="26"/>
      <c r="F5012" s="26"/>
    </row>
    <row r="5013" spans="1:6" x14ac:dyDescent="0.3">
      <c r="A5013" s="22"/>
      <c r="B5013" s="23"/>
      <c r="C5013" s="24"/>
      <c r="D5013" s="25"/>
      <c r="E5013" s="26"/>
      <c r="F5013" s="26"/>
    </row>
    <row r="5014" spans="1:6" x14ac:dyDescent="0.3">
      <c r="A5014" s="22"/>
      <c r="B5014" s="23"/>
      <c r="C5014" s="24"/>
      <c r="D5014" s="25"/>
      <c r="E5014" s="26"/>
      <c r="F5014" s="26"/>
    </row>
    <row r="5015" spans="1:6" x14ac:dyDescent="0.3">
      <c r="A5015" s="22"/>
      <c r="B5015" s="23"/>
      <c r="C5015" s="24"/>
      <c r="D5015" s="25"/>
      <c r="E5015" s="26"/>
      <c r="F5015" s="26"/>
    </row>
    <row r="5016" spans="1:6" x14ac:dyDescent="0.3">
      <c r="A5016" s="22"/>
      <c r="B5016" s="23"/>
      <c r="C5016" s="24"/>
      <c r="D5016" s="25"/>
      <c r="E5016" s="26"/>
      <c r="F5016" s="26"/>
    </row>
    <row r="5017" spans="1:6" x14ac:dyDescent="0.3">
      <c r="A5017" s="22"/>
      <c r="B5017" s="23"/>
      <c r="C5017" s="24"/>
      <c r="D5017" s="25"/>
      <c r="E5017" s="26"/>
      <c r="F5017" s="26"/>
    </row>
    <row r="5018" spans="1:6" x14ac:dyDescent="0.3">
      <c r="A5018" s="22"/>
      <c r="B5018" s="23"/>
      <c r="C5018" s="24"/>
      <c r="D5018" s="25"/>
      <c r="E5018" s="26"/>
      <c r="F5018" s="26"/>
    </row>
    <row r="5019" spans="1:6" x14ac:dyDescent="0.3">
      <c r="A5019" s="22"/>
      <c r="B5019" s="23"/>
      <c r="C5019" s="24"/>
      <c r="D5019" s="25"/>
      <c r="E5019" s="26"/>
      <c r="F5019" s="26"/>
    </row>
    <row r="5020" spans="1:6" x14ac:dyDescent="0.3">
      <c r="A5020" s="22"/>
      <c r="B5020" s="23"/>
      <c r="C5020" s="24"/>
      <c r="D5020" s="25"/>
      <c r="E5020" s="26"/>
      <c r="F5020" s="26"/>
    </row>
    <row r="5021" spans="1:6" x14ac:dyDescent="0.3">
      <c r="A5021" s="22"/>
      <c r="B5021" s="23"/>
      <c r="C5021" s="24"/>
      <c r="D5021" s="25"/>
      <c r="E5021" s="26"/>
      <c r="F5021" s="26"/>
    </row>
    <row r="5022" spans="1:6" x14ac:dyDescent="0.3">
      <c r="A5022" s="22"/>
      <c r="B5022" s="23"/>
      <c r="C5022" s="24"/>
      <c r="D5022" s="25"/>
      <c r="E5022" s="26"/>
      <c r="F5022" s="26"/>
    </row>
    <row r="5023" spans="1:6" x14ac:dyDescent="0.3">
      <c r="A5023" s="22"/>
      <c r="B5023" s="23"/>
      <c r="C5023" s="24"/>
      <c r="D5023" s="25"/>
      <c r="E5023" s="26"/>
      <c r="F5023" s="26"/>
    </row>
    <row r="5024" spans="1:6" x14ac:dyDescent="0.3">
      <c r="A5024" s="22"/>
      <c r="B5024" s="23"/>
      <c r="C5024" s="24"/>
      <c r="D5024" s="25"/>
      <c r="E5024" s="26"/>
      <c r="F5024" s="26"/>
    </row>
    <row r="5025" spans="1:6" x14ac:dyDescent="0.3">
      <c r="A5025" s="22"/>
      <c r="B5025" s="23"/>
      <c r="C5025" s="24"/>
      <c r="D5025" s="25"/>
      <c r="E5025" s="26"/>
      <c r="F5025" s="26"/>
    </row>
    <row r="5026" spans="1:6" x14ac:dyDescent="0.3">
      <c r="A5026" s="22"/>
      <c r="B5026" s="23"/>
      <c r="C5026" s="24"/>
      <c r="D5026" s="25"/>
      <c r="E5026" s="26"/>
      <c r="F5026" s="26"/>
    </row>
    <row r="5027" spans="1:6" x14ac:dyDescent="0.3">
      <c r="A5027" s="22"/>
      <c r="B5027" s="23"/>
      <c r="C5027" s="24"/>
      <c r="D5027" s="25"/>
      <c r="E5027" s="26"/>
      <c r="F5027" s="26"/>
    </row>
    <row r="5028" spans="1:6" x14ac:dyDescent="0.3">
      <c r="A5028" s="22"/>
      <c r="B5028" s="23"/>
      <c r="C5028" s="24"/>
      <c r="D5028" s="25"/>
      <c r="E5028" s="26"/>
      <c r="F5028" s="26"/>
    </row>
    <row r="5029" spans="1:6" x14ac:dyDescent="0.3">
      <c r="A5029" s="22"/>
      <c r="B5029" s="23"/>
      <c r="C5029" s="24"/>
      <c r="D5029" s="25"/>
      <c r="E5029" s="26"/>
      <c r="F5029" s="26"/>
    </row>
    <row r="5030" spans="1:6" x14ac:dyDescent="0.3">
      <c r="A5030" s="22"/>
      <c r="B5030" s="23"/>
      <c r="C5030" s="24"/>
      <c r="D5030" s="25"/>
      <c r="E5030" s="26"/>
      <c r="F5030" s="26"/>
    </row>
    <row r="5031" spans="1:6" x14ac:dyDescent="0.3">
      <c r="A5031" s="22"/>
      <c r="B5031" s="23"/>
      <c r="C5031" s="24"/>
      <c r="D5031" s="25"/>
      <c r="E5031" s="26"/>
      <c r="F5031" s="26"/>
    </row>
    <row r="5032" spans="1:6" x14ac:dyDescent="0.3">
      <c r="A5032" s="22"/>
      <c r="B5032" s="23"/>
      <c r="C5032" s="24"/>
      <c r="D5032" s="25"/>
      <c r="E5032" s="26"/>
      <c r="F5032" s="26"/>
    </row>
    <row r="5033" spans="1:6" x14ac:dyDescent="0.3">
      <c r="A5033" s="22"/>
      <c r="B5033" s="23"/>
      <c r="C5033" s="24"/>
      <c r="D5033" s="25"/>
      <c r="E5033" s="26"/>
      <c r="F5033" s="26"/>
    </row>
    <row r="5034" spans="1:6" x14ac:dyDescent="0.3">
      <c r="A5034" s="22"/>
      <c r="B5034" s="23"/>
      <c r="C5034" s="24"/>
      <c r="D5034" s="25"/>
      <c r="E5034" s="26"/>
      <c r="F5034" s="26"/>
    </row>
    <row r="5035" spans="1:6" x14ac:dyDescent="0.3">
      <c r="A5035" s="22"/>
      <c r="B5035" s="23"/>
      <c r="C5035" s="24"/>
      <c r="D5035" s="25"/>
      <c r="E5035" s="26"/>
      <c r="F5035" s="26"/>
    </row>
    <row r="5036" spans="1:6" x14ac:dyDescent="0.3">
      <c r="A5036" s="22"/>
      <c r="B5036" s="23"/>
      <c r="C5036" s="24"/>
      <c r="D5036" s="25"/>
      <c r="E5036" s="26"/>
      <c r="F5036" s="26"/>
    </row>
    <row r="5037" spans="1:6" x14ac:dyDescent="0.3">
      <c r="A5037" s="22"/>
      <c r="B5037" s="23"/>
      <c r="C5037" s="24"/>
      <c r="D5037" s="25"/>
      <c r="E5037" s="26"/>
      <c r="F5037" s="26"/>
    </row>
    <row r="5038" spans="1:6" x14ac:dyDescent="0.3">
      <c r="A5038" s="22"/>
      <c r="B5038" s="23"/>
      <c r="C5038" s="24"/>
      <c r="D5038" s="25"/>
      <c r="E5038" s="26"/>
      <c r="F5038" s="26"/>
    </row>
    <row r="5039" spans="1:6" x14ac:dyDescent="0.3">
      <c r="A5039" s="22"/>
      <c r="B5039" s="23"/>
      <c r="C5039" s="24"/>
      <c r="D5039" s="25"/>
      <c r="E5039" s="26"/>
      <c r="F5039" s="26"/>
    </row>
    <row r="5040" spans="1:6" x14ac:dyDescent="0.3">
      <c r="A5040" s="22"/>
      <c r="B5040" s="23"/>
      <c r="C5040" s="24"/>
      <c r="D5040" s="25"/>
      <c r="E5040" s="26"/>
      <c r="F5040" s="26"/>
    </row>
    <row r="5041" spans="1:6" x14ac:dyDescent="0.3">
      <c r="A5041" s="22"/>
      <c r="B5041" s="23"/>
      <c r="C5041" s="24"/>
      <c r="D5041" s="25"/>
      <c r="E5041" s="26"/>
      <c r="F5041" s="26"/>
    </row>
    <row r="5042" spans="1:6" x14ac:dyDescent="0.3">
      <c r="A5042" s="22"/>
      <c r="B5042" s="23"/>
      <c r="C5042" s="24"/>
      <c r="D5042" s="25"/>
      <c r="E5042" s="26"/>
      <c r="F5042" s="26"/>
    </row>
    <row r="5043" spans="1:6" x14ac:dyDescent="0.3">
      <c r="A5043" s="22"/>
      <c r="B5043" s="23"/>
      <c r="C5043" s="24"/>
      <c r="D5043" s="25"/>
      <c r="E5043" s="26"/>
      <c r="F5043" s="26"/>
    </row>
    <row r="5044" spans="1:6" x14ac:dyDescent="0.3">
      <c r="A5044" s="22"/>
      <c r="B5044" s="23"/>
      <c r="C5044" s="24"/>
      <c r="D5044" s="25"/>
      <c r="E5044" s="26"/>
      <c r="F5044" s="26"/>
    </row>
    <row r="5045" spans="1:6" x14ac:dyDescent="0.3">
      <c r="A5045" s="22"/>
      <c r="B5045" s="23"/>
      <c r="C5045" s="24"/>
      <c r="D5045" s="25"/>
      <c r="E5045" s="26"/>
      <c r="F5045" s="26"/>
    </row>
    <row r="5046" spans="1:6" x14ac:dyDescent="0.3">
      <c r="A5046" s="22"/>
      <c r="B5046" s="23"/>
      <c r="C5046" s="24"/>
      <c r="D5046" s="25"/>
      <c r="E5046" s="26"/>
      <c r="F5046" s="26"/>
    </row>
    <row r="5047" spans="1:6" x14ac:dyDescent="0.3">
      <c r="A5047" s="22"/>
      <c r="B5047" s="23"/>
      <c r="C5047" s="24"/>
      <c r="D5047" s="25"/>
      <c r="E5047" s="26"/>
      <c r="F5047" s="26"/>
    </row>
    <row r="5048" spans="1:6" x14ac:dyDescent="0.3">
      <c r="A5048" s="22"/>
      <c r="B5048" s="23"/>
      <c r="C5048" s="24"/>
      <c r="D5048" s="25"/>
      <c r="E5048" s="26"/>
      <c r="F5048" s="26"/>
    </row>
    <row r="5049" spans="1:6" x14ac:dyDescent="0.3">
      <c r="A5049" s="22"/>
      <c r="B5049" s="23"/>
      <c r="C5049" s="24"/>
      <c r="D5049" s="25"/>
      <c r="E5049" s="26"/>
      <c r="F5049" s="26"/>
    </row>
    <row r="5050" spans="1:6" x14ac:dyDescent="0.3">
      <c r="A5050" s="22"/>
      <c r="B5050" s="23"/>
      <c r="C5050" s="24"/>
      <c r="D5050" s="25"/>
      <c r="E5050" s="26"/>
      <c r="F5050" s="26"/>
    </row>
    <row r="5051" spans="1:6" x14ac:dyDescent="0.3">
      <c r="A5051" s="22"/>
      <c r="B5051" s="23"/>
      <c r="C5051" s="24"/>
      <c r="D5051" s="25"/>
      <c r="E5051" s="26"/>
      <c r="F5051" s="26"/>
    </row>
    <row r="5052" spans="1:6" x14ac:dyDescent="0.3">
      <c r="A5052" s="22"/>
      <c r="B5052" s="23"/>
      <c r="C5052" s="24"/>
      <c r="D5052" s="25"/>
      <c r="E5052" s="26"/>
      <c r="F5052" s="26"/>
    </row>
    <row r="5053" spans="1:6" x14ac:dyDescent="0.3">
      <c r="A5053" s="22"/>
      <c r="B5053" s="23"/>
      <c r="C5053" s="24"/>
      <c r="D5053" s="25"/>
      <c r="E5053" s="26"/>
      <c r="F5053" s="26"/>
    </row>
    <row r="5054" spans="1:6" x14ac:dyDescent="0.3">
      <c r="A5054" s="22"/>
      <c r="B5054" s="23"/>
      <c r="C5054" s="24"/>
      <c r="D5054" s="25"/>
      <c r="E5054" s="26"/>
      <c r="F5054" s="26"/>
    </row>
    <row r="5055" spans="1:6" x14ac:dyDescent="0.3">
      <c r="A5055" s="22"/>
      <c r="B5055" s="23"/>
      <c r="C5055" s="24"/>
      <c r="D5055" s="25"/>
      <c r="E5055" s="26"/>
      <c r="F5055" s="26"/>
    </row>
    <row r="5056" spans="1:6" x14ac:dyDescent="0.3">
      <c r="A5056" s="22"/>
      <c r="B5056" s="23"/>
      <c r="C5056" s="24"/>
      <c r="D5056" s="25"/>
      <c r="E5056" s="26"/>
      <c r="F5056" s="26"/>
    </row>
    <row r="5057" spans="1:6" x14ac:dyDescent="0.3">
      <c r="A5057" s="22"/>
      <c r="B5057" s="23"/>
      <c r="C5057" s="24"/>
      <c r="D5057" s="25"/>
      <c r="E5057" s="26"/>
      <c r="F5057" s="26"/>
    </row>
    <row r="5058" spans="1:6" x14ac:dyDescent="0.3">
      <c r="A5058" s="22"/>
      <c r="B5058" s="23"/>
      <c r="C5058" s="24"/>
      <c r="D5058" s="25"/>
      <c r="E5058" s="26"/>
      <c r="F5058" s="26"/>
    </row>
    <row r="5059" spans="1:6" x14ac:dyDescent="0.3">
      <c r="A5059" s="22"/>
      <c r="B5059" s="23"/>
      <c r="C5059" s="24"/>
      <c r="D5059" s="25"/>
      <c r="E5059" s="26"/>
      <c r="F5059" s="26"/>
    </row>
    <row r="5060" spans="1:6" x14ac:dyDescent="0.3">
      <c r="A5060" s="22"/>
      <c r="B5060" s="23"/>
      <c r="C5060" s="24"/>
      <c r="D5060" s="25"/>
      <c r="E5060" s="26"/>
      <c r="F5060" s="26"/>
    </row>
    <row r="5061" spans="1:6" x14ac:dyDescent="0.3">
      <c r="A5061" s="22"/>
      <c r="B5061" s="23"/>
      <c r="C5061" s="24"/>
      <c r="D5061" s="25"/>
      <c r="E5061" s="26"/>
      <c r="F5061" s="26"/>
    </row>
    <row r="5062" spans="1:6" x14ac:dyDescent="0.3">
      <c r="A5062" s="22"/>
      <c r="B5062" s="23"/>
      <c r="C5062" s="24"/>
      <c r="D5062" s="25"/>
      <c r="E5062" s="26"/>
      <c r="F5062" s="26"/>
    </row>
    <row r="5063" spans="1:6" x14ac:dyDescent="0.3">
      <c r="A5063" s="22"/>
      <c r="B5063" s="23"/>
      <c r="C5063" s="24"/>
      <c r="D5063" s="25"/>
      <c r="E5063" s="26"/>
      <c r="F5063" s="26"/>
    </row>
    <row r="5064" spans="1:6" x14ac:dyDescent="0.3">
      <c r="A5064" s="22"/>
      <c r="B5064" s="23"/>
      <c r="C5064" s="24"/>
      <c r="D5064" s="25"/>
      <c r="E5064" s="26"/>
      <c r="F5064" s="26"/>
    </row>
    <row r="5065" spans="1:6" x14ac:dyDescent="0.3">
      <c r="A5065" s="22"/>
      <c r="B5065" s="23"/>
      <c r="C5065" s="24"/>
      <c r="D5065" s="25"/>
      <c r="E5065" s="26"/>
      <c r="F5065" s="26"/>
    </row>
    <row r="5066" spans="1:6" x14ac:dyDescent="0.3">
      <c r="A5066" s="22"/>
      <c r="B5066" s="23"/>
      <c r="C5066" s="24"/>
      <c r="D5066" s="25"/>
      <c r="E5066" s="26"/>
      <c r="F5066" s="26"/>
    </row>
    <row r="5067" spans="1:6" x14ac:dyDescent="0.3">
      <c r="A5067" s="22"/>
      <c r="B5067" s="23"/>
      <c r="C5067" s="24"/>
      <c r="D5067" s="25"/>
      <c r="E5067" s="26"/>
      <c r="F5067" s="26"/>
    </row>
    <row r="5068" spans="1:6" x14ac:dyDescent="0.3">
      <c r="A5068" s="22"/>
      <c r="B5068" s="23"/>
      <c r="C5068" s="24"/>
      <c r="D5068" s="25"/>
      <c r="E5068" s="26"/>
      <c r="F5068" s="26"/>
    </row>
    <row r="5069" spans="1:6" x14ac:dyDescent="0.3">
      <c r="A5069" s="22"/>
      <c r="B5069" s="23"/>
      <c r="C5069" s="24"/>
      <c r="D5069" s="25"/>
      <c r="E5069" s="26"/>
      <c r="F5069" s="26"/>
    </row>
    <row r="5070" spans="1:6" x14ac:dyDescent="0.3">
      <c r="A5070" s="22"/>
      <c r="B5070" s="23"/>
      <c r="C5070" s="24"/>
      <c r="D5070" s="25"/>
      <c r="E5070" s="26"/>
      <c r="F5070" s="26"/>
    </row>
    <row r="5071" spans="1:6" x14ac:dyDescent="0.3">
      <c r="A5071" s="22"/>
      <c r="B5071" s="23"/>
      <c r="C5071" s="24"/>
      <c r="D5071" s="25"/>
      <c r="E5071" s="26"/>
      <c r="F5071" s="26"/>
    </row>
    <row r="5072" spans="1:6" x14ac:dyDescent="0.3">
      <c r="A5072" s="22"/>
      <c r="B5072" s="23"/>
      <c r="C5072" s="24"/>
      <c r="D5072" s="25"/>
      <c r="E5072" s="26"/>
      <c r="F5072" s="26"/>
    </row>
    <row r="5073" spans="1:6" x14ac:dyDescent="0.3">
      <c r="A5073" s="22"/>
      <c r="B5073" s="23"/>
      <c r="C5073" s="24"/>
      <c r="D5073" s="25"/>
      <c r="E5073" s="26"/>
      <c r="F5073" s="26"/>
    </row>
    <row r="5074" spans="1:6" x14ac:dyDescent="0.3">
      <c r="A5074" s="22"/>
      <c r="B5074" s="23"/>
      <c r="C5074" s="24"/>
      <c r="D5074" s="25"/>
      <c r="E5074" s="26"/>
      <c r="F5074" s="26"/>
    </row>
    <row r="5075" spans="1:6" x14ac:dyDescent="0.3">
      <c r="A5075" s="22"/>
      <c r="B5075" s="23"/>
      <c r="C5075" s="24"/>
      <c r="D5075" s="25"/>
      <c r="E5075" s="26"/>
      <c r="F5075" s="26"/>
    </row>
    <row r="5076" spans="1:6" x14ac:dyDescent="0.3">
      <c r="A5076" s="22"/>
      <c r="B5076" s="23"/>
      <c r="C5076" s="24"/>
      <c r="D5076" s="25"/>
      <c r="E5076" s="26"/>
      <c r="F5076" s="26"/>
    </row>
    <row r="5077" spans="1:6" x14ac:dyDescent="0.3">
      <c r="A5077" s="22"/>
      <c r="B5077" s="23"/>
      <c r="C5077" s="24"/>
      <c r="D5077" s="25"/>
      <c r="E5077" s="26"/>
      <c r="F5077" s="26"/>
    </row>
    <row r="5078" spans="1:6" x14ac:dyDescent="0.3">
      <c r="A5078" s="22"/>
      <c r="B5078" s="23"/>
      <c r="C5078" s="24"/>
      <c r="D5078" s="25"/>
      <c r="E5078" s="26"/>
      <c r="F5078" s="26"/>
    </row>
    <row r="5079" spans="1:6" x14ac:dyDescent="0.3">
      <c r="A5079" s="22"/>
      <c r="B5079" s="23"/>
      <c r="C5079" s="24"/>
      <c r="D5079" s="25"/>
      <c r="E5079" s="26"/>
      <c r="F5079" s="26"/>
    </row>
    <row r="5080" spans="1:6" x14ac:dyDescent="0.3">
      <c r="A5080" s="22"/>
      <c r="B5080" s="23"/>
      <c r="C5080" s="24"/>
      <c r="D5080" s="25"/>
      <c r="E5080" s="26"/>
      <c r="F5080" s="26"/>
    </row>
    <row r="5081" spans="1:6" x14ac:dyDescent="0.3">
      <c r="A5081" s="22"/>
      <c r="B5081" s="23"/>
      <c r="C5081" s="24"/>
      <c r="D5081" s="25"/>
      <c r="E5081" s="26"/>
      <c r="F5081" s="26"/>
    </row>
    <row r="5082" spans="1:6" x14ac:dyDescent="0.3">
      <c r="A5082" s="22"/>
      <c r="B5082" s="23"/>
      <c r="C5082" s="24"/>
      <c r="D5082" s="25"/>
      <c r="E5082" s="26"/>
      <c r="F5082" s="26"/>
    </row>
    <row r="5083" spans="1:6" x14ac:dyDescent="0.3">
      <c r="A5083" s="22"/>
      <c r="B5083" s="23"/>
      <c r="C5083" s="24"/>
      <c r="D5083" s="25"/>
      <c r="E5083" s="26"/>
      <c r="F5083" s="26"/>
    </row>
    <row r="5084" spans="1:6" x14ac:dyDescent="0.3">
      <c r="A5084" s="22"/>
      <c r="B5084" s="23"/>
      <c r="C5084" s="24"/>
      <c r="D5084" s="25"/>
      <c r="E5084" s="26"/>
      <c r="F5084" s="26"/>
    </row>
    <row r="5085" spans="1:6" x14ac:dyDescent="0.3">
      <c r="A5085" s="22"/>
      <c r="B5085" s="23"/>
      <c r="C5085" s="24"/>
      <c r="D5085" s="25"/>
      <c r="E5085" s="26"/>
      <c r="F5085" s="26"/>
    </row>
    <row r="5086" spans="1:6" x14ac:dyDescent="0.3">
      <c r="A5086" s="22"/>
      <c r="B5086" s="23"/>
      <c r="C5086" s="24"/>
      <c r="D5086" s="25"/>
      <c r="E5086" s="26"/>
      <c r="F5086" s="26"/>
    </row>
    <row r="5087" spans="1:6" x14ac:dyDescent="0.3">
      <c r="A5087" s="22"/>
      <c r="B5087" s="23"/>
      <c r="C5087" s="24"/>
      <c r="D5087" s="25"/>
      <c r="E5087" s="26"/>
      <c r="F5087" s="26"/>
    </row>
    <row r="5088" spans="1:6" x14ac:dyDescent="0.3">
      <c r="A5088" s="22"/>
      <c r="B5088" s="23"/>
      <c r="C5088" s="24"/>
      <c r="D5088" s="25"/>
      <c r="E5088" s="26"/>
      <c r="F5088" s="26"/>
    </row>
    <row r="5089" spans="1:6" x14ac:dyDescent="0.3">
      <c r="A5089" s="22"/>
      <c r="B5089" s="23"/>
      <c r="C5089" s="24"/>
      <c r="D5089" s="25"/>
      <c r="E5089" s="26"/>
      <c r="F5089" s="26"/>
    </row>
    <row r="5090" spans="1:6" x14ac:dyDescent="0.3">
      <c r="A5090" s="22"/>
      <c r="B5090" s="23"/>
      <c r="C5090" s="24"/>
      <c r="D5090" s="25"/>
      <c r="E5090" s="26"/>
      <c r="F5090" s="26"/>
    </row>
    <row r="5091" spans="1:6" x14ac:dyDescent="0.3">
      <c r="A5091" s="22"/>
      <c r="B5091" s="23"/>
      <c r="C5091" s="24"/>
      <c r="D5091" s="25"/>
      <c r="E5091" s="26"/>
      <c r="F5091" s="26"/>
    </row>
    <row r="5092" spans="1:6" x14ac:dyDescent="0.3">
      <c r="A5092" s="22"/>
      <c r="B5092" s="23"/>
      <c r="C5092" s="24"/>
      <c r="D5092" s="25"/>
      <c r="E5092" s="26"/>
      <c r="F5092" s="26"/>
    </row>
    <row r="5093" spans="1:6" x14ac:dyDescent="0.3">
      <c r="A5093" s="22"/>
      <c r="B5093" s="23"/>
      <c r="C5093" s="24"/>
      <c r="D5093" s="25"/>
      <c r="E5093" s="26"/>
      <c r="F5093" s="26"/>
    </row>
    <row r="5094" spans="1:6" x14ac:dyDescent="0.3">
      <c r="A5094" s="22"/>
      <c r="B5094" s="23"/>
      <c r="C5094" s="24"/>
      <c r="D5094" s="25"/>
      <c r="E5094" s="26"/>
      <c r="F5094" s="26"/>
    </row>
    <row r="5095" spans="1:6" x14ac:dyDescent="0.3">
      <c r="A5095" s="22"/>
      <c r="B5095" s="23"/>
      <c r="C5095" s="24"/>
      <c r="D5095" s="25"/>
      <c r="E5095" s="26"/>
      <c r="F5095" s="26"/>
    </row>
    <row r="5096" spans="1:6" x14ac:dyDescent="0.3">
      <c r="A5096" s="22"/>
      <c r="B5096" s="23"/>
      <c r="C5096" s="24"/>
      <c r="D5096" s="25"/>
      <c r="E5096" s="26"/>
      <c r="F5096" s="26"/>
    </row>
    <row r="5097" spans="1:6" x14ac:dyDescent="0.3">
      <c r="A5097" s="22"/>
      <c r="B5097" s="23"/>
      <c r="C5097" s="24"/>
      <c r="D5097" s="25"/>
      <c r="E5097" s="26"/>
      <c r="F5097" s="26"/>
    </row>
    <row r="5098" spans="1:6" x14ac:dyDescent="0.3">
      <c r="A5098" s="22"/>
      <c r="B5098" s="23"/>
      <c r="C5098" s="24"/>
      <c r="D5098" s="25"/>
      <c r="E5098" s="26"/>
      <c r="F5098" s="26"/>
    </row>
    <row r="5099" spans="1:6" x14ac:dyDescent="0.3">
      <c r="A5099" s="22"/>
      <c r="B5099" s="23"/>
      <c r="C5099" s="24"/>
      <c r="D5099" s="25"/>
      <c r="E5099" s="26"/>
      <c r="F5099" s="26"/>
    </row>
    <row r="5100" spans="1:6" x14ac:dyDescent="0.3">
      <c r="A5100" s="22"/>
      <c r="B5100" s="23"/>
      <c r="C5100" s="24"/>
      <c r="D5100" s="25"/>
      <c r="E5100" s="26"/>
      <c r="F5100" s="26"/>
    </row>
    <row r="5101" spans="1:6" x14ac:dyDescent="0.3">
      <c r="A5101" s="22"/>
      <c r="B5101" s="23"/>
      <c r="C5101" s="24"/>
      <c r="D5101" s="25"/>
      <c r="E5101" s="26"/>
      <c r="F5101" s="26"/>
    </row>
    <row r="5102" spans="1:6" x14ac:dyDescent="0.3">
      <c r="A5102" s="22"/>
      <c r="B5102" s="23"/>
      <c r="C5102" s="24"/>
      <c r="D5102" s="25"/>
      <c r="E5102" s="26"/>
      <c r="F5102" s="26"/>
    </row>
    <row r="5103" spans="1:6" x14ac:dyDescent="0.3">
      <c r="A5103" s="22"/>
      <c r="B5103" s="23"/>
      <c r="C5103" s="24"/>
      <c r="D5103" s="25"/>
      <c r="E5103" s="26"/>
      <c r="F5103" s="26"/>
    </row>
    <row r="5104" spans="1:6" x14ac:dyDescent="0.3">
      <c r="A5104" s="22"/>
      <c r="B5104" s="23"/>
      <c r="C5104" s="24"/>
      <c r="D5104" s="25"/>
      <c r="E5104" s="26"/>
      <c r="F5104" s="26"/>
    </row>
    <row r="5105" spans="1:6" x14ac:dyDescent="0.3">
      <c r="A5105" s="22"/>
      <c r="B5105" s="23"/>
      <c r="C5105" s="24"/>
      <c r="D5105" s="25"/>
      <c r="E5105" s="26"/>
      <c r="F5105" s="26"/>
    </row>
    <row r="5106" spans="1:6" x14ac:dyDescent="0.3">
      <c r="A5106" s="22"/>
      <c r="B5106" s="23"/>
      <c r="C5106" s="24"/>
      <c r="D5106" s="25"/>
      <c r="E5106" s="26"/>
      <c r="F5106" s="26"/>
    </row>
    <row r="5107" spans="1:6" x14ac:dyDescent="0.3">
      <c r="A5107" s="22"/>
      <c r="B5107" s="23"/>
      <c r="C5107" s="24"/>
      <c r="D5107" s="25"/>
      <c r="E5107" s="26"/>
      <c r="F5107" s="26"/>
    </row>
    <row r="5108" spans="1:6" x14ac:dyDescent="0.3">
      <c r="A5108" s="22"/>
      <c r="B5108" s="23"/>
      <c r="C5108" s="24"/>
      <c r="D5108" s="25"/>
      <c r="E5108" s="26"/>
      <c r="F5108" s="26"/>
    </row>
    <row r="5109" spans="1:6" x14ac:dyDescent="0.3">
      <c r="A5109" s="22"/>
      <c r="B5109" s="23"/>
      <c r="C5109" s="24"/>
      <c r="D5109" s="25"/>
      <c r="E5109" s="26"/>
      <c r="F5109" s="26"/>
    </row>
    <row r="5110" spans="1:6" x14ac:dyDescent="0.3">
      <c r="A5110" s="22"/>
      <c r="B5110" s="23"/>
      <c r="C5110" s="24"/>
      <c r="D5110" s="25"/>
      <c r="E5110" s="26"/>
      <c r="F5110" s="26"/>
    </row>
    <row r="5111" spans="1:6" x14ac:dyDescent="0.3">
      <c r="A5111" s="22"/>
      <c r="B5111" s="23"/>
      <c r="C5111" s="24"/>
      <c r="D5111" s="25"/>
      <c r="E5111" s="26"/>
      <c r="F5111" s="26"/>
    </row>
    <row r="5112" spans="1:6" x14ac:dyDescent="0.3">
      <c r="A5112" s="22"/>
      <c r="B5112" s="23"/>
      <c r="C5112" s="24"/>
      <c r="D5112" s="25"/>
      <c r="E5112" s="26"/>
      <c r="F5112" s="26"/>
    </row>
    <row r="5113" spans="1:6" x14ac:dyDescent="0.3">
      <c r="A5113" s="22"/>
      <c r="B5113" s="23"/>
      <c r="C5113" s="24"/>
      <c r="D5113" s="25"/>
      <c r="E5113" s="26"/>
      <c r="F5113" s="26"/>
    </row>
    <row r="5114" spans="1:6" x14ac:dyDescent="0.3">
      <c r="A5114" s="22"/>
      <c r="B5114" s="23"/>
      <c r="C5114" s="24"/>
      <c r="D5114" s="25"/>
      <c r="E5114" s="26"/>
      <c r="F5114" s="26"/>
    </row>
    <row r="5115" spans="1:6" x14ac:dyDescent="0.3">
      <c r="A5115" s="22"/>
      <c r="B5115" s="23"/>
      <c r="C5115" s="24"/>
      <c r="D5115" s="25"/>
      <c r="E5115" s="26"/>
      <c r="F5115" s="26"/>
    </row>
    <row r="5116" spans="1:6" x14ac:dyDescent="0.3">
      <c r="A5116" s="22"/>
      <c r="B5116" s="23"/>
      <c r="C5116" s="24"/>
      <c r="D5116" s="25"/>
      <c r="E5116" s="26"/>
      <c r="F5116" s="26"/>
    </row>
    <row r="5117" spans="1:6" x14ac:dyDescent="0.3">
      <c r="A5117" s="22"/>
      <c r="B5117" s="23"/>
      <c r="C5117" s="24"/>
      <c r="D5117" s="25"/>
      <c r="E5117" s="26"/>
      <c r="F5117" s="26"/>
    </row>
    <row r="5118" spans="1:6" x14ac:dyDescent="0.3">
      <c r="A5118" s="22"/>
      <c r="B5118" s="23"/>
      <c r="C5118" s="24"/>
      <c r="D5118" s="25"/>
      <c r="E5118" s="26"/>
      <c r="F5118" s="26"/>
    </row>
    <row r="5119" spans="1:6" x14ac:dyDescent="0.3">
      <c r="A5119" s="22"/>
      <c r="B5119" s="23"/>
      <c r="C5119" s="24"/>
      <c r="D5119" s="25"/>
      <c r="E5119" s="26"/>
      <c r="F5119" s="26"/>
    </row>
    <row r="5120" spans="1:6" x14ac:dyDescent="0.3">
      <c r="A5120" s="22"/>
      <c r="B5120" s="23"/>
      <c r="C5120" s="24"/>
      <c r="D5120" s="25"/>
      <c r="E5120" s="26"/>
      <c r="F5120" s="26"/>
    </row>
    <row r="5121" spans="1:6" x14ac:dyDescent="0.3">
      <c r="A5121" s="22"/>
      <c r="B5121" s="23"/>
      <c r="C5121" s="24"/>
      <c r="D5121" s="25"/>
      <c r="E5121" s="26"/>
      <c r="F5121" s="26"/>
    </row>
    <row r="5122" spans="1:6" x14ac:dyDescent="0.3">
      <c r="A5122" s="22"/>
      <c r="B5122" s="23"/>
      <c r="C5122" s="24"/>
    </row>
    <row r="5123" spans="1:6" x14ac:dyDescent="0.3">
      <c r="A5123" s="22"/>
      <c r="B5123" s="23"/>
      <c r="C5123" s="24"/>
    </row>
    <row r="5124" spans="1:6" x14ac:dyDescent="0.3">
      <c r="A5124" s="22"/>
      <c r="B5124" s="23"/>
      <c r="C5124" s="24"/>
    </row>
    <row r="5125" spans="1:6" x14ac:dyDescent="0.3">
      <c r="A5125" s="22"/>
      <c r="B5125" s="23"/>
      <c r="C5125" s="24"/>
    </row>
    <row r="5126" spans="1:6" x14ac:dyDescent="0.3">
      <c r="A5126" s="22"/>
      <c r="B5126" s="23"/>
      <c r="C5126" s="24"/>
    </row>
    <row r="5127" spans="1:6" x14ac:dyDescent="0.3">
      <c r="A5127" s="22"/>
      <c r="B5127" s="23"/>
      <c r="C5127" s="24"/>
    </row>
    <row r="5128" spans="1:6" x14ac:dyDescent="0.3">
      <c r="A5128" s="22"/>
      <c r="B5128" s="23"/>
      <c r="C5128" s="24"/>
    </row>
    <row r="5129" spans="1:6" x14ac:dyDescent="0.3">
      <c r="A5129" s="22"/>
      <c r="B5129" s="23"/>
      <c r="C5129" s="24"/>
    </row>
    <row r="5130" spans="1:6" x14ac:dyDescent="0.3">
      <c r="A5130" s="22"/>
      <c r="B5130" s="23"/>
      <c r="C5130" s="24"/>
    </row>
    <row r="5131" spans="1:6" x14ac:dyDescent="0.3">
      <c r="A5131" s="22"/>
      <c r="B5131" s="23"/>
      <c r="C5131" s="24"/>
    </row>
    <row r="5132" spans="1:6" x14ac:dyDescent="0.3">
      <c r="A5132" s="22"/>
      <c r="B5132" s="23"/>
      <c r="C5132" s="24"/>
    </row>
    <row r="5133" spans="1:6" x14ac:dyDescent="0.3">
      <c r="A5133" s="22"/>
      <c r="B5133" s="23"/>
      <c r="C5133" s="24"/>
    </row>
    <row r="5134" spans="1:6" x14ac:dyDescent="0.3">
      <c r="A5134" s="22"/>
      <c r="B5134" s="23"/>
      <c r="C5134" s="24"/>
    </row>
    <row r="5135" spans="1:6" x14ac:dyDescent="0.3">
      <c r="A5135" s="22"/>
      <c r="B5135" s="23"/>
      <c r="C5135" s="24"/>
    </row>
    <row r="5136" spans="1:6" x14ac:dyDescent="0.3">
      <c r="A5136" s="22"/>
      <c r="B5136" s="23"/>
      <c r="C5136" s="24"/>
    </row>
    <row r="5137" spans="1:3" x14ac:dyDescent="0.3">
      <c r="A5137" s="22"/>
      <c r="B5137" s="23"/>
      <c r="C5137" s="24"/>
    </row>
    <row r="5138" spans="1:3" x14ac:dyDescent="0.3">
      <c r="A5138" s="22"/>
      <c r="B5138" s="23"/>
      <c r="C5138" s="24"/>
    </row>
    <row r="5139" spans="1:3" x14ac:dyDescent="0.3">
      <c r="A5139" s="22"/>
      <c r="B5139" s="23"/>
      <c r="C5139" s="24"/>
    </row>
    <row r="5140" spans="1:3" x14ac:dyDescent="0.3">
      <c r="A5140" s="22"/>
      <c r="B5140" s="23"/>
      <c r="C5140" s="24"/>
    </row>
    <row r="5141" spans="1:3" x14ac:dyDescent="0.3">
      <c r="A5141" s="22"/>
      <c r="B5141" s="23"/>
      <c r="C5141" s="24"/>
    </row>
    <row r="5142" spans="1:3" x14ac:dyDescent="0.3">
      <c r="A5142" s="22"/>
      <c r="B5142" s="23"/>
      <c r="C5142" s="24"/>
    </row>
    <row r="5143" spans="1:3" x14ac:dyDescent="0.3">
      <c r="A5143" s="22"/>
      <c r="B5143" s="23"/>
      <c r="C5143" s="24"/>
    </row>
    <row r="5144" spans="1:3" x14ac:dyDescent="0.3">
      <c r="A5144" s="22"/>
      <c r="B5144" s="23"/>
      <c r="C5144" s="24"/>
    </row>
    <row r="5145" spans="1:3" x14ac:dyDescent="0.3">
      <c r="A5145" s="22"/>
      <c r="B5145" s="23"/>
      <c r="C5145" s="24"/>
    </row>
    <row r="5146" spans="1:3" x14ac:dyDescent="0.3">
      <c r="A5146" s="22"/>
      <c r="B5146" s="23"/>
      <c r="C5146" s="24"/>
    </row>
    <row r="5147" spans="1:3" x14ac:dyDescent="0.3">
      <c r="A5147" s="22"/>
      <c r="B5147" s="23"/>
      <c r="C5147" s="24"/>
    </row>
    <row r="5148" spans="1:3" x14ac:dyDescent="0.3">
      <c r="A5148" s="22"/>
      <c r="B5148" s="23"/>
      <c r="C5148" s="24"/>
    </row>
    <row r="5149" spans="1:3" x14ac:dyDescent="0.3">
      <c r="A5149" s="22"/>
      <c r="B5149" s="23"/>
      <c r="C5149" s="24"/>
    </row>
    <row r="5150" spans="1:3" x14ac:dyDescent="0.3">
      <c r="A5150" s="22"/>
      <c r="B5150" s="23"/>
      <c r="C5150" s="24"/>
    </row>
    <row r="5151" spans="1:3" x14ac:dyDescent="0.3">
      <c r="A5151" s="22"/>
      <c r="B5151" s="23"/>
      <c r="C5151" s="24"/>
    </row>
    <row r="5152" spans="1:3" x14ac:dyDescent="0.3">
      <c r="A5152" s="22"/>
      <c r="B5152" s="23"/>
      <c r="C5152" s="24"/>
    </row>
    <row r="5153" spans="1:3" x14ac:dyDescent="0.3">
      <c r="A5153" s="22"/>
      <c r="B5153" s="23"/>
      <c r="C5153" s="24"/>
    </row>
    <row r="5154" spans="1:3" x14ac:dyDescent="0.3">
      <c r="A5154" s="22"/>
      <c r="B5154" s="23"/>
      <c r="C5154" s="24"/>
    </row>
    <row r="5155" spans="1:3" x14ac:dyDescent="0.3">
      <c r="A5155" s="22"/>
      <c r="B5155" s="23"/>
      <c r="C5155" s="24"/>
    </row>
    <row r="5156" spans="1:3" x14ac:dyDescent="0.3">
      <c r="A5156" s="22"/>
      <c r="B5156" s="23"/>
      <c r="C5156" s="24"/>
    </row>
    <row r="5157" spans="1:3" x14ac:dyDescent="0.3">
      <c r="A5157" s="22"/>
      <c r="B5157" s="23"/>
      <c r="C5157" s="24"/>
    </row>
    <row r="5158" spans="1:3" x14ac:dyDescent="0.3">
      <c r="A5158" s="22"/>
      <c r="B5158" s="23"/>
      <c r="C5158" s="24"/>
    </row>
    <row r="5159" spans="1:3" x14ac:dyDescent="0.3">
      <c r="A5159" s="22"/>
      <c r="B5159" s="23"/>
      <c r="C5159" s="24"/>
    </row>
    <row r="5160" spans="1:3" x14ac:dyDescent="0.3">
      <c r="A5160" s="22"/>
      <c r="B5160" s="23"/>
      <c r="C5160" s="24"/>
    </row>
    <row r="5161" spans="1:3" x14ac:dyDescent="0.3">
      <c r="A5161" s="22"/>
      <c r="B5161" s="23"/>
      <c r="C5161" s="24"/>
    </row>
    <row r="5162" spans="1:3" x14ac:dyDescent="0.3">
      <c r="A5162" s="22"/>
      <c r="B5162" s="23"/>
      <c r="C5162" s="24"/>
    </row>
    <row r="5163" spans="1:3" x14ac:dyDescent="0.3">
      <c r="A5163" s="22"/>
      <c r="B5163" s="23"/>
      <c r="C5163" s="24"/>
    </row>
    <row r="5164" spans="1:3" x14ac:dyDescent="0.3">
      <c r="A5164" s="22"/>
      <c r="B5164" s="23"/>
      <c r="C5164" s="24"/>
    </row>
    <row r="5165" spans="1:3" x14ac:dyDescent="0.3">
      <c r="A5165" s="22"/>
      <c r="B5165" s="23"/>
      <c r="C5165" s="24"/>
    </row>
    <row r="5166" spans="1:3" x14ac:dyDescent="0.3">
      <c r="A5166" s="22"/>
      <c r="B5166" s="23"/>
      <c r="C5166" s="24"/>
    </row>
    <row r="5167" spans="1:3" x14ac:dyDescent="0.3">
      <c r="A5167" s="22"/>
      <c r="B5167" s="23"/>
      <c r="C5167" s="24"/>
    </row>
    <row r="5168" spans="1:3" x14ac:dyDescent="0.3">
      <c r="A5168" s="22"/>
      <c r="B5168" s="23"/>
      <c r="C5168" s="24"/>
    </row>
    <row r="5169" spans="1:3" x14ac:dyDescent="0.3">
      <c r="A5169" s="22"/>
      <c r="B5169" s="23"/>
      <c r="C5169" s="24"/>
    </row>
    <row r="5170" spans="1:3" x14ac:dyDescent="0.3">
      <c r="A5170" s="22"/>
      <c r="B5170" s="23"/>
      <c r="C5170" s="24"/>
    </row>
    <row r="5171" spans="1:3" x14ac:dyDescent="0.3">
      <c r="A5171" s="22"/>
      <c r="B5171" s="23"/>
      <c r="C5171" s="24"/>
    </row>
    <row r="5172" spans="1:3" x14ac:dyDescent="0.3">
      <c r="A5172" s="22"/>
      <c r="B5172" s="23"/>
      <c r="C5172" s="24"/>
    </row>
    <row r="5173" spans="1:3" x14ac:dyDescent="0.3">
      <c r="A5173" s="22"/>
      <c r="B5173" s="23"/>
      <c r="C5173" s="24"/>
    </row>
    <row r="5174" spans="1:3" x14ac:dyDescent="0.3">
      <c r="A5174" s="22"/>
      <c r="B5174" s="23"/>
      <c r="C5174" s="24"/>
    </row>
    <row r="5175" spans="1:3" x14ac:dyDescent="0.3">
      <c r="A5175" s="22"/>
      <c r="B5175" s="23"/>
      <c r="C5175" s="24"/>
    </row>
    <row r="5176" spans="1:3" x14ac:dyDescent="0.3">
      <c r="A5176" s="22"/>
      <c r="B5176" s="23"/>
      <c r="C5176" s="24"/>
    </row>
    <row r="5177" spans="1:3" x14ac:dyDescent="0.3">
      <c r="A5177" s="22"/>
      <c r="B5177" s="23"/>
      <c r="C5177" s="24"/>
    </row>
    <row r="5178" spans="1:3" x14ac:dyDescent="0.3">
      <c r="A5178" s="22"/>
      <c r="B5178" s="23"/>
      <c r="C5178" s="24"/>
    </row>
    <row r="5179" spans="1:3" x14ac:dyDescent="0.3">
      <c r="A5179" s="22"/>
      <c r="B5179" s="23"/>
      <c r="C5179" s="24"/>
    </row>
    <row r="5180" spans="1:3" x14ac:dyDescent="0.3">
      <c r="A5180" s="22"/>
      <c r="B5180" s="23"/>
      <c r="C5180" s="24"/>
    </row>
    <row r="5181" spans="1:3" x14ac:dyDescent="0.3">
      <c r="A5181" s="22"/>
      <c r="B5181" s="23"/>
      <c r="C5181" s="24"/>
    </row>
    <row r="5182" spans="1:3" x14ac:dyDescent="0.3">
      <c r="A5182" s="22"/>
      <c r="B5182" s="23"/>
      <c r="C5182" s="24"/>
    </row>
    <row r="5183" spans="1:3" x14ac:dyDescent="0.3">
      <c r="A5183" s="22"/>
      <c r="B5183" s="23"/>
      <c r="C5183" s="24"/>
    </row>
    <row r="5184" spans="1:3" x14ac:dyDescent="0.3">
      <c r="A5184" s="22"/>
      <c r="B5184" s="23"/>
      <c r="C5184" s="24"/>
    </row>
    <row r="5185" spans="1:3" x14ac:dyDescent="0.3">
      <c r="A5185" s="22"/>
      <c r="B5185" s="23"/>
      <c r="C5185" s="24"/>
    </row>
    <row r="5186" spans="1:3" x14ac:dyDescent="0.3">
      <c r="A5186" s="22"/>
      <c r="B5186" s="23"/>
      <c r="C5186" s="24"/>
    </row>
    <row r="5187" spans="1:3" x14ac:dyDescent="0.3">
      <c r="A5187" s="22"/>
      <c r="B5187" s="23"/>
      <c r="C5187" s="24"/>
    </row>
    <row r="5188" spans="1:3" x14ac:dyDescent="0.3">
      <c r="A5188" s="22"/>
      <c r="B5188" s="23"/>
      <c r="C5188" s="24"/>
    </row>
    <row r="5189" spans="1:3" x14ac:dyDescent="0.3">
      <c r="A5189" s="22"/>
      <c r="B5189" s="23"/>
      <c r="C5189" s="24"/>
    </row>
    <row r="5190" spans="1:3" x14ac:dyDescent="0.3">
      <c r="A5190" s="22"/>
      <c r="B5190" s="23"/>
      <c r="C5190" s="24"/>
    </row>
    <row r="5191" spans="1:3" x14ac:dyDescent="0.3">
      <c r="A5191" s="22"/>
      <c r="B5191" s="23"/>
      <c r="C5191" s="24"/>
    </row>
    <row r="5192" spans="1:3" x14ac:dyDescent="0.3">
      <c r="A5192" s="22"/>
      <c r="B5192" s="23"/>
      <c r="C5192" s="24"/>
    </row>
    <row r="5193" spans="1:3" x14ac:dyDescent="0.3">
      <c r="A5193" s="22"/>
      <c r="B5193" s="23"/>
      <c r="C5193" s="24"/>
    </row>
    <row r="5194" spans="1:3" x14ac:dyDescent="0.3">
      <c r="A5194" s="22"/>
      <c r="B5194" s="23"/>
      <c r="C5194" s="24"/>
    </row>
    <row r="5195" spans="1:3" x14ac:dyDescent="0.3">
      <c r="A5195" s="22"/>
      <c r="B5195" s="23"/>
      <c r="C5195" s="24"/>
    </row>
    <row r="5196" spans="1:3" x14ac:dyDescent="0.3">
      <c r="A5196" s="22"/>
      <c r="B5196" s="23"/>
      <c r="C5196" s="24"/>
    </row>
    <row r="5197" spans="1:3" x14ac:dyDescent="0.3">
      <c r="A5197" s="22"/>
      <c r="B5197" s="23"/>
      <c r="C5197" s="24"/>
    </row>
    <row r="5198" spans="1:3" x14ac:dyDescent="0.3">
      <c r="A5198" s="22"/>
      <c r="B5198" s="23"/>
      <c r="C5198" s="24"/>
    </row>
    <row r="5199" spans="1:3" x14ac:dyDescent="0.3">
      <c r="A5199" s="22"/>
      <c r="B5199" s="23"/>
      <c r="C5199" s="24"/>
    </row>
    <row r="5200" spans="1:3" x14ac:dyDescent="0.3">
      <c r="A5200" s="22"/>
      <c r="B5200" s="23"/>
      <c r="C5200" s="24"/>
    </row>
    <row r="5201" spans="1:3" x14ac:dyDescent="0.3">
      <c r="A5201" s="22"/>
      <c r="B5201" s="23"/>
      <c r="C5201" s="24"/>
    </row>
    <row r="5202" spans="1:3" x14ac:dyDescent="0.3">
      <c r="A5202" s="22"/>
      <c r="B5202" s="23"/>
      <c r="C5202" s="24"/>
    </row>
    <row r="5203" spans="1:3" x14ac:dyDescent="0.3">
      <c r="A5203" s="22"/>
      <c r="B5203" s="23"/>
      <c r="C5203" s="24"/>
    </row>
    <row r="5204" spans="1:3" x14ac:dyDescent="0.3">
      <c r="A5204" s="22"/>
      <c r="B5204" s="23"/>
      <c r="C5204" s="24"/>
    </row>
    <row r="5205" spans="1:3" x14ac:dyDescent="0.3">
      <c r="A5205" s="22"/>
      <c r="B5205" s="23"/>
      <c r="C5205" s="24"/>
    </row>
    <row r="5206" spans="1:3" x14ac:dyDescent="0.3">
      <c r="A5206" s="22"/>
      <c r="B5206" s="23"/>
      <c r="C5206" s="24"/>
    </row>
    <row r="5207" spans="1:3" x14ac:dyDescent="0.3">
      <c r="A5207" s="22"/>
      <c r="B5207" s="23"/>
      <c r="C5207" s="24"/>
    </row>
    <row r="5208" spans="1:3" x14ac:dyDescent="0.3">
      <c r="A5208" s="22"/>
      <c r="B5208" s="23"/>
      <c r="C5208" s="24"/>
    </row>
    <row r="5209" spans="1:3" x14ac:dyDescent="0.3">
      <c r="A5209" s="22"/>
      <c r="B5209" s="23"/>
      <c r="C5209" s="24"/>
    </row>
    <row r="5210" spans="1:3" x14ac:dyDescent="0.3">
      <c r="A5210" s="22"/>
      <c r="B5210" s="23"/>
      <c r="C5210" s="24"/>
    </row>
    <row r="5211" spans="1:3" x14ac:dyDescent="0.3">
      <c r="A5211" s="22"/>
      <c r="B5211" s="23"/>
      <c r="C5211" s="24"/>
    </row>
    <row r="5212" spans="1:3" x14ac:dyDescent="0.3">
      <c r="A5212" s="22"/>
      <c r="B5212" s="23"/>
      <c r="C5212" s="24"/>
    </row>
    <row r="5213" spans="1:3" x14ac:dyDescent="0.3">
      <c r="A5213" s="22"/>
      <c r="B5213" s="23"/>
      <c r="C5213" s="24"/>
    </row>
    <row r="5214" spans="1:3" x14ac:dyDescent="0.3">
      <c r="A5214" s="22"/>
      <c r="B5214" s="23"/>
      <c r="C5214" s="24"/>
    </row>
    <row r="5215" spans="1:3" x14ac:dyDescent="0.3">
      <c r="A5215" s="22"/>
      <c r="B5215" s="23"/>
      <c r="C5215" s="24"/>
    </row>
    <row r="5216" spans="1:3" x14ac:dyDescent="0.3">
      <c r="A5216" s="22"/>
      <c r="B5216" s="23"/>
      <c r="C5216" s="24"/>
    </row>
    <row r="5217" spans="1:3" x14ac:dyDescent="0.3">
      <c r="A5217" s="22"/>
      <c r="B5217" s="23"/>
      <c r="C5217" s="24"/>
    </row>
    <row r="5218" spans="1:3" x14ac:dyDescent="0.3">
      <c r="A5218" s="22"/>
      <c r="B5218" s="23"/>
      <c r="C5218" s="24"/>
    </row>
    <row r="5219" spans="1:3" x14ac:dyDescent="0.3">
      <c r="A5219" s="22"/>
      <c r="B5219" s="23"/>
      <c r="C5219" s="24"/>
    </row>
    <row r="5220" spans="1:3" x14ac:dyDescent="0.3">
      <c r="A5220" s="22"/>
      <c r="B5220" s="23"/>
      <c r="C5220" s="24"/>
    </row>
    <row r="5221" spans="1:3" x14ac:dyDescent="0.3">
      <c r="A5221" s="22"/>
      <c r="B5221" s="23"/>
      <c r="C5221" s="24"/>
    </row>
    <row r="5222" spans="1:3" x14ac:dyDescent="0.3">
      <c r="A5222" s="22"/>
      <c r="B5222" s="23"/>
      <c r="C5222" s="24"/>
    </row>
    <row r="5223" spans="1:3" x14ac:dyDescent="0.3">
      <c r="A5223" s="22"/>
      <c r="B5223" s="23"/>
      <c r="C5223" s="24"/>
    </row>
    <row r="5224" spans="1:3" x14ac:dyDescent="0.3">
      <c r="A5224" s="22"/>
      <c r="B5224" s="23"/>
      <c r="C5224" s="24"/>
    </row>
    <row r="5225" spans="1:3" x14ac:dyDescent="0.3">
      <c r="A5225" s="22"/>
      <c r="B5225" s="23"/>
      <c r="C5225" s="24"/>
    </row>
    <row r="5226" spans="1:3" x14ac:dyDescent="0.3">
      <c r="A5226" s="22"/>
      <c r="B5226" s="23"/>
      <c r="C5226" s="24"/>
    </row>
    <row r="5227" spans="1:3" x14ac:dyDescent="0.3">
      <c r="A5227" s="22"/>
      <c r="B5227" s="23"/>
      <c r="C5227" s="24"/>
    </row>
    <row r="5228" spans="1:3" x14ac:dyDescent="0.3">
      <c r="A5228" s="22"/>
      <c r="B5228" s="23"/>
      <c r="C5228" s="24"/>
    </row>
    <row r="5229" spans="1:3" x14ac:dyDescent="0.3">
      <c r="A5229" s="22"/>
      <c r="B5229" s="23"/>
      <c r="C5229" s="24"/>
    </row>
    <row r="5230" spans="1:3" x14ac:dyDescent="0.3">
      <c r="A5230" s="22"/>
      <c r="B5230" s="23"/>
      <c r="C5230" s="24"/>
    </row>
    <row r="5231" spans="1:3" x14ac:dyDescent="0.3">
      <c r="A5231" s="22"/>
      <c r="B5231" s="23"/>
      <c r="C5231" s="24"/>
    </row>
    <row r="5232" spans="1:3" x14ac:dyDescent="0.3">
      <c r="A5232" s="22"/>
      <c r="B5232" s="23"/>
      <c r="C5232" s="24"/>
    </row>
    <row r="5233" spans="1:3" x14ac:dyDescent="0.3">
      <c r="A5233" s="22"/>
      <c r="B5233" s="23"/>
      <c r="C5233" s="24"/>
    </row>
    <row r="5234" spans="1:3" x14ac:dyDescent="0.3">
      <c r="A5234" s="22"/>
      <c r="B5234" s="23"/>
      <c r="C5234" s="24"/>
    </row>
    <row r="5235" spans="1:3" x14ac:dyDescent="0.3">
      <c r="A5235" s="22"/>
      <c r="B5235" s="23"/>
      <c r="C5235" s="24"/>
    </row>
    <row r="5236" spans="1:3" x14ac:dyDescent="0.3">
      <c r="A5236" s="22"/>
      <c r="B5236" s="23"/>
      <c r="C5236" s="24"/>
    </row>
    <row r="5237" spans="1:3" x14ac:dyDescent="0.3">
      <c r="A5237" s="22"/>
      <c r="B5237" s="23"/>
      <c r="C5237" s="24"/>
    </row>
    <row r="5238" spans="1:3" x14ac:dyDescent="0.3">
      <c r="A5238" s="22"/>
      <c r="B5238" s="23"/>
      <c r="C5238" s="24"/>
    </row>
    <row r="5239" spans="1:3" x14ac:dyDescent="0.3">
      <c r="A5239" s="22"/>
      <c r="B5239" s="23"/>
      <c r="C5239" s="24"/>
    </row>
    <row r="5240" spans="1:3" x14ac:dyDescent="0.3">
      <c r="A5240" s="22"/>
      <c r="B5240" s="23"/>
      <c r="C5240" s="24"/>
    </row>
    <row r="5241" spans="1:3" x14ac:dyDescent="0.3">
      <c r="A5241" s="22"/>
      <c r="B5241" s="23"/>
      <c r="C5241" s="24"/>
    </row>
    <row r="5242" spans="1:3" x14ac:dyDescent="0.3">
      <c r="A5242" s="22"/>
      <c r="B5242" s="23"/>
      <c r="C5242" s="24"/>
    </row>
    <row r="5243" spans="1:3" x14ac:dyDescent="0.3">
      <c r="A5243" s="22"/>
      <c r="B5243" s="23"/>
      <c r="C5243" s="24"/>
    </row>
    <row r="5244" spans="1:3" x14ac:dyDescent="0.3">
      <c r="A5244" s="22"/>
      <c r="B5244" s="23"/>
      <c r="C5244" s="24"/>
    </row>
    <row r="5245" spans="1:3" x14ac:dyDescent="0.3">
      <c r="A5245" s="22"/>
      <c r="B5245" s="23"/>
      <c r="C5245" s="24"/>
    </row>
    <row r="5246" spans="1:3" x14ac:dyDescent="0.3">
      <c r="A5246" s="22"/>
      <c r="B5246" s="23"/>
      <c r="C5246" s="24"/>
    </row>
    <row r="5247" spans="1:3" x14ac:dyDescent="0.3">
      <c r="A5247" s="22"/>
      <c r="B5247" s="23"/>
      <c r="C5247" s="24"/>
    </row>
    <row r="5248" spans="1:3" x14ac:dyDescent="0.3">
      <c r="A5248" s="22"/>
      <c r="B5248" s="23"/>
      <c r="C5248" s="24"/>
    </row>
    <row r="5249" spans="1:3" x14ac:dyDescent="0.3">
      <c r="A5249" s="22"/>
      <c r="B5249" s="23"/>
      <c r="C5249" s="24"/>
    </row>
    <row r="5250" spans="1:3" x14ac:dyDescent="0.3">
      <c r="A5250" s="22"/>
      <c r="B5250" s="23"/>
      <c r="C5250" s="24"/>
    </row>
    <row r="5251" spans="1:3" x14ac:dyDescent="0.3">
      <c r="A5251" s="22"/>
      <c r="B5251" s="23"/>
      <c r="C5251" s="24"/>
    </row>
    <row r="5252" spans="1:3" x14ac:dyDescent="0.3">
      <c r="A5252" s="22"/>
      <c r="B5252" s="23"/>
      <c r="C5252" s="24"/>
    </row>
    <row r="5253" spans="1:3" x14ac:dyDescent="0.3">
      <c r="A5253" s="22"/>
      <c r="B5253" s="23"/>
      <c r="C5253" s="24"/>
    </row>
    <row r="5254" spans="1:3" x14ac:dyDescent="0.3">
      <c r="A5254" s="22"/>
      <c r="B5254" s="23"/>
      <c r="C5254" s="24"/>
    </row>
    <row r="5255" spans="1:3" x14ac:dyDescent="0.3">
      <c r="A5255" s="22"/>
      <c r="B5255" s="23"/>
      <c r="C5255" s="24"/>
    </row>
    <row r="5256" spans="1:3" x14ac:dyDescent="0.3">
      <c r="A5256" s="22"/>
      <c r="B5256" s="23"/>
      <c r="C5256" s="24"/>
    </row>
    <row r="5257" spans="1:3" x14ac:dyDescent="0.3">
      <c r="A5257" s="22"/>
      <c r="B5257" s="23"/>
      <c r="C5257" s="24"/>
    </row>
    <row r="5258" spans="1:3" x14ac:dyDescent="0.3">
      <c r="A5258" s="22"/>
      <c r="B5258" s="23"/>
      <c r="C5258" s="24"/>
    </row>
    <row r="5259" spans="1:3" x14ac:dyDescent="0.3">
      <c r="A5259" s="22"/>
      <c r="B5259" s="23"/>
      <c r="C5259" s="24"/>
    </row>
    <row r="5260" spans="1:3" x14ac:dyDescent="0.3">
      <c r="A5260" s="22"/>
      <c r="B5260" s="23"/>
      <c r="C5260" s="24"/>
    </row>
    <row r="5261" spans="1:3" x14ac:dyDescent="0.3">
      <c r="A5261" s="22"/>
      <c r="B5261" s="23"/>
      <c r="C5261" s="24"/>
    </row>
    <row r="5262" spans="1:3" x14ac:dyDescent="0.3">
      <c r="A5262" s="27"/>
      <c r="B5262" s="23"/>
      <c r="C5262" s="24"/>
    </row>
    <row r="5263" spans="1:3" x14ac:dyDescent="0.3">
      <c r="A5263" s="27"/>
      <c r="B5263" s="23"/>
      <c r="C5263" s="24"/>
    </row>
    <row r="5264" spans="1:3" x14ac:dyDescent="0.3">
      <c r="A5264" s="27"/>
      <c r="B5264" s="23"/>
      <c r="C5264" s="24"/>
    </row>
    <row r="5265" spans="1:3" x14ac:dyDescent="0.3">
      <c r="A5265" s="27"/>
      <c r="B5265" s="23"/>
      <c r="C5265" s="24"/>
    </row>
    <row r="5266" spans="1:3" x14ac:dyDescent="0.3">
      <c r="A5266" s="27"/>
      <c r="B5266" s="23"/>
      <c r="C5266" s="24"/>
    </row>
    <row r="5267" spans="1:3" x14ac:dyDescent="0.3">
      <c r="A5267" s="27"/>
      <c r="B5267" s="23"/>
      <c r="C5267" s="24"/>
    </row>
    <row r="5268" spans="1:3" x14ac:dyDescent="0.3">
      <c r="A5268" s="27"/>
      <c r="B5268" s="23"/>
      <c r="C5268" s="24"/>
    </row>
    <row r="5269" spans="1:3" x14ac:dyDescent="0.3">
      <c r="A5269" s="27"/>
      <c r="B5269" s="23"/>
      <c r="C5269" s="24"/>
    </row>
    <row r="5270" spans="1:3" x14ac:dyDescent="0.3">
      <c r="A5270" s="27"/>
      <c r="B5270" s="23"/>
      <c r="C5270" s="24"/>
    </row>
    <row r="5271" spans="1:3" x14ac:dyDescent="0.3">
      <c r="A5271" s="27"/>
      <c r="B5271" s="23"/>
      <c r="C5271" s="24"/>
    </row>
    <row r="5272" spans="1:3" x14ac:dyDescent="0.3">
      <c r="A5272" s="27"/>
      <c r="B5272" s="23"/>
      <c r="C5272" s="24"/>
    </row>
    <row r="5273" spans="1:3" x14ac:dyDescent="0.3">
      <c r="A5273" s="27"/>
      <c r="B5273" s="23"/>
      <c r="C5273" s="24"/>
    </row>
    <row r="5274" spans="1:3" x14ac:dyDescent="0.3">
      <c r="A5274" s="27"/>
      <c r="B5274" s="23"/>
      <c r="C5274" s="24"/>
    </row>
    <row r="5275" spans="1:3" x14ac:dyDescent="0.3">
      <c r="A5275" s="27"/>
      <c r="B5275" s="23"/>
      <c r="C5275" s="24"/>
    </row>
    <row r="5276" spans="1:3" x14ac:dyDescent="0.3">
      <c r="A5276" s="27"/>
      <c r="B5276" s="23"/>
      <c r="C5276" s="24"/>
    </row>
    <row r="5277" spans="1:3" x14ac:dyDescent="0.3">
      <c r="A5277" s="27"/>
      <c r="B5277" s="23"/>
      <c r="C5277" s="24"/>
    </row>
    <row r="5278" spans="1:3" x14ac:dyDescent="0.3">
      <c r="A5278" s="27"/>
      <c r="B5278" s="23"/>
      <c r="C5278" s="24"/>
    </row>
    <row r="5279" spans="1:3" x14ac:dyDescent="0.3">
      <c r="A5279" s="27"/>
      <c r="B5279" s="23"/>
      <c r="C5279" s="24"/>
    </row>
    <row r="5280" spans="1:3" x14ac:dyDescent="0.3">
      <c r="A5280" s="27"/>
      <c r="B5280" s="23"/>
      <c r="C5280" s="24"/>
    </row>
    <row r="5281" spans="1:3" x14ac:dyDescent="0.3">
      <c r="A5281" s="27"/>
      <c r="B5281" s="23"/>
      <c r="C5281" s="24"/>
    </row>
    <row r="5282" spans="1:3" x14ac:dyDescent="0.3">
      <c r="A5282" s="27"/>
      <c r="B5282" s="23"/>
      <c r="C5282" s="24"/>
    </row>
    <row r="5283" spans="1:3" x14ac:dyDescent="0.3">
      <c r="A5283" s="27"/>
      <c r="B5283" s="23"/>
      <c r="C5283" s="24"/>
    </row>
    <row r="5284" spans="1:3" x14ac:dyDescent="0.3">
      <c r="A5284" s="27"/>
      <c r="B5284" s="23"/>
      <c r="C5284" s="24"/>
    </row>
    <row r="5285" spans="1:3" x14ac:dyDescent="0.3">
      <c r="A5285" s="27"/>
      <c r="B5285" s="23"/>
      <c r="C5285" s="24"/>
    </row>
    <row r="5286" spans="1:3" x14ac:dyDescent="0.3">
      <c r="A5286" s="27"/>
      <c r="B5286" s="23"/>
      <c r="C5286" s="24"/>
    </row>
    <row r="5287" spans="1:3" x14ac:dyDescent="0.3">
      <c r="A5287" s="27"/>
      <c r="B5287" s="23"/>
      <c r="C5287" s="24"/>
    </row>
    <row r="5288" spans="1:3" x14ac:dyDescent="0.3">
      <c r="A5288" s="27"/>
      <c r="B5288" s="23"/>
      <c r="C5288" s="24"/>
    </row>
    <row r="5289" spans="1:3" x14ac:dyDescent="0.3">
      <c r="A5289" s="27"/>
      <c r="B5289" s="23"/>
      <c r="C5289" s="24"/>
    </row>
    <row r="5290" spans="1:3" x14ac:dyDescent="0.3">
      <c r="A5290" s="27"/>
      <c r="B5290" s="23"/>
      <c r="C5290" s="24"/>
    </row>
    <row r="5291" spans="1:3" x14ac:dyDescent="0.3">
      <c r="A5291" s="27"/>
      <c r="B5291" s="23"/>
      <c r="C5291" s="24"/>
    </row>
    <row r="5292" spans="1:3" x14ac:dyDescent="0.3">
      <c r="A5292" s="27"/>
      <c r="B5292" s="23"/>
      <c r="C5292" s="24"/>
    </row>
    <row r="5293" spans="1:3" x14ac:dyDescent="0.3">
      <c r="A5293" s="27"/>
      <c r="B5293" s="23"/>
      <c r="C5293" s="24"/>
    </row>
    <row r="5294" spans="1:3" x14ac:dyDescent="0.3">
      <c r="A5294" s="27"/>
      <c r="B5294" s="23"/>
      <c r="C5294" s="24"/>
    </row>
    <row r="5295" spans="1:3" x14ac:dyDescent="0.3">
      <c r="A5295" s="27"/>
      <c r="B5295" s="23"/>
      <c r="C5295" s="24"/>
    </row>
    <row r="5296" spans="1:3" x14ac:dyDescent="0.3">
      <c r="A5296" s="27"/>
      <c r="B5296" s="23"/>
      <c r="C5296" s="24"/>
    </row>
    <row r="5297" spans="1:3" x14ac:dyDescent="0.3">
      <c r="A5297" s="27"/>
      <c r="B5297" s="23"/>
      <c r="C5297" s="24"/>
    </row>
    <row r="5298" spans="1:3" x14ac:dyDescent="0.3">
      <c r="A5298" s="27"/>
      <c r="B5298" s="23"/>
      <c r="C5298" s="24"/>
    </row>
    <row r="5299" spans="1:3" x14ac:dyDescent="0.3">
      <c r="A5299" s="27"/>
      <c r="B5299" s="23"/>
      <c r="C5299" s="24"/>
    </row>
    <row r="5300" spans="1:3" x14ac:dyDescent="0.3">
      <c r="A5300" s="27"/>
      <c r="B5300" s="23"/>
      <c r="C5300" s="24"/>
    </row>
    <row r="5301" spans="1:3" x14ac:dyDescent="0.3">
      <c r="A5301" s="27"/>
      <c r="B5301" s="23"/>
      <c r="C5301" s="24"/>
    </row>
    <row r="5302" spans="1:3" x14ac:dyDescent="0.3">
      <c r="A5302" s="27"/>
      <c r="B5302" s="23"/>
      <c r="C5302" s="24"/>
    </row>
    <row r="5303" spans="1:3" x14ac:dyDescent="0.3">
      <c r="A5303" s="27"/>
      <c r="B5303" s="23"/>
      <c r="C5303" s="24"/>
    </row>
    <row r="5304" spans="1:3" x14ac:dyDescent="0.3">
      <c r="A5304" s="27"/>
      <c r="B5304" s="23"/>
      <c r="C5304" s="24"/>
    </row>
    <row r="5305" spans="1:3" x14ac:dyDescent="0.3">
      <c r="A5305" s="27"/>
      <c r="B5305" s="23"/>
      <c r="C5305" s="24"/>
    </row>
    <row r="5306" spans="1:3" x14ac:dyDescent="0.3">
      <c r="A5306" s="27"/>
      <c r="B5306" s="23"/>
      <c r="C5306" s="24"/>
    </row>
    <row r="5307" spans="1:3" x14ac:dyDescent="0.3">
      <c r="A5307" s="27"/>
      <c r="B5307" s="23"/>
      <c r="C5307" s="24"/>
    </row>
    <row r="5308" spans="1:3" x14ac:dyDescent="0.3">
      <c r="A5308" s="27"/>
      <c r="B5308" s="23"/>
      <c r="C5308" s="24"/>
    </row>
    <row r="5309" spans="1:3" x14ac:dyDescent="0.3">
      <c r="A5309" s="27"/>
      <c r="B5309" s="23"/>
      <c r="C5309" s="24"/>
    </row>
    <row r="5310" spans="1:3" x14ac:dyDescent="0.3">
      <c r="A5310" s="27"/>
      <c r="B5310" s="23"/>
      <c r="C5310" s="24"/>
    </row>
    <row r="5311" spans="1:3" x14ac:dyDescent="0.3">
      <c r="A5311" s="27"/>
      <c r="B5311" s="23"/>
      <c r="C5311" s="24"/>
    </row>
    <row r="5312" spans="1:3" x14ac:dyDescent="0.3">
      <c r="A5312" s="27"/>
      <c r="B5312" s="23"/>
      <c r="C5312" s="24"/>
    </row>
    <row r="5313" spans="1:3" x14ac:dyDescent="0.3">
      <c r="A5313" s="27"/>
      <c r="B5313" s="23"/>
      <c r="C5313" s="24"/>
    </row>
    <row r="5314" spans="1:3" x14ac:dyDescent="0.3">
      <c r="A5314" s="27"/>
      <c r="B5314" s="23"/>
      <c r="C5314" s="24"/>
    </row>
    <row r="5315" spans="1:3" x14ac:dyDescent="0.3">
      <c r="A5315" s="27"/>
      <c r="B5315" s="23"/>
      <c r="C5315" s="24"/>
    </row>
    <row r="5316" spans="1:3" x14ac:dyDescent="0.3">
      <c r="A5316" s="27"/>
      <c r="B5316" s="23"/>
      <c r="C5316" s="24"/>
    </row>
    <row r="5317" spans="1:3" x14ac:dyDescent="0.3">
      <c r="A5317" s="27"/>
      <c r="B5317" s="23"/>
      <c r="C5317" s="24"/>
    </row>
    <row r="5318" spans="1:3" x14ac:dyDescent="0.3">
      <c r="A5318" s="27"/>
      <c r="B5318" s="23"/>
      <c r="C5318" s="24"/>
    </row>
    <row r="5319" spans="1:3" x14ac:dyDescent="0.3">
      <c r="A5319" s="27"/>
      <c r="B5319" s="23"/>
      <c r="C5319" s="24"/>
    </row>
    <row r="5320" spans="1:3" x14ac:dyDescent="0.3">
      <c r="A5320" s="27"/>
      <c r="B5320" s="23"/>
      <c r="C5320" s="24"/>
    </row>
    <row r="5321" spans="1:3" x14ac:dyDescent="0.3">
      <c r="A5321" s="27"/>
      <c r="B5321" s="23"/>
      <c r="C5321" s="24"/>
    </row>
    <row r="5322" spans="1:3" x14ac:dyDescent="0.3">
      <c r="A5322" s="27"/>
      <c r="B5322" s="23"/>
      <c r="C5322" s="24"/>
    </row>
    <row r="5323" spans="1:3" x14ac:dyDescent="0.3">
      <c r="A5323" s="27"/>
      <c r="B5323" s="23"/>
      <c r="C5323" s="24"/>
    </row>
    <row r="5324" spans="1:3" x14ac:dyDescent="0.3">
      <c r="A5324" s="27"/>
      <c r="B5324" s="23"/>
      <c r="C5324" s="24"/>
    </row>
    <row r="5325" spans="1:3" x14ac:dyDescent="0.3">
      <c r="A5325" s="27"/>
      <c r="B5325" s="23"/>
      <c r="C5325" s="24"/>
    </row>
    <row r="5326" spans="1:3" x14ac:dyDescent="0.3">
      <c r="A5326" s="27"/>
      <c r="B5326" s="23"/>
      <c r="C5326" s="24"/>
    </row>
    <row r="5327" spans="1:3" x14ac:dyDescent="0.3">
      <c r="A5327" s="27"/>
      <c r="B5327" s="23"/>
      <c r="C5327" s="24"/>
    </row>
    <row r="5328" spans="1:3" x14ac:dyDescent="0.3">
      <c r="A5328" s="27"/>
      <c r="B5328" s="23"/>
      <c r="C5328" s="24"/>
    </row>
    <row r="5329" spans="1:3" x14ac:dyDescent="0.3">
      <c r="A5329" s="27"/>
      <c r="B5329" s="23"/>
      <c r="C5329" s="24"/>
    </row>
    <row r="5330" spans="1:3" x14ac:dyDescent="0.3">
      <c r="A5330" s="27"/>
      <c r="B5330" s="23"/>
      <c r="C5330" s="24"/>
    </row>
    <row r="5331" spans="1:3" x14ac:dyDescent="0.3">
      <c r="A5331" s="27"/>
      <c r="B5331" s="23"/>
      <c r="C5331" s="24"/>
    </row>
    <row r="5332" spans="1:3" x14ac:dyDescent="0.3">
      <c r="A5332" s="27"/>
      <c r="B5332" s="23"/>
      <c r="C5332" s="24"/>
    </row>
    <row r="5333" spans="1:3" x14ac:dyDescent="0.3">
      <c r="A5333" s="27"/>
      <c r="B5333" s="23"/>
      <c r="C5333" s="24"/>
    </row>
    <row r="5334" spans="1:3" x14ac:dyDescent="0.3">
      <c r="A5334" s="27"/>
      <c r="B5334" s="23"/>
      <c r="C5334" s="24"/>
    </row>
    <row r="5335" spans="1:3" x14ac:dyDescent="0.3">
      <c r="A5335" s="27"/>
      <c r="B5335" s="23"/>
      <c r="C5335" s="24"/>
    </row>
    <row r="5336" spans="1:3" x14ac:dyDescent="0.3">
      <c r="A5336" s="27"/>
      <c r="B5336" s="23"/>
      <c r="C5336" s="24"/>
    </row>
    <row r="5337" spans="1:3" x14ac:dyDescent="0.3">
      <c r="A5337" s="27"/>
      <c r="B5337" s="23"/>
      <c r="C5337" s="24"/>
    </row>
    <row r="5338" spans="1:3" x14ac:dyDescent="0.3">
      <c r="A5338" s="27"/>
      <c r="B5338" s="23"/>
      <c r="C5338" s="24"/>
    </row>
    <row r="5339" spans="1:3" x14ac:dyDescent="0.3">
      <c r="A5339" s="27"/>
      <c r="B5339" s="23"/>
      <c r="C5339" s="24"/>
    </row>
    <row r="5340" spans="1:3" x14ac:dyDescent="0.3">
      <c r="A5340" s="27"/>
      <c r="B5340" s="23"/>
      <c r="C5340" s="24"/>
    </row>
    <row r="5341" spans="1:3" x14ac:dyDescent="0.3">
      <c r="A5341" s="27"/>
      <c r="B5341" s="23"/>
      <c r="C5341" s="24"/>
    </row>
    <row r="5342" spans="1:3" x14ac:dyDescent="0.3">
      <c r="A5342" s="27"/>
      <c r="B5342" s="23"/>
      <c r="C5342" s="24"/>
    </row>
    <row r="5343" spans="1:3" x14ac:dyDescent="0.3">
      <c r="A5343" s="27"/>
      <c r="B5343" s="23"/>
      <c r="C5343" s="24"/>
    </row>
    <row r="5344" spans="1:3" x14ac:dyDescent="0.3">
      <c r="A5344" s="27"/>
      <c r="B5344" s="23"/>
      <c r="C5344" s="24"/>
    </row>
    <row r="5345" spans="1:3" x14ac:dyDescent="0.3">
      <c r="A5345" s="27"/>
      <c r="B5345" s="23"/>
      <c r="C5345" s="24"/>
    </row>
    <row r="5346" spans="1:3" x14ac:dyDescent="0.3">
      <c r="A5346" s="27"/>
      <c r="B5346" s="23"/>
      <c r="C5346" s="24"/>
    </row>
    <row r="5347" spans="1:3" x14ac:dyDescent="0.3">
      <c r="A5347" s="27"/>
      <c r="B5347" s="23"/>
      <c r="C5347" s="24"/>
    </row>
    <row r="5348" spans="1:3" x14ac:dyDescent="0.3">
      <c r="A5348" s="27"/>
      <c r="B5348" s="23"/>
      <c r="C5348" s="24"/>
    </row>
    <row r="5349" spans="1:3" x14ac:dyDescent="0.3">
      <c r="A5349" s="27"/>
      <c r="B5349" s="23"/>
      <c r="C5349" s="24"/>
    </row>
    <row r="5350" spans="1:3" x14ac:dyDescent="0.3">
      <c r="A5350" s="27"/>
      <c r="B5350" s="23"/>
      <c r="C5350" s="24"/>
    </row>
    <row r="5351" spans="1:3" x14ac:dyDescent="0.3">
      <c r="A5351" s="27"/>
      <c r="B5351" s="23"/>
      <c r="C5351" s="24"/>
    </row>
    <row r="5352" spans="1:3" x14ac:dyDescent="0.3">
      <c r="A5352" s="27"/>
      <c r="B5352" s="23"/>
      <c r="C5352" s="24"/>
    </row>
    <row r="5353" spans="1:3" x14ac:dyDescent="0.3">
      <c r="A5353" s="27"/>
      <c r="B5353" s="23"/>
      <c r="C5353" s="24"/>
    </row>
    <row r="5354" spans="1:3" x14ac:dyDescent="0.3">
      <c r="A5354" s="27"/>
      <c r="B5354" s="23"/>
      <c r="C5354" s="24"/>
    </row>
    <row r="5355" spans="1:3" x14ac:dyDescent="0.3">
      <c r="A5355" s="27"/>
      <c r="B5355" s="23"/>
      <c r="C5355" s="24"/>
    </row>
    <row r="5356" spans="1:3" x14ac:dyDescent="0.3">
      <c r="A5356" s="27"/>
      <c r="B5356" s="23"/>
      <c r="C5356" s="24"/>
    </row>
    <row r="5357" spans="1:3" x14ac:dyDescent="0.3">
      <c r="A5357" s="27"/>
      <c r="B5357" s="23"/>
      <c r="C5357" s="24"/>
    </row>
    <row r="5358" spans="1:3" x14ac:dyDescent="0.3">
      <c r="A5358" s="27"/>
      <c r="B5358" s="23"/>
      <c r="C5358" s="24"/>
    </row>
    <row r="5359" spans="1:3" x14ac:dyDescent="0.3">
      <c r="A5359" s="27"/>
      <c r="B5359" s="23"/>
      <c r="C5359" s="24"/>
    </row>
    <row r="5360" spans="1:3" x14ac:dyDescent="0.3">
      <c r="A5360" s="27"/>
      <c r="B5360" s="23"/>
      <c r="C5360" s="24"/>
    </row>
    <row r="5361" spans="1:3" x14ac:dyDescent="0.3">
      <c r="A5361" s="27"/>
      <c r="B5361" s="23"/>
      <c r="C5361" s="24"/>
    </row>
    <row r="5362" spans="1:3" x14ac:dyDescent="0.3">
      <c r="A5362" s="27"/>
      <c r="B5362" s="23"/>
      <c r="C5362" s="24"/>
    </row>
    <row r="5363" spans="1:3" x14ac:dyDescent="0.3">
      <c r="A5363" s="27"/>
      <c r="B5363" s="23"/>
      <c r="C5363" s="24"/>
    </row>
    <row r="5364" spans="1:3" x14ac:dyDescent="0.3">
      <c r="A5364" s="27"/>
      <c r="B5364" s="23"/>
      <c r="C5364" s="24"/>
    </row>
    <row r="5365" spans="1:3" x14ac:dyDescent="0.3">
      <c r="A5365" s="27"/>
      <c r="B5365" s="23"/>
      <c r="C5365" s="24"/>
    </row>
    <row r="5366" spans="1:3" x14ac:dyDescent="0.3">
      <c r="A5366" s="27"/>
      <c r="B5366" s="23"/>
      <c r="C5366" s="24"/>
    </row>
    <row r="5367" spans="1:3" x14ac:dyDescent="0.3">
      <c r="A5367" s="27"/>
      <c r="B5367" s="23"/>
      <c r="C5367" s="24"/>
    </row>
    <row r="5368" spans="1:3" x14ac:dyDescent="0.3">
      <c r="A5368" s="27"/>
      <c r="B5368" s="23"/>
      <c r="C5368" s="24"/>
    </row>
    <row r="5369" spans="1:3" x14ac:dyDescent="0.3">
      <c r="A5369" s="27"/>
      <c r="B5369" s="23"/>
      <c r="C5369" s="24"/>
    </row>
    <row r="5370" spans="1:3" x14ac:dyDescent="0.3">
      <c r="A5370" s="27"/>
      <c r="B5370" s="23"/>
      <c r="C5370" s="24"/>
    </row>
    <row r="5371" spans="1:3" x14ac:dyDescent="0.3">
      <c r="A5371" s="27"/>
      <c r="B5371" s="23"/>
      <c r="C5371" s="24"/>
    </row>
    <row r="5372" spans="1:3" x14ac:dyDescent="0.3">
      <c r="A5372" s="27"/>
      <c r="B5372" s="23"/>
      <c r="C5372" s="24"/>
    </row>
    <row r="5373" spans="1:3" x14ac:dyDescent="0.3">
      <c r="A5373" s="27"/>
      <c r="B5373" s="23"/>
      <c r="C5373" s="24"/>
    </row>
    <row r="5374" spans="1:3" x14ac:dyDescent="0.3">
      <c r="A5374" s="27"/>
      <c r="B5374" s="23"/>
      <c r="C5374" s="24"/>
    </row>
    <row r="5375" spans="1:3" x14ac:dyDescent="0.3">
      <c r="A5375" s="27"/>
      <c r="B5375" s="23"/>
      <c r="C5375" s="24"/>
    </row>
    <row r="5376" spans="1:3" x14ac:dyDescent="0.3">
      <c r="A5376" s="27"/>
      <c r="B5376" s="23"/>
      <c r="C5376" s="24"/>
    </row>
    <row r="5377" spans="1:3" x14ac:dyDescent="0.3">
      <c r="A5377" s="27"/>
      <c r="B5377" s="23"/>
      <c r="C5377" s="24"/>
    </row>
    <row r="5378" spans="1:3" x14ac:dyDescent="0.3">
      <c r="A5378" s="27"/>
      <c r="B5378" s="23"/>
      <c r="C5378" s="24"/>
    </row>
    <row r="5379" spans="1:3" x14ac:dyDescent="0.3">
      <c r="A5379" s="27"/>
      <c r="B5379" s="23"/>
      <c r="C5379" s="24"/>
    </row>
    <row r="5380" spans="1:3" x14ac:dyDescent="0.3">
      <c r="A5380" s="27"/>
      <c r="B5380" s="23"/>
      <c r="C5380" s="24"/>
    </row>
    <row r="5381" spans="1:3" x14ac:dyDescent="0.3">
      <c r="A5381" s="27"/>
      <c r="B5381" s="23"/>
      <c r="C5381" s="24"/>
    </row>
    <row r="5382" spans="1:3" x14ac:dyDescent="0.3">
      <c r="A5382" s="27"/>
      <c r="B5382" s="23"/>
      <c r="C5382" s="24"/>
    </row>
    <row r="5383" spans="1:3" x14ac:dyDescent="0.3">
      <c r="A5383" s="27"/>
      <c r="B5383" s="23"/>
      <c r="C5383" s="24"/>
    </row>
    <row r="5384" spans="1:3" x14ac:dyDescent="0.3">
      <c r="A5384" s="27"/>
      <c r="B5384" s="23"/>
      <c r="C5384" s="24"/>
    </row>
    <row r="5385" spans="1:3" x14ac:dyDescent="0.3">
      <c r="A5385" s="27"/>
      <c r="B5385" s="23"/>
      <c r="C5385" s="24"/>
    </row>
    <row r="5386" spans="1:3" x14ac:dyDescent="0.3">
      <c r="A5386" s="27"/>
      <c r="B5386" s="23"/>
      <c r="C5386" s="24"/>
    </row>
    <row r="5387" spans="1:3" x14ac:dyDescent="0.3">
      <c r="A5387" s="27"/>
      <c r="B5387" s="23"/>
      <c r="C5387" s="24"/>
    </row>
    <row r="5388" spans="1:3" x14ac:dyDescent="0.3">
      <c r="A5388" s="27"/>
      <c r="B5388" s="23"/>
      <c r="C5388" s="24"/>
    </row>
    <row r="5389" spans="1:3" x14ac:dyDescent="0.3">
      <c r="A5389" s="27"/>
      <c r="B5389" s="23"/>
      <c r="C5389" s="24"/>
    </row>
    <row r="5390" spans="1:3" x14ac:dyDescent="0.3">
      <c r="A5390" s="27"/>
      <c r="B5390" s="23"/>
      <c r="C5390" s="24"/>
    </row>
    <row r="5391" spans="1:3" x14ac:dyDescent="0.3">
      <c r="A5391" s="27"/>
      <c r="B5391" s="23"/>
      <c r="C5391" s="24"/>
    </row>
    <row r="5392" spans="1:3" x14ac:dyDescent="0.3">
      <c r="A5392" s="27"/>
      <c r="B5392" s="23"/>
      <c r="C5392" s="24"/>
    </row>
    <row r="5393" spans="1:3" x14ac:dyDescent="0.3">
      <c r="A5393" s="27"/>
      <c r="B5393" s="23"/>
      <c r="C5393" s="24"/>
    </row>
    <row r="5394" spans="1:3" x14ac:dyDescent="0.3">
      <c r="A5394" s="27"/>
      <c r="B5394" s="23"/>
      <c r="C5394" s="24"/>
    </row>
    <row r="5395" spans="1:3" x14ac:dyDescent="0.3">
      <c r="A5395" s="27"/>
      <c r="B5395" s="23"/>
      <c r="C5395" s="24"/>
    </row>
    <row r="5396" spans="1:3" x14ac:dyDescent="0.3">
      <c r="A5396" s="27"/>
      <c r="B5396" s="23"/>
      <c r="C5396" s="24"/>
    </row>
    <row r="5397" spans="1:3" x14ac:dyDescent="0.3">
      <c r="A5397" s="27"/>
      <c r="B5397" s="23"/>
      <c r="C5397" s="24"/>
    </row>
    <row r="5398" spans="1:3" x14ac:dyDescent="0.3">
      <c r="A5398" s="27"/>
      <c r="B5398" s="23"/>
      <c r="C5398" s="24"/>
    </row>
    <row r="5399" spans="1:3" x14ac:dyDescent="0.3">
      <c r="A5399" s="27"/>
      <c r="B5399" s="23"/>
      <c r="C5399" s="24"/>
    </row>
    <row r="5400" spans="1:3" x14ac:dyDescent="0.3">
      <c r="A5400" s="27"/>
      <c r="B5400" s="23"/>
      <c r="C5400" s="24"/>
    </row>
    <row r="5401" spans="1:3" x14ac:dyDescent="0.3">
      <c r="A5401" s="27"/>
      <c r="B5401" s="23"/>
      <c r="C5401" s="24"/>
    </row>
    <row r="5402" spans="1:3" x14ac:dyDescent="0.3">
      <c r="A5402" s="27"/>
      <c r="B5402" s="23"/>
      <c r="C5402" s="24"/>
    </row>
    <row r="5403" spans="1:3" x14ac:dyDescent="0.3">
      <c r="A5403" s="27"/>
      <c r="B5403" s="23"/>
      <c r="C5403" s="24"/>
    </row>
    <row r="5404" spans="1:3" x14ac:dyDescent="0.3">
      <c r="A5404" s="27"/>
      <c r="B5404" s="23"/>
      <c r="C5404" s="24"/>
    </row>
    <row r="5405" spans="1:3" x14ac:dyDescent="0.3">
      <c r="A5405" s="27"/>
      <c r="B5405" s="23"/>
      <c r="C5405" s="24"/>
    </row>
    <row r="5406" spans="1:3" x14ac:dyDescent="0.3">
      <c r="A5406" s="27"/>
      <c r="B5406" s="23"/>
      <c r="C5406" s="24"/>
    </row>
    <row r="5407" spans="1:3" x14ac:dyDescent="0.3">
      <c r="A5407" s="27"/>
      <c r="B5407" s="23"/>
      <c r="C5407" s="24"/>
    </row>
    <row r="5408" spans="1:3" x14ac:dyDescent="0.3">
      <c r="A5408" s="27"/>
      <c r="B5408" s="23"/>
      <c r="C5408" s="24"/>
    </row>
    <row r="5409" spans="1:3" x14ac:dyDescent="0.3">
      <c r="A5409" s="27"/>
      <c r="B5409" s="23"/>
      <c r="C5409" s="24"/>
    </row>
    <row r="5410" spans="1:3" x14ac:dyDescent="0.3">
      <c r="A5410" s="27"/>
      <c r="B5410" s="23"/>
      <c r="C5410" s="24"/>
    </row>
    <row r="5411" spans="1:3" x14ac:dyDescent="0.3">
      <c r="A5411" s="27"/>
      <c r="B5411" s="23"/>
      <c r="C5411" s="24"/>
    </row>
    <row r="5412" spans="1:3" x14ac:dyDescent="0.3">
      <c r="A5412" s="27"/>
      <c r="B5412" s="23"/>
      <c r="C5412" s="24"/>
    </row>
    <row r="5413" spans="1:3" x14ac:dyDescent="0.3">
      <c r="A5413" s="27"/>
      <c r="B5413" s="23"/>
      <c r="C5413" s="24"/>
    </row>
    <row r="5414" spans="1:3" x14ac:dyDescent="0.3">
      <c r="A5414" s="27"/>
      <c r="B5414" s="23"/>
      <c r="C5414" s="24"/>
    </row>
    <row r="5415" spans="1:3" x14ac:dyDescent="0.3">
      <c r="A5415" s="27"/>
      <c r="B5415" s="23"/>
      <c r="C5415" s="24"/>
    </row>
    <row r="5416" spans="1:3" x14ac:dyDescent="0.3">
      <c r="A5416" s="27"/>
      <c r="B5416" s="23"/>
      <c r="C5416" s="24"/>
    </row>
    <row r="5417" spans="1:3" x14ac:dyDescent="0.3">
      <c r="A5417" s="27"/>
      <c r="B5417" s="23"/>
      <c r="C5417" s="24"/>
    </row>
    <row r="5418" spans="1:3" x14ac:dyDescent="0.3">
      <c r="A5418" s="27"/>
      <c r="B5418" s="23"/>
      <c r="C5418" s="24"/>
    </row>
    <row r="5419" spans="1:3" x14ac:dyDescent="0.3">
      <c r="A5419" s="27"/>
      <c r="B5419" s="23"/>
      <c r="C5419" s="24"/>
    </row>
    <row r="5420" spans="1:3" x14ac:dyDescent="0.3">
      <c r="A5420" s="27"/>
      <c r="B5420" s="23"/>
      <c r="C5420" s="24"/>
    </row>
    <row r="5421" spans="1:3" x14ac:dyDescent="0.3">
      <c r="A5421" s="27"/>
      <c r="B5421" s="23"/>
      <c r="C5421" s="24"/>
    </row>
    <row r="5422" spans="1:3" x14ac:dyDescent="0.3">
      <c r="A5422" s="27"/>
      <c r="B5422" s="23"/>
      <c r="C5422" s="24"/>
    </row>
    <row r="5423" spans="1:3" x14ac:dyDescent="0.3">
      <c r="A5423" s="27"/>
      <c r="B5423" s="23"/>
      <c r="C5423" s="24"/>
    </row>
    <row r="5424" spans="1:3" x14ac:dyDescent="0.3">
      <c r="A5424" s="27"/>
      <c r="B5424" s="23"/>
      <c r="C5424" s="24"/>
    </row>
    <row r="5425" spans="1:3" x14ac:dyDescent="0.3">
      <c r="A5425" s="27"/>
      <c r="B5425" s="23"/>
      <c r="C5425" s="24"/>
    </row>
    <row r="5426" spans="1:3" x14ac:dyDescent="0.3">
      <c r="A5426" s="27"/>
      <c r="B5426" s="23"/>
      <c r="C5426" s="24"/>
    </row>
    <row r="5427" spans="1:3" x14ac:dyDescent="0.3">
      <c r="A5427" s="27"/>
      <c r="B5427" s="23"/>
      <c r="C5427" s="24"/>
    </row>
    <row r="5428" spans="1:3" x14ac:dyDescent="0.3">
      <c r="A5428" s="27"/>
      <c r="B5428" s="23"/>
      <c r="C5428" s="24"/>
    </row>
    <row r="5429" spans="1:3" x14ac:dyDescent="0.3">
      <c r="A5429" s="27"/>
      <c r="B5429" s="23"/>
      <c r="C5429" s="24"/>
    </row>
    <row r="5430" spans="1:3" x14ac:dyDescent="0.3">
      <c r="A5430" s="27"/>
      <c r="B5430" s="23"/>
      <c r="C5430" s="24"/>
    </row>
    <row r="5431" spans="1:3" x14ac:dyDescent="0.3">
      <c r="A5431" s="27"/>
      <c r="B5431" s="23"/>
      <c r="C5431" s="24"/>
    </row>
    <row r="5432" spans="1:3" x14ac:dyDescent="0.3">
      <c r="A5432" s="27"/>
      <c r="B5432" s="23"/>
      <c r="C5432" s="24"/>
    </row>
    <row r="5433" spans="1:3" x14ac:dyDescent="0.3">
      <c r="A5433" s="27"/>
      <c r="B5433" s="23"/>
      <c r="C5433" s="24"/>
    </row>
    <row r="5434" spans="1:3" x14ac:dyDescent="0.3">
      <c r="A5434" s="27"/>
      <c r="B5434" s="23"/>
      <c r="C5434" s="24"/>
    </row>
    <row r="5435" spans="1:3" x14ac:dyDescent="0.3">
      <c r="A5435" s="27"/>
      <c r="B5435" s="23"/>
      <c r="C5435" s="24"/>
    </row>
    <row r="5436" spans="1:3" x14ac:dyDescent="0.3">
      <c r="A5436" s="27"/>
      <c r="B5436" s="23"/>
      <c r="C5436" s="24"/>
    </row>
    <row r="5437" spans="1:3" x14ac:dyDescent="0.3">
      <c r="A5437" s="27"/>
      <c r="B5437" s="23"/>
      <c r="C5437" s="24"/>
    </row>
    <row r="5438" spans="1:3" x14ac:dyDescent="0.3">
      <c r="A5438" s="27"/>
      <c r="B5438" s="23"/>
      <c r="C5438" s="24"/>
    </row>
    <row r="5439" spans="1:3" x14ac:dyDescent="0.3">
      <c r="A5439" s="27"/>
      <c r="B5439" s="23"/>
      <c r="C5439" s="24"/>
    </row>
    <row r="5440" spans="1:3" x14ac:dyDescent="0.3">
      <c r="A5440" s="27"/>
      <c r="B5440" s="23"/>
      <c r="C5440" s="24"/>
    </row>
    <row r="5441" spans="1:3" x14ac:dyDescent="0.3">
      <c r="A5441" s="27"/>
      <c r="B5441" s="23"/>
      <c r="C5441" s="24"/>
    </row>
    <row r="5442" spans="1:3" x14ac:dyDescent="0.3">
      <c r="A5442" s="27"/>
      <c r="B5442" s="23"/>
      <c r="C5442" s="24"/>
    </row>
    <row r="5443" spans="1:3" x14ac:dyDescent="0.3">
      <c r="A5443" s="27"/>
      <c r="B5443" s="23"/>
      <c r="C5443" s="24"/>
    </row>
    <row r="5444" spans="1:3" x14ac:dyDescent="0.3">
      <c r="A5444" s="27"/>
      <c r="B5444" s="23"/>
      <c r="C5444" s="24"/>
    </row>
    <row r="5445" spans="1:3" x14ac:dyDescent="0.3">
      <c r="A5445" s="27"/>
      <c r="B5445" s="23"/>
      <c r="C5445" s="24"/>
    </row>
    <row r="5446" spans="1:3" x14ac:dyDescent="0.3">
      <c r="A5446" s="27"/>
      <c r="B5446" s="23"/>
      <c r="C5446" s="24"/>
    </row>
    <row r="5447" spans="1:3" x14ac:dyDescent="0.3">
      <c r="A5447" s="27"/>
      <c r="B5447" s="23"/>
      <c r="C5447" s="24"/>
    </row>
    <row r="5448" spans="1:3" x14ac:dyDescent="0.3">
      <c r="A5448" s="27"/>
      <c r="B5448" s="23"/>
      <c r="C5448" s="24"/>
    </row>
    <row r="5449" spans="1:3" x14ac:dyDescent="0.3">
      <c r="A5449" s="27"/>
      <c r="B5449" s="23"/>
      <c r="C5449" s="24"/>
    </row>
    <row r="5450" spans="1:3" x14ac:dyDescent="0.3">
      <c r="A5450" s="27"/>
      <c r="B5450" s="23"/>
      <c r="C5450" s="24"/>
    </row>
    <row r="5451" spans="1:3" x14ac:dyDescent="0.3">
      <c r="A5451" s="27"/>
      <c r="B5451" s="23"/>
      <c r="C5451" s="24"/>
    </row>
    <row r="5452" spans="1:3" x14ac:dyDescent="0.3">
      <c r="A5452" s="27"/>
      <c r="B5452" s="23"/>
      <c r="C5452" s="24"/>
    </row>
    <row r="5453" spans="1:3" x14ac:dyDescent="0.3">
      <c r="A5453" s="27"/>
      <c r="B5453" s="23"/>
      <c r="C5453" s="24"/>
    </row>
    <row r="5454" spans="1:3" x14ac:dyDescent="0.3">
      <c r="A5454" s="27"/>
      <c r="B5454" s="23"/>
      <c r="C5454" s="24"/>
    </row>
    <row r="5455" spans="1:3" x14ac:dyDescent="0.3">
      <c r="A5455" s="27"/>
      <c r="B5455" s="23"/>
      <c r="C5455" s="24"/>
    </row>
    <row r="5456" spans="1:3" x14ac:dyDescent="0.3">
      <c r="A5456" s="27"/>
      <c r="B5456" s="23"/>
      <c r="C5456" s="24"/>
    </row>
    <row r="5457" spans="1:3" x14ac:dyDescent="0.3">
      <c r="A5457" s="27"/>
      <c r="B5457" s="23"/>
      <c r="C5457" s="24"/>
    </row>
    <row r="5458" spans="1:3" x14ac:dyDescent="0.3">
      <c r="A5458" s="27"/>
      <c r="B5458" s="23"/>
      <c r="C5458" s="24"/>
    </row>
    <row r="5459" spans="1:3" x14ac:dyDescent="0.3">
      <c r="A5459" s="27"/>
      <c r="B5459" s="23"/>
      <c r="C5459" s="24"/>
    </row>
    <row r="5460" spans="1:3" x14ac:dyDescent="0.3">
      <c r="A5460" s="27"/>
      <c r="B5460" s="23"/>
      <c r="C5460" s="24"/>
    </row>
    <row r="5461" spans="1:3" x14ac:dyDescent="0.3">
      <c r="A5461" s="27"/>
      <c r="B5461" s="23"/>
      <c r="C5461" s="24"/>
    </row>
    <row r="5462" spans="1:3" x14ac:dyDescent="0.3">
      <c r="A5462" s="27"/>
      <c r="B5462" s="23"/>
      <c r="C5462" s="24"/>
    </row>
    <row r="5463" spans="1:3" x14ac:dyDescent="0.3">
      <c r="A5463" s="27"/>
      <c r="B5463" s="23"/>
      <c r="C5463" s="24"/>
    </row>
    <row r="5464" spans="1:3" x14ac:dyDescent="0.3">
      <c r="A5464" s="27"/>
      <c r="B5464" s="23"/>
      <c r="C5464" s="24"/>
    </row>
    <row r="5465" spans="1:3" x14ac:dyDescent="0.3">
      <c r="A5465" s="27"/>
      <c r="B5465" s="23"/>
      <c r="C5465" s="24"/>
    </row>
    <row r="5466" spans="1:3" x14ac:dyDescent="0.3">
      <c r="A5466" s="27"/>
      <c r="B5466" s="23"/>
      <c r="C5466" s="24"/>
    </row>
    <row r="5467" spans="1:3" x14ac:dyDescent="0.3">
      <c r="A5467" s="27"/>
      <c r="B5467" s="23"/>
      <c r="C5467" s="24"/>
    </row>
    <row r="5468" spans="1:3" x14ac:dyDescent="0.3">
      <c r="A5468" s="27"/>
      <c r="B5468" s="23"/>
      <c r="C5468" s="24"/>
    </row>
    <row r="5469" spans="1:3" x14ac:dyDescent="0.3">
      <c r="A5469" s="27"/>
      <c r="B5469" s="23"/>
      <c r="C5469" s="24"/>
    </row>
    <row r="5470" spans="1:3" x14ac:dyDescent="0.3">
      <c r="A5470" s="27"/>
      <c r="B5470" s="23"/>
      <c r="C5470" s="24"/>
    </row>
    <row r="5471" spans="1:3" x14ac:dyDescent="0.3">
      <c r="A5471" s="27"/>
      <c r="B5471" s="23"/>
      <c r="C5471" s="24"/>
    </row>
    <row r="5472" spans="1:3" x14ac:dyDescent="0.3">
      <c r="A5472" s="27"/>
      <c r="B5472" s="23"/>
      <c r="C5472" s="24"/>
    </row>
    <row r="5473" spans="1:3" x14ac:dyDescent="0.3">
      <c r="A5473" s="27"/>
      <c r="B5473" s="23"/>
      <c r="C5473" s="24"/>
    </row>
    <row r="5474" spans="1:3" x14ac:dyDescent="0.3">
      <c r="A5474" s="27"/>
      <c r="B5474" s="23"/>
      <c r="C5474" s="24"/>
    </row>
    <row r="5475" spans="1:3" x14ac:dyDescent="0.3">
      <c r="A5475" s="27"/>
      <c r="B5475" s="23"/>
      <c r="C5475" s="24"/>
    </row>
    <row r="5476" spans="1:3" x14ac:dyDescent="0.3">
      <c r="A5476" s="27"/>
      <c r="B5476" s="23"/>
      <c r="C5476" s="24"/>
    </row>
    <row r="5477" spans="1:3" x14ac:dyDescent="0.3">
      <c r="A5477" s="27"/>
      <c r="B5477" s="23"/>
      <c r="C5477" s="24"/>
    </row>
    <row r="5478" spans="1:3" x14ac:dyDescent="0.3">
      <c r="A5478" s="27"/>
      <c r="B5478" s="23"/>
      <c r="C5478" s="24"/>
    </row>
    <row r="5479" spans="1:3" x14ac:dyDescent="0.3">
      <c r="A5479" s="27"/>
      <c r="B5479" s="23"/>
      <c r="C5479" s="24"/>
    </row>
    <row r="5480" spans="1:3" x14ac:dyDescent="0.3">
      <c r="A5480" s="27"/>
      <c r="B5480" s="23"/>
      <c r="C5480" s="24"/>
    </row>
    <row r="5481" spans="1:3" x14ac:dyDescent="0.3">
      <c r="A5481" s="27"/>
      <c r="B5481" s="23"/>
      <c r="C5481" s="24"/>
    </row>
    <row r="5482" spans="1:3" x14ac:dyDescent="0.3">
      <c r="A5482" s="27"/>
      <c r="B5482" s="23"/>
      <c r="C5482" s="24"/>
    </row>
    <row r="5483" spans="1:3" x14ac:dyDescent="0.3">
      <c r="A5483" s="27"/>
      <c r="B5483" s="23"/>
      <c r="C5483" s="24"/>
    </row>
    <row r="5484" spans="1:3" x14ac:dyDescent="0.3">
      <c r="A5484" s="27"/>
      <c r="B5484" s="23"/>
      <c r="C5484" s="24"/>
    </row>
    <row r="5485" spans="1:3" x14ac:dyDescent="0.3">
      <c r="A5485" s="27"/>
      <c r="B5485" s="23"/>
      <c r="C5485" s="24"/>
    </row>
    <row r="5486" spans="1:3" x14ac:dyDescent="0.3">
      <c r="A5486" s="27"/>
      <c r="B5486" s="23"/>
      <c r="C5486" s="24"/>
    </row>
  </sheetData>
  <mergeCells count="6">
    <mergeCell ref="F10:F11"/>
    <mergeCell ref="A10:A11"/>
    <mergeCell ref="E10:E11"/>
    <mergeCell ref="B10:B11"/>
    <mergeCell ref="C10:C11"/>
    <mergeCell ref="D10:D11"/>
  </mergeCells>
  <phoneticPr fontId="1" type="noConversion"/>
  <pageMargins left="0.75" right="0.75" top="1" bottom="1" header="0.5" footer="0.5"/>
  <pageSetup paperSize="9" orientation="portrait"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17414" r:id="rId4" name="CommandButton1">
          <controlPr autoLine="0" r:id="rId5">
            <anchor moveWithCells="1">
              <from>
                <xdr:col>7</xdr:col>
                <xdr:colOff>274320</xdr:colOff>
                <xdr:row>15</xdr:row>
                <xdr:rowOff>30480</xdr:rowOff>
              </from>
              <to>
                <xdr:col>9</xdr:col>
                <xdr:colOff>121920</xdr:colOff>
                <xdr:row>17</xdr:row>
                <xdr:rowOff>7620</xdr:rowOff>
              </to>
            </anchor>
          </controlPr>
        </control>
      </mc:Choice>
      <mc:Fallback>
        <control shapeId="17414"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BD182"/>
  <sheetViews>
    <sheetView topLeftCell="G1" zoomScale="70" zoomScaleNormal="70" workbookViewId="0">
      <selection activeCell="N9" sqref="N9"/>
    </sheetView>
  </sheetViews>
  <sheetFormatPr defaultColWidth="9.109375" defaultRowHeight="15.6" x14ac:dyDescent="0.3"/>
  <cols>
    <col min="1" max="1" width="59.44140625" style="10" customWidth="1"/>
    <col min="2" max="2" width="12" style="10" customWidth="1"/>
    <col min="3" max="3" width="23.6640625" style="10" customWidth="1"/>
    <col min="4" max="5" width="9.109375" style="10"/>
    <col min="6" max="6" width="9.6640625" style="10" bestFit="1" customWidth="1"/>
    <col min="7" max="7" width="8.6640625" style="10" customWidth="1"/>
    <col min="8" max="10" width="9.109375" style="10"/>
    <col min="11" max="11" width="8.6640625" style="10" customWidth="1"/>
    <col min="12" max="12" width="0.109375" style="10" customWidth="1"/>
    <col min="13" max="13" width="14.44140625" style="10" customWidth="1"/>
    <col min="14" max="14" width="12.33203125" style="10" customWidth="1"/>
    <col min="15" max="15" width="22" style="10" customWidth="1"/>
    <col min="16" max="16" width="18.109375" style="10" customWidth="1"/>
    <col min="17" max="17" width="9.5546875" style="10" bestFit="1" customWidth="1"/>
    <col min="18" max="18" width="9.88671875" style="10" bestFit="1" customWidth="1"/>
    <col min="19" max="24" width="9.109375" style="10"/>
    <col min="25" max="25" width="9.88671875" style="10" customWidth="1"/>
    <col min="26" max="16384" width="9.109375" style="10"/>
  </cols>
  <sheetData>
    <row r="1" spans="1:54" ht="48.75" customHeight="1" x14ac:dyDescent="0.3">
      <c r="A1" s="35"/>
      <c r="B1" s="36"/>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row>
    <row r="2" spans="1:54"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row>
    <row r="3" spans="1:54"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row>
    <row r="4" spans="1:54"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row>
    <row r="5" spans="1:54"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row>
    <row r="6" spans="1:54"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row>
    <row r="7" spans="1:54" x14ac:dyDescent="0.3">
      <c r="A7" s="11"/>
      <c r="B7" s="30"/>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row>
    <row r="8" spans="1:54" x14ac:dyDescent="0.3">
      <c r="A8" s="11"/>
      <c r="B8" s="11"/>
      <c r="C8" s="11"/>
      <c r="D8" s="11"/>
      <c r="E8" s="11"/>
      <c r="F8" s="11"/>
      <c r="G8" s="11"/>
      <c r="H8" s="11"/>
      <c r="I8" s="11"/>
      <c r="J8" s="11"/>
      <c r="K8" s="11"/>
      <c r="L8" s="11"/>
      <c r="M8" s="31"/>
      <c r="N8" s="32"/>
      <c r="O8" s="37"/>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row>
    <row r="9" spans="1:54" x14ac:dyDescent="0.3">
      <c r="A9" s="11"/>
      <c r="B9" s="11"/>
      <c r="C9" s="11"/>
      <c r="D9" s="11"/>
      <c r="E9" s="11"/>
      <c r="F9" s="11"/>
      <c r="G9" s="11"/>
      <c r="H9" s="11"/>
      <c r="I9" s="11"/>
      <c r="J9" s="11"/>
      <c r="K9" s="11"/>
      <c r="L9" s="11"/>
      <c r="M9" s="31" t="s">
        <v>578</v>
      </c>
      <c r="N9" s="14">
        <v>1</v>
      </c>
      <c r="O9" s="37" t="str">
        <f>IF(MOD(N9,1)&gt;0,"WRONG INPUT FOR LAYER",IF(N9&lt;1,"WRONG INPUT FOR LAYER",IF(N9&gt;4,"WRONG INPUT FOR LAYER"," ")))</f>
        <v xml:space="preserve"> </v>
      </c>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row>
    <row r="10" spans="1:54" x14ac:dyDescent="0.3">
      <c r="A10" s="11"/>
      <c r="B10" s="11"/>
      <c r="C10" s="11"/>
      <c r="D10" s="11"/>
      <c r="E10" s="11"/>
      <c r="F10" s="11"/>
      <c r="G10" s="11"/>
      <c r="H10" s="11"/>
      <c r="I10" s="11"/>
      <c r="J10" s="11"/>
      <c r="K10" s="11"/>
      <c r="L10" s="11"/>
      <c r="M10" s="38" t="s">
        <v>579</v>
      </c>
      <c r="N10" s="38" t="s">
        <v>38</v>
      </c>
      <c r="O10" s="39" t="s">
        <v>39</v>
      </c>
      <c r="P10" s="11" t="s">
        <v>665</v>
      </c>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row>
    <row r="11" spans="1:54" x14ac:dyDescent="0.3">
      <c r="A11" s="11"/>
      <c r="B11" s="11"/>
      <c r="C11" s="11"/>
      <c r="D11" s="11"/>
      <c r="E11" s="11"/>
      <c r="F11" s="11"/>
      <c r="G11" s="11"/>
      <c r="H11" s="11"/>
      <c r="I11" s="11"/>
      <c r="J11" s="11"/>
      <c r="K11" s="11"/>
      <c r="L11" s="11"/>
      <c r="M11" s="13">
        <f>B43</f>
        <v>233.34006384982214</v>
      </c>
      <c r="N11" s="40">
        <f>C73</f>
        <v>233.34006384982214</v>
      </c>
      <c r="O11" s="41">
        <f>B51</f>
        <v>0.15769740470773269</v>
      </c>
      <c r="P11" s="41">
        <f>D123</f>
        <v>9.7640317246655076E-2</v>
      </c>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row>
    <row r="12" spans="1:54"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row>
    <row r="13" spans="1:54" x14ac:dyDescent="0.3">
      <c r="A13" s="11"/>
      <c r="B13" s="11"/>
      <c r="C13" s="11"/>
      <c r="D13" s="11"/>
      <c r="E13" s="11"/>
      <c r="F13" s="11"/>
      <c r="G13" s="11"/>
      <c r="H13" s="11"/>
      <c r="I13" s="11"/>
      <c r="J13" s="11"/>
      <c r="K13" s="11"/>
      <c r="L13" s="11"/>
      <c r="M13" s="42" t="str">
        <f>P80</f>
        <v>Theta</v>
      </c>
      <c r="N13" s="43" t="str">
        <f>R80</f>
        <v>Phi</v>
      </c>
      <c r="O13" s="43" t="str">
        <f>Q80</f>
        <v>P</v>
      </c>
      <c r="P13" s="31"/>
      <c r="Q13" s="31" t="str">
        <f>J80</f>
        <v>pF</v>
      </c>
      <c r="R13" s="43" t="str">
        <f>K80</f>
        <v>Phi</v>
      </c>
      <c r="S13" s="38"/>
      <c r="T13" s="44" t="str">
        <f>M80</f>
        <v>P</v>
      </c>
      <c r="U13" s="43" t="str">
        <f>N80</f>
        <v>Theta</v>
      </c>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row>
    <row r="14" spans="1:54" x14ac:dyDescent="0.3">
      <c r="A14" s="11"/>
      <c r="B14" s="11"/>
      <c r="C14" s="11"/>
      <c r="D14" s="11"/>
      <c r="E14" s="11"/>
      <c r="F14" s="11"/>
      <c r="G14" s="11"/>
      <c r="H14" s="11"/>
      <c r="I14" s="11"/>
      <c r="J14" s="11"/>
      <c r="K14" s="11"/>
      <c r="L14" s="11"/>
      <c r="M14" s="45">
        <v>0.01</v>
      </c>
      <c r="N14" s="46">
        <f>R82</f>
        <v>-1.0361296553103931E-6</v>
      </c>
      <c r="O14" s="47">
        <f>Q82</f>
        <v>-1000000</v>
      </c>
      <c r="P14" s="11"/>
      <c r="Q14" s="48">
        <v>0</v>
      </c>
      <c r="R14" s="46">
        <f>K82</f>
        <v>1.5254038255454034</v>
      </c>
      <c r="S14" s="9"/>
      <c r="T14" s="49">
        <v>-250</v>
      </c>
      <c r="U14" s="50">
        <f>N82</f>
        <v>0.10185678031566742</v>
      </c>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row>
    <row r="15" spans="1:54" x14ac:dyDescent="0.3">
      <c r="A15" s="11"/>
      <c r="B15" s="11"/>
      <c r="C15" s="11"/>
      <c r="D15" s="11"/>
      <c r="E15" s="11"/>
      <c r="F15" s="11"/>
      <c r="G15" s="11"/>
      <c r="H15" s="11"/>
      <c r="I15" s="11"/>
      <c r="J15" s="11"/>
      <c r="K15" s="11"/>
      <c r="L15" s="11"/>
      <c r="M15" s="45">
        <v>2.18E-2</v>
      </c>
      <c r="N15" s="46">
        <f t="shared" ref="N15:N45" si="0">R83</f>
        <v>-1.0361296553103931E-6</v>
      </c>
      <c r="O15" s="47">
        <f t="shared" ref="O15:O45" si="1">Q83</f>
        <v>-1000000</v>
      </c>
      <c r="P15" s="11"/>
      <c r="Q15" s="48">
        <v>0.2</v>
      </c>
      <c r="R15" s="46">
        <f t="shared" ref="R15:R39" si="2">K83</f>
        <v>0.947856513711958</v>
      </c>
      <c r="S15" s="9"/>
      <c r="T15" s="49">
        <v>-240</v>
      </c>
      <c r="U15" s="50">
        <f t="shared" ref="U15:U39" si="3">N83</f>
        <v>0.10197350691916357</v>
      </c>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row>
    <row r="16" spans="1:54" x14ac:dyDescent="0.3">
      <c r="A16" s="11"/>
      <c r="B16" s="11"/>
      <c r="C16" s="11"/>
      <c r="D16" s="11"/>
      <c r="E16" s="11"/>
      <c r="F16" s="11"/>
      <c r="G16" s="11"/>
      <c r="H16" s="11"/>
      <c r="I16" s="11"/>
      <c r="J16" s="11"/>
      <c r="K16" s="11"/>
      <c r="L16" s="11"/>
      <c r="M16" s="45">
        <v>3.3599999999999998E-2</v>
      </c>
      <c r="N16" s="46">
        <f t="shared" si="0"/>
        <v>-1.0361296553103931E-6</v>
      </c>
      <c r="O16" s="47">
        <f t="shared" si="1"/>
        <v>-1000000</v>
      </c>
      <c r="P16" s="11"/>
      <c r="Q16" s="48">
        <v>0.4</v>
      </c>
      <c r="R16" s="46">
        <f t="shared" si="2"/>
        <v>0.60656399482097401</v>
      </c>
      <c r="S16" s="9"/>
      <c r="T16" s="49">
        <v>-230</v>
      </c>
      <c r="U16" s="50">
        <f t="shared" si="3"/>
        <v>0.10209837909804358</v>
      </c>
      <c r="V16" s="11" t="s">
        <v>42</v>
      </c>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row>
    <row r="17" spans="1:54" x14ac:dyDescent="0.3">
      <c r="A17" s="11"/>
      <c r="B17" s="11"/>
      <c r="C17" s="11"/>
      <c r="D17" s="11"/>
      <c r="E17" s="11"/>
      <c r="F17" s="11"/>
      <c r="G17" s="11"/>
      <c r="H17" s="11"/>
      <c r="I17" s="11"/>
      <c r="J17" s="11"/>
      <c r="K17" s="11"/>
      <c r="L17" s="11"/>
      <c r="M17" s="45">
        <v>4.5399999999999996E-2</v>
      </c>
      <c r="N17" s="46">
        <f t="shared" si="0"/>
        <v>-1.0361296553103931E-6</v>
      </c>
      <c r="O17" s="47">
        <f t="shared" si="1"/>
        <v>-1000000</v>
      </c>
      <c r="P17" s="11"/>
      <c r="Q17" s="48">
        <v>0.6</v>
      </c>
      <c r="R17" s="46">
        <f t="shared" si="2"/>
        <v>0.38744423722881394</v>
      </c>
      <c r="S17" s="9"/>
      <c r="T17" s="49">
        <v>-220</v>
      </c>
      <c r="U17" s="50">
        <f t="shared" si="3"/>
        <v>0.10223235807502536</v>
      </c>
      <c r="V17" s="11">
        <f>B34</f>
        <v>1.1599999999999999</v>
      </c>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row>
    <row r="18" spans="1:54" x14ac:dyDescent="0.3">
      <c r="A18" s="11"/>
      <c r="B18" s="11"/>
      <c r="C18" s="11"/>
      <c r="D18" s="11"/>
      <c r="E18" s="11"/>
      <c r="F18" s="11"/>
      <c r="G18" s="11"/>
      <c r="H18" s="11"/>
      <c r="I18" s="11"/>
      <c r="J18" s="11"/>
      <c r="K18" s="11"/>
      <c r="L18" s="11"/>
      <c r="M18" s="45">
        <v>5.7199999999999994E-2</v>
      </c>
      <c r="N18" s="46">
        <f t="shared" si="0"/>
        <v>-1.0361296553103931E-6</v>
      </c>
      <c r="O18" s="47">
        <f t="shared" si="1"/>
        <v>-1000000</v>
      </c>
      <c r="P18" s="11"/>
      <c r="Q18" s="48">
        <v>0.8</v>
      </c>
      <c r="R18" s="46">
        <f t="shared" si="2"/>
        <v>0.24730024001111159</v>
      </c>
      <c r="S18" s="9"/>
      <c r="T18" s="49">
        <v>-210</v>
      </c>
      <c r="U18" s="50">
        <f t="shared" si="3"/>
        <v>0.10237656923700482</v>
      </c>
      <c r="V18" s="11" t="s">
        <v>680</v>
      </c>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row>
    <row r="19" spans="1:54" x14ac:dyDescent="0.3">
      <c r="A19" s="11"/>
      <c r="B19" s="11"/>
      <c r="C19" s="11"/>
      <c r="D19" s="11"/>
      <c r="E19" s="11"/>
      <c r="F19" s="11"/>
      <c r="G19" s="11"/>
      <c r="H19" s="11"/>
      <c r="I19" s="11"/>
      <c r="J19" s="11"/>
      <c r="K19" s="11"/>
      <c r="L19" s="11"/>
      <c r="M19" s="45">
        <v>6.8999999999999992E-2</v>
      </c>
      <c r="N19" s="46">
        <f t="shared" si="0"/>
        <v>-1.0361296553103931E-6</v>
      </c>
      <c r="O19" s="47">
        <f t="shared" si="1"/>
        <v>-1000000</v>
      </c>
      <c r="P19" s="11"/>
      <c r="Q19" s="48">
        <v>1</v>
      </c>
      <c r="R19" s="46">
        <f t="shared" si="2"/>
        <v>0.15781665669284137</v>
      </c>
      <c r="S19" s="9"/>
      <c r="T19" s="49">
        <v>-200</v>
      </c>
      <c r="U19" s="50">
        <f t="shared" si="3"/>
        <v>0.10253233969689875</v>
      </c>
      <c r="V19" s="11">
        <f>B31</f>
        <v>6</v>
      </c>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row>
    <row r="20" spans="1:54" x14ac:dyDescent="0.3">
      <c r="A20" s="11"/>
      <c r="B20" s="11"/>
      <c r="C20" s="11"/>
      <c r="D20" s="11"/>
      <c r="E20" s="11"/>
      <c r="F20" s="11"/>
      <c r="G20" s="11"/>
      <c r="H20" s="11"/>
      <c r="I20" s="11"/>
      <c r="J20" s="11"/>
      <c r="K20" s="11"/>
      <c r="L20" s="11"/>
      <c r="M20" s="45">
        <v>8.0799999999999997E-2</v>
      </c>
      <c r="N20" s="46">
        <f t="shared" si="0"/>
        <v>-1.0361296553103931E-6</v>
      </c>
      <c r="O20" s="47">
        <f t="shared" si="1"/>
        <v>-1000000</v>
      </c>
      <c r="P20" s="11"/>
      <c r="Q20" s="48">
        <v>1.2</v>
      </c>
      <c r="R20" s="46">
        <f t="shared" si="2"/>
        <v>0.10071641606859991</v>
      </c>
      <c r="S20" s="9"/>
      <c r="T20" s="49">
        <v>-190</v>
      </c>
      <c r="U20" s="50">
        <f t="shared" si="3"/>
        <v>0.10270124685682644</v>
      </c>
      <c r="V20" s="11" t="s">
        <v>679</v>
      </c>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row>
    <row r="21" spans="1:54" x14ac:dyDescent="0.3">
      <c r="A21" s="11"/>
      <c r="B21" s="11"/>
      <c r="C21" s="11"/>
      <c r="D21" s="11"/>
      <c r="E21" s="11"/>
      <c r="F21" s="11"/>
      <c r="G21" s="11"/>
      <c r="H21" s="11"/>
      <c r="I21" s="11"/>
      <c r="J21" s="11"/>
      <c r="K21" s="11"/>
      <c r="L21" s="11"/>
      <c r="M21" s="45">
        <v>9.2600000000000002E-2</v>
      </c>
      <c r="N21" s="46">
        <f t="shared" si="0"/>
        <v>-1.0361296553103931E-6</v>
      </c>
      <c r="O21" s="47">
        <f t="shared" si="1"/>
        <v>-1000000</v>
      </c>
      <c r="P21" s="11"/>
      <c r="Q21" s="48">
        <v>1.4</v>
      </c>
      <c r="R21" s="46">
        <f t="shared" si="2"/>
        <v>6.4285503527735849E-2</v>
      </c>
      <c r="S21" s="9"/>
      <c r="T21" s="49">
        <v>-180</v>
      </c>
      <c r="U21" s="50">
        <f t="shared" si="3"/>
        <v>0.10288518197742171</v>
      </c>
      <c r="V21" s="11">
        <f>B30</f>
        <v>12</v>
      </c>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row>
    <row r="22" spans="1:54" x14ac:dyDescent="0.3">
      <c r="A22" s="11"/>
      <c r="B22" s="11"/>
      <c r="C22" s="11"/>
      <c r="D22" s="11"/>
      <c r="E22" s="11"/>
      <c r="F22" s="11"/>
      <c r="G22" s="11"/>
      <c r="H22" s="11"/>
      <c r="I22" s="11"/>
      <c r="J22" s="11"/>
      <c r="K22" s="11"/>
      <c r="L22" s="11"/>
      <c r="M22" s="45">
        <v>0.10440000000000001</v>
      </c>
      <c r="N22" s="46">
        <f t="shared" si="0"/>
        <v>1.3726292892154724E-2</v>
      </c>
      <c r="O22" s="47">
        <f t="shared" si="1"/>
        <v>-122.16790617860562</v>
      </c>
      <c r="P22" s="11"/>
      <c r="Q22" s="48">
        <v>1.6</v>
      </c>
      <c r="R22" s="46">
        <f t="shared" si="2"/>
        <v>4.104010254730623E-2</v>
      </c>
      <c r="S22" s="9"/>
      <c r="T22" s="49">
        <v>-170</v>
      </c>
      <c r="U22" s="50">
        <f t="shared" si="3"/>
        <v>0.10308643453406524</v>
      </c>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row>
    <row r="23" spans="1:54" x14ac:dyDescent="0.3">
      <c r="A23" s="11"/>
      <c r="B23" s="11"/>
      <c r="C23" s="11"/>
      <c r="D23" s="11"/>
      <c r="E23" s="11"/>
      <c r="F23" s="11"/>
      <c r="G23" s="11"/>
      <c r="H23" s="11"/>
      <c r="I23" s="11"/>
      <c r="J23" s="11"/>
      <c r="K23" s="11"/>
      <c r="L23" s="11"/>
      <c r="M23" s="45">
        <v>0.11620000000000001</v>
      </c>
      <c r="N23" s="46">
        <f t="shared" si="0"/>
        <v>6.6165344389256572E-2</v>
      </c>
      <c r="O23" s="47">
        <f t="shared" si="1"/>
        <v>-25.09879428865019</v>
      </c>
      <c r="P23" s="11"/>
      <c r="Q23" s="48">
        <v>1.8</v>
      </c>
      <c r="R23" s="46">
        <f t="shared" si="2"/>
        <v>2.62053083906598E-2</v>
      </c>
      <c r="S23" s="9"/>
      <c r="T23" s="49">
        <v>-160</v>
      </c>
      <c r="U23" s="50">
        <f t="shared" si="3"/>
        <v>0.10330780586299096</v>
      </c>
      <c r="V23" s="11"/>
      <c r="W23" s="11"/>
      <c r="X23" s="11"/>
      <c r="Y23" s="11"/>
      <c r="Z23" s="11"/>
      <c r="AA23" s="11"/>
      <c r="AB23" s="11"/>
      <c r="AC23" s="11"/>
      <c r="AD23" s="11"/>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row>
    <row r="24" spans="1:54" x14ac:dyDescent="0.3">
      <c r="A24" s="11"/>
      <c r="B24" s="11"/>
      <c r="C24" s="11"/>
      <c r="D24" s="11"/>
      <c r="E24" s="11"/>
      <c r="F24" s="11"/>
      <c r="G24" s="11"/>
      <c r="H24" s="11"/>
      <c r="I24" s="11"/>
      <c r="J24" s="11"/>
      <c r="K24" s="11"/>
      <c r="L24" s="11"/>
      <c r="M24" s="45">
        <v>0.128</v>
      </c>
      <c r="N24" s="46">
        <f t="shared" si="0"/>
        <v>0.13013574508141859</v>
      </c>
      <c r="O24" s="47">
        <f t="shared" si="1"/>
        <v>-11.447691354010855</v>
      </c>
      <c r="P24" s="11"/>
      <c r="Q24" s="48">
        <v>2</v>
      </c>
      <c r="R24" s="46">
        <f t="shared" si="2"/>
        <v>1.6735961210340496E-2</v>
      </c>
      <c r="S24" s="9"/>
      <c r="T24" s="49">
        <v>-150</v>
      </c>
      <c r="U24" s="50">
        <f t="shared" si="3"/>
        <v>0.10355276486825557</v>
      </c>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row>
    <row r="25" spans="1:54" x14ac:dyDescent="0.3">
      <c r="A25" s="11"/>
      <c r="B25" s="11"/>
      <c r="C25" s="11"/>
      <c r="D25" s="11"/>
      <c r="E25" s="11"/>
      <c r="F25" s="11"/>
      <c r="G25" s="11"/>
      <c r="H25" s="11"/>
      <c r="I25" s="11"/>
      <c r="J25" s="11"/>
      <c r="K25" s="11"/>
      <c r="L25" s="11"/>
      <c r="M25" s="45">
        <v>0.13980000000000001</v>
      </c>
      <c r="N25" s="46">
        <f t="shared" si="0"/>
        <v>0.20451054711003863</v>
      </c>
      <c r="O25" s="47">
        <f t="shared" si="1"/>
        <v>-6.7575034002372769</v>
      </c>
      <c r="P25" s="11"/>
      <c r="Q25" s="48">
        <v>2.2000000000000002</v>
      </c>
      <c r="R25" s="46">
        <f t="shared" si="2"/>
        <v>1.0690119564887923E-2</v>
      </c>
      <c r="S25" s="9"/>
      <c r="T25" s="49">
        <v>-140</v>
      </c>
      <c r="U25" s="50">
        <f t="shared" si="3"/>
        <v>0.10382566542348026</v>
      </c>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row>
    <row r="26" spans="1:54" x14ac:dyDescent="0.3">
      <c r="A26" s="11"/>
      <c r="B26" s="11"/>
      <c r="C26" s="11"/>
      <c r="D26" s="11"/>
      <c r="E26" s="11"/>
      <c r="F26" s="11"/>
      <c r="G26" s="11"/>
      <c r="H26" s="11"/>
      <c r="I26" s="11"/>
      <c r="J26" s="11"/>
      <c r="K26" s="11"/>
      <c r="L26" s="11"/>
      <c r="M26" s="45">
        <v>0.15160000000000001</v>
      </c>
      <c r="N26" s="46">
        <f t="shared" si="0"/>
        <v>0.32136319898864257</v>
      </c>
      <c r="O26" s="47">
        <f t="shared" si="1"/>
        <v>-4.5384683463102506</v>
      </c>
      <c r="P26" s="11"/>
      <c r="Q26" s="48">
        <v>2.4</v>
      </c>
      <c r="R26" s="46">
        <f t="shared" si="2"/>
        <v>6.8292059770518566E-3</v>
      </c>
      <c r="S26" s="9"/>
      <c r="T26" s="49">
        <v>-130</v>
      </c>
      <c r="U26" s="50">
        <f t="shared" si="3"/>
        <v>0.10413205645474351</v>
      </c>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row>
    <row r="27" spans="1:54" x14ac:dyDescent="0.3">
      <c r="A27" s="11"/>
      <c r="B27" s="11"/>
      <c r="C27" s="11"/>
      <c r="D27" s="11"/>
      <c r="E27" s="11"/>
      <c r="F27" s="11"/>
      <c r="G27" s="11"/>
      <c r="H27" s="11"/>
      <c r="I27" s="11"/>
      <c r="J27" s="11"/>
      <c r="K27" s="11"/>
      <c r="L27" s="11"/>
      <c r="M27" s="45">
        <v>0.16340000000000002</v>
      </c>
      <c r="N27" s="46">
        <f t="shared" si="0"/>
        <v>0.40335984636265687</v>
      </c>
      <c r="O27" s="47">
        <f t="shared" si="1"/>
        <v>-3.2936729030751004</v>
      </c>
      <c r="P27" s="11"/>
      <c r="Q27" s="48">
        <v>2.6</v>
      </c>
      <c r="R27" s="46">
        <f t="shared" si="2"/>
        <v>4.3630775440699609E-3</v>
      </c>
      <c r="S27" s="9"/>
      <c r="T27" s="49">
        <v>-120</v>
      </c>
      <c r="U27" s="50">
        <f t="shared" si="3"/>
        <v>0.1044791350807308</v>
      </c>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row>
    <row r="28" spans="1:54" x14ac:dyDescent="0.3">
      <c r="A28" s="33" t="s">
        <v>760</v>
      </c>
      <c r="B28" s="51">
        <v>2</v>
      </c>
      <c r="C28" s="52" t="str">
        <f>IF($B$28=1,B55,IF($B$28=2,C55,0))</f>
        <v>2 = Tropical Soils_Tomasella_Hodnett</v>
      </c>
      <c r="D28" s="11"/>
      <c r="E28" s="11"/>
      <c r="F28" s="11"/>
      <c r="G28" s="11"/>
      <c r="H28" s="11"/>
      <c r="I28" s="11"/>
      <c r="J28" s="11"/>
      <c r="K28" s="11"/>
      <c r="L28" s="11"/>
      <c r="M28" s="45">
        <v>0.17520000000000002</v>
      </c>
      <c r="N28" s="46">
        <f t="shared" si="0"/>
        <v>0.50617180586785648</v>
      </c>
      <c r="O28" s="47">
        <f t="shared" si="1"/>
        <v>-2.5166714716846825</v>
      </c>
      <c r="P28" s="11"/>
      <c r="Q28" s="48">
        <v>2.8</v>
      </c>
      <c r="R28" s="46">
        <f t="shared" si="2"/>
        <v>2.7875421710764638E-3</v>
      </c>
      <c r="S28" s="9"/>
      <c r="T28" s="49">
        <v>-110</v>
      </c>
      <c r="U28" s="50">
        <f t="shared" si="3"/>
        <v>0.10487642753369719</v>
      </c>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row>
    <row r="29" spans="1:54" x14ac:dyDescent="0.3">
      <c r="A29" s="34" t="s">
        <v>40</v>
      </c>
      <c r="B29" s="11"/>
      <c r="C29" s="53"/>
      <c r="D29" s="11"/>
      <c r="E29" s="11"/>
      <c r="F29" s="11"/>
      <c r="G29" s="11"/>
      <c r="H29" s="11"/>
      <c r="I29" s="11"/>
      <c r="J29" s="11"/>
      <c r="K29" s="11"/>
      <c r="L29" s="11"/>
      <c r="M29" s="45">
        <v>0.18700000000000003</v>
      </c>
      <c r="N29" s="46">
        <f t="shared" si="0"/>
        <v>0.79390983723470554</v>
      </c>
      <c r="O29" s="47">
        <f t="shared" si="1"/>
        <v>-1.994611911994906</v>
      </c>
      <c r="P29" s="11"/>
      <c r="Q29" s="48">
        <v>3</v>
      </c>
      <c r="R29" s="46">
        <f t="shared" si="2"/>
        <v>1.7807921551714653E-3</v>
      </c>
      <c r="S29" s="9"/>
      <c r="T29" s="49">
        <v>-100</v>
      </c>
      <c r="U29" s="50">
        <f t="shared" si="3"/>
        <v>0.10533684603776586</v>
      </c>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row>
    <row r="30" spans="1:54" x14ac:dyDescent="0.3">
      <c r="A30" s="38" t="s">
        <v>759</v>
      </c>
      <c r="B30" s="14">
        <v>12</v>
      </c>
      <c r="C30" s="54" t="s">
        <v>758</v>
      </c>
      <c r="D30" s="11"/>
      <c r="E30" s="11"/>
      <c r="F30" s="11"/>
      <c r="G30" s="11"/>
      <c r="H30" s="11"/>
      <c r="I30" s="11"/>
      <c r="J30" s="11"/>
      <c r="K30" s="11"/>
      <c r="L30" s="11"/>
      <c r="M30" s="45">
        <v>0.19880000000000003</v>
      </c>
      <c r="N30" s="46">
        <f t="shared" si="0"/>
        <v>0.7961442416411405</v>
      </c>
      <c r="O30" s="47">
        <f t="shared" si="1"/>
        <v>-1.6243785851354047</v>
      </c>
      <c r="P30" s="11"/>
      <c r="Q30" s="48">
        <v>3.2</v>
      </c>
      <c r="R30" s="46">
        <f t="shared" si="2"/>
        <v>1.1373785047617648E-3</v>
      </c>
      <c r="S30" s="9"/>
      <c r="T30" s="49">
        <v>-90</v>
      </c>
      <c r="U30" s="50">
        <f t="shared" si="3"/>
        <v>0.10587839291743149</v>
      </c>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row>
    <row r="31" spans="1:54" x14ac:dyDescent="0.3">
      <c r="A31" s="38" t="s">
        <v>757</v>
      </c>
      <c r="B31" s="14">
        <v>6</v>
      </c>
      <c r="C31" s="55">
        <f>1.7*B33</f>
        <v>4.42</v>
      </c>
      <c r="D31" s="11"/>
      <c r="E31" s="11"/>
      <c r="F31" s="11"/>
      <c r="G31" s="11"/>
      <c r="H31" s="11"/>
      <c r="I31" s="11"/>
      <c r="J31" s="11"/>
      <c r="K31" s="11"/>
      <c r="L31" s="11"/>
      <c r="M31" s="45">
        <v>0.21060000000000004</v>
      </c>
      <c r="N31" s="46">
        <f t="shared" si="0"/>
        <v>0.99744161404964338</v>
      </c>
      <c r="O31" s="47">
        <f t="shared" si="1"/>
        <v>-1.3507069045551818</v>
      </c>
      <c r="P31" s="11"/>
      <c r="Q31" s="48">
        <v>3.4</v>
      </c>
      <c r="R31" s="46">
        <f t="shared" si="2"/>
        <v>7.2610730448165531E-4</v>
      </c>
      <c r="S31" s="9"/>
      <c r="T31" s="49">
        <v>-80</v>
      </c>
      <c r="U31" s="50">
        <f t="shared" si="3"/>
        <v>0.1065270362074212</v>
      </c>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row>
    <row r="32" spans="1:54" x14ac:dyDescent="0.3">
      <c r="A32" s="11" t="s">
        <v>756</v>
      </c>
      <c r="B32" s="55">
        <f>100-B31-B30</f>
        <v>82</v>
      </c>
      <c r="C32" s="56" t="s">
        <v>763</v>
      </c>
      <c r="D32" s="11"/>
      <c r="E32" s="11"/>
      <c r="F32" s="11"/>
      <c r="G32" s="11"/>
      <c r="H32" s="11"/>
      <c r="I32" s="11"/>
      <c r="J32" s="11"/>
      <c r="K32" s="11"/>
      <c r="L32" s="11"/>
      <c r="M32" s="45">
        <v>0.22240000000000004</v>
      </c>
      <c r="N32" s="46">
        <f t="shared" si="0"/>
        <v>1.2593864832644008</v>
      </c>
      <c r="O32" s="47">
        <f t="shared" si="1"/>
        <v>-1.1416446604098889</v>
      </c>
      <c r="P32" s="11"/>
      <c r="Q32" s="48">
        <v>3.6</v>
      </c>
      <c r="R32" s="46">
        <f t="shared" si="2"/>
        <v>4.6318329800485586E-4</v>
      </c>
      <c r="S32" s="9"/>
      <c r="T32" s="49">
        <v>-70</v>
      </c>
      <c r="U32" s="50">
        <f t="shared" si="3"/>
        <v>0.10732183837351575</v>
      </c>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row>
    <row r="33" spans="1:54" x14ac:dyDescent="0.3">
      <c r="A33" s="11" t="s">
        <v>755</v>
      </c>
      <c r="B33" s="14">
        <v>2.6</v>
      </c>
      <c r="C33" s="57">
        <f>IF(($B$30+$B$31)&lt;50,1/(-1.984+0.01841*$C$31+0.032*$B$38+0.00003576*($B$30+$B$31)^2+67.5/$B$37+0.424*LN($B$37)),1/(0.603+0.003975*$B$30+0.00207*$C$31*$C$31+0.01781*LN($C$31)))</f>
        <v>1.2857658727900654</v>
      </c>
      <c r="D33" s="11"/>
      <c r="E33" s="11"/>
      <c r="F33" s="11"/>
      <c r="G33" s="11"/>
      <c r="H33" s="11"/>
      <c r="I33" s="11"/>
      <c r="J33" s="11"/>
      <c r="K33" s="11"/>
      <c r="L33" s="11"/>
      <c r="M33" s="45">
        <v>0.23420000000000005</v>
      </c>
      <c r="N33" s="46">
        <f t="shared" si="0"/>
        <v>1.5254038255454034</v>
      </c>
      <c r="O33" s="47">
        <f t="shared" si="1"/>
        <v>-1</v>
      </c>
      <c r="P33" s="11"/>
      <c r="Q33" s="48">
        <v>3.8</v>
      </c>
      <c r="R33" s="46">
        <f t="shared" si="2"/>
        <v>2.9507433683186051E-4</v>
      </c>
      <c r="S33" s="9"/>
      <c r="T33" s="49">
        <v>-60</v>
      </c>
      <c r="U33" s="50">
        <f t="shared" si="3"/>
        <v>0.10832475666251697</v>
      </c>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9"/>
    </row>
    <row r="34" spans="1:54" x14ac:dyDescent="0.3">
      <c r="A34" s="38" t="s">
        <v>754</v>
      </c>
      <c r="B34" s="14">
        <v>1.1599999999999999</v>
      </c>
      <c r="C34" s="58" t="s">
        <v>764</v>
      </c>
      <c r="D34" s="11"/>
      <c r="E34" s="11"/>
      <c r="F34" s="11"/>
      <c r="G34" s="11"/>
      <c r="H34" s="11"/>
      <c r="I34" s="11"/>
      <c r="J34" s="11"/>
      <c r="K34" s="11"/>
      <c r="L34" s="11"/>
      <c r="M34" s="45">
        <v>0.24600000000000005</v>
      </c>
      <c r="N34" s="46">
        <f t="shared" si="0"/>
        <v>1.5254038255454034</v>
      </c>
      <c r="O34" s="47">
        <f t="shared" si="1"/>
        <v>-1</v>
      </c>
      <c r="P34" s="11"/>
      <c r="Q34" s="48">
        <v>4</v>
      </c>
      <c r="R34" s="46">
        <f t="shared" si="2"/>
        <v>1.8757513118578328E-4</v>
      </c>
      <c r="S34" s="9"/>
      <c r="T34" s="49">
        <v>-50</v>
      </c>
      <c r="U34" s="50">
        <f t="shared" si="3"/>
        <v>0.10964110437440509</v>
      </c>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row>
    <row r="35" spans="1:54" x14ac:dyDescent="0.3">
      <c r="A35" s="16" t="s">
        <v>177</v>
      </c>
      <c r="B35" s="59"/>
      <c r="C35" s="57">
        <f>B34/C33</f>
        <v>0.90218602355873856</v>
      </c>
      <c r="D35" s="11"/>
      <c r="E35" s="11"/>
      <c r="F35" s="11"/>
      <c r="G35" s="11"/>
      <c r="H35" s="11"/>
      <c r="I35" s="11"/>
      <c r="J35" s="11"/>
      <c r="K35" s="11"/>
      <c r="L35" s="11"/>
      <c r="M35" s="45">
        <v>0.25780000000000003</v>
      </c>
      <c r="N35" s="46">
        <f t="shared" si="0"/>
        <v>1.5254038255454034</v>
      </c>
      <c r="O35" s="47">
        <f t="shared" si="1"/>
        <v>-1</v>
      </c>
      <c r="P35" s="11"/>
      <c r="Q35" s="48">
        <v>4.2</v>
      </c>
      <c r="R35" s="46">
        <f t="shared" si="2"/>
        <v>1.1882573458783545E-4</v>
      </c>
      <c r="S35" s="9"/>
      <c r="T35" s="49">
        <v>-40</v>
      </c>
      <c r="U35" s="50">
        <f t="shared" si="3"/>
        <v>0.1114676431241975</v>
      </c>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row>
    <row r="36" spans="1:54" x14ac:dyDescent="0.3">
      <c r="A36" s="38" t="s">
        <v>43</v>
      </c>
      <c r="B36" s="14">
        <v>0.1</v>
      </c>
      <c r="C36" s="34" t="s">
        <v>44</v>
      </c>
      <c r="D36" s="11"/>
      <c r="E36" s="11"/>
      <c r="F36" s="11"/>
      <c r="G36" s="11"/>
      <c r="H36" s="11"/>
      <c r="I36" s="11"/>
      <c r="J36" s="11"/>
      <c r="K36" s="11"/>
      <c r="L36" s="11"/>
      <c r="M36" s="45">
        <v>0.26960000000000001</v>
      </c>
      <c r="N36" s="46">
        <f t="shared" si="0"/>
        <v>1.5254038255454034</v>
      </c>
      <c r="O36" s="47">
        <f t="shared" si="1"/>
        <v>-1</v>
      </c>
      <c r="P36" s="11"/>
      <c r="Q36" s="48">
        <v>4.4000000000000004</v>
      </c>
      <c r="R36" s="46">
        <f t="shared" si="2"/>
        <v>7.4853629105430032E-5</v>
      </c>
      <c r="S36" s="9"/>
      <c r="T36" s="49">
        <v>-30</v>
      </c>
      <c r="U36" s="50">
        <f t="shared" si="3"/>
        <v>0.11422633383909465</v>
      </c>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row>
    <row r="37" spans="1:54" x14ac:dyDescent="0.3">
      <c r="A37" s="38" t="s">
        <v>753</v>
      </c>
      <c r="B37" s="14">
        <v>290</v>
      </c>
      <c r="C37" s="11"/>
      <c r="D37" s="11"/>
      <c r="E37" s="11"/>
      <c r="F37" s="11"/>
      <c r="G37" s="11"/>
      <c r="H37" s="11"/>
      <c r="I37" s="11"/>
      <c r="J37" s="11"/>
      <c r="K37" s="11"/>
      <c r="L37" s="11"/>
      <c r="M37" s="45">
        <v>0.28139999999999998</v>
      </c>
      <c r="N37" s="46">
        <f t="shared" si="0"/>
        <v>1.5254038255454034</v>
      </c>
      <c r="O37" s="47">
        <f t="shared" si="1"/>
        <v>-1</v>
      </c>
      <c r="P37" s="11"/>
      <c r="Q37" s="48">
        <v>4.5999999999999996</v>
      </c>
      <c r="R37" s="46">
        <f t="shared" si="2"/>
        <v>4.6726432183827625E-5</v>
      </c>
      <c r="S37" s="9"/>
      <c r="T37" s="49">
        <v>-20</v>
      </c>
      <c r="U37" s="50">
        <f t="shared" si="3"/>
        <v>0.11904844815307083</v>
      </c>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row>
    <row r="38" spans="1:54" x14ac:dyDescent="0.3">
      <c r="A38" s="38" t="s">
        <v>765</v>
      </c>
      <c r="B38" s="14">
        <v>1</v>
      </c>
      <c r="C38" s="11"/>
      <c r="D38" s="11"/>
      <c r="E38" s="11"/>
      <c r="F38" s="11"/>
      <c r="G38" s="11"/>
      <c r="H38" s="11"/>
      <c r="I38" s="11"/>
      <c r="J38" s="11"/>
      <c r="K38" s="11"/>
      <c r="L38" s="11"/>
      <c r="M38" s="45">
        <v>0.29319999999999996</v>
      </c>
      <c r="N38" s="46">
        <f t="shared" si="0"/>
        <v>1.5254038255454034</v>
      </c>
      <c r="O38" s="47">
        <f t="shared" si="1"/>
        <v>-1</v>
      </c>
      <c r="P38" s="11"/>
      <c r="Q38" s="48">
        <v>4.8</v>
      </c>
      <c r="R38" s="46">
        <f t="shared" si="2"/>
        <v>2.8733053164152843E-5</v>
      </c>
      <c r="S38" s="9"/>
      <c r="T38" s="49">
        <v>-10</v>
      </c>
      <c r="U38" s="50">
        <f t="shared" si="3"/>
        <v>0.13067268354301009</v>
      </c>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row>
    <row r="39" spans="1:54" x14ac:dyDescent="0.3">
      <c r="A39" s="11" t="s">
        <v>752</v>
      </c>
      <c r="B39" s="14">
        <v>5.14</v>
      </c>
      <c r="C39" s="60" t="s">
        <v>751</v>
      </c>
      <c r="D39" s="11"/>
      <c r="E39" s="11"/>
      <c r="F39" s="11"/>
      <c r="G39" s="11"/>
      <c r="H39" s="11"/>
      <c r="I39" s="11"/>
      <c r="J39" s="11"/>
      <c r="K39" s="11"/>
      <c r="L39" s="11"/>
      <c r="M39" s="45">
        <v>0.30499999999999999</v>
      </c>
      <c r="N39" s="46">
        <f t="shared" si="0"/>
        <v>1.5254038255454034</v>
      </c>
      <c r="O39" s="47">
        <f t="shared" si="1"/>
        <v>-1</v>
      </c>
      <c r="P39" s="11"/>
      <c r="Q39" s="48">
        <v>5</v>
      </c>
      <c r="R39" s="46">
        <f t="shared" si="2"/>
        <v>1.7221527378489074E-5</v>
      </c>
      <c r="S39" s="9"/>
      <c r="T39" s="49">
        <v>0</v>
      </c>
      <c r="U39" s="50">
        <f t="shared" si="3"/>
        <v>0.48084130000000008</v>
      </c>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row>
    <row r="40" spans="1:54" x14ac:dyDescent="0.3">
      <c r="A40" s="11" t="s">
        <v>750</v>
      </c>
      <c r="B40" s="14">
        <v>4.3099999999999996</v>
      </c>
      <c r="C40" s="11"/>
      <c r="D40" s="11"/>
      <c r="E40" s="11"/>
      <c r="F40" s="11"/>
      <c r="G40" s="11"/>
      <c r="H40" s="11"/>
      <c r="I40" s="11"/>
      <c r="J40" s="11"/>
      <c r="K40" s="11"/>
      <c r="L40" s="11"/>
      <c r="M40" s="45">
        <v>0.31679999999999992</v>
      </c>
      <c r="N40" s="46">
        <f t="shared" si="0"/>
        <v>1.5254038255454034</v>
      </c>
      <c r="O40" s="47">
        <f t="shared" si="1"/>
        <v>-1</v>
      </c>
      <c r="P40" s="11"/>
      <c r="Q40" s="9"/>
      <c r="R40" s="9"/>
      <c r="S40" s="11"/>
      <c r="T40" s="9"/>
      <c r="U40" s="6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row>
    <row r="41" spans="1:54" x14ac:dyDescent="0.3">
      <c r="A41" s="11"/>
      <c r="B41" s="62"/>
      <c r="C41" s="11"/>
      <c r="D41" s="11"/>
      <c r="E41" s="11"/>
      <c r="F41" s="11"/>
      <c r="G41" s="11"/>
      <c r="H41" s="11"/>
      <c r="I41" s="11"/>
      <c r="J41" s="11"/>
      <c r="K41" s="11"/>
      <c r="L41" s="11"/>
      <c r="M41" s="45">
        <v>0.32859999999999989</v>
      </c>
      <c r="N41" s="46">
        <f t="shared" si="0"/>
        <v>1.5254038255454034</v>
      </c>
      <c r="O41" s="47">
        <f t="shared" si="1"/>
        <v>-1</v>
      </c>
      <c r="P41" s="11"/>
      <c r="Q41" s="9"/>
      <c r="R41" s="9"/>
      <c r="S41" s="11"/>
      <c r="T41" s="9"/>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9"/>
    </row>
    <row r="42" spans="1:54" x14ac:dyDescent="0.3">
      <c r="A42" s="63" t="s">
        <v>977</v>
      </c>
      <c r="B42" s="14">
        <v>0</v>
      </c>
      <c r="C42" s="11"/>
      <c r="D42" s="11"/>
      <c r="E42" s="11"/>
      <c r="F42" s="11"/>
      <c r="G42" s="11"/>
      <c r="H42" s="11"/>
      <c r="I42" s="11"/>
      <c r="J42" s="11"/>
      <c r="K42" s="11"/>
      <c r="L42" s="11"/>
      <c r="M42" s="45">
        <v>0.34039999999999987</v>
      </c>
      <c r="N42" s="46">
        <f t="shared" si="0"/>
        <v>1.5254038255454034</v>
      </c>
      <c r="O42" s="47">
        <f t="shared" si="1"/>
        <v>-1</v>
      </c>
      <c r="P42" s="11"/>
      <c r="Q42" s="9"/>
      <c r="R42" s="9"/>
      <c r="S42" s="11"/>
      <c r="T42" s="9"/>
      <c r="U42" s="9"/>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9"/>
    </row>
    <row r="43" spans="1:54" x14ac:dyDescent="0.3">
      <c r="A43" s="38" t="s">
        <v>45</v>
      </c>
      <c r="B43" s="64">
        <f>B47</f>
        <v>233.34006384982214</v>
      </c>
      <c r="C43" s="34" t="s">
        <v>44</v>
      </c>
      <c r="D43" s="11"/>
      <c r="E43" s="11"/>
      <c r="F43" s="11"/>
      <c r="G43" s="11"/>
      <c r="H43" s="11"/>
      <c r="I43" s="11"/>
      <c r="J43" s="11"/>
      <c r="K43" s="11"/>
      <c r="L43" s="11"/>
      <c r="M43" s="45">
        <v>0.35219999999999985</v>
      </c>
      <c r="N43" s="46">
        <f t="shared" si="0"/>
        <v>1.5254038255454034</v>
      </c>
      <c r="O43" s="47">
        <f t="shared" si="1"/>
        <v>-1</v>
      </c>
      <c r="P43" s="11"/>
      <c r="Q43" s="9"/>
      <c r="R43" s="9"/>
      <c r="S43" s="11"/>
      <c r="T43" s="9"/>
      <c r="U43" s="9"/>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9"/>
    </row>
    <row r="44" spans="1:54" x14ac:dyDescent="0.3">
      <c r="A44" s="11"/>
      <c r="B44" s="11"/>
      <c r="C44" s="11"/>
      <c r="D44" s="11"/>
      <c r="E44" s="11"/>
      <c r="F44" s="11"/>
      <c r="G44" s="11"/>
      <c r="H44" s="11"/>
      <c r="I44" s="11"/>
      <c r="J44" s="11"/>
      <c r="K44" s="11"/>
      <c r="L44" s="11"/>
      <c r="M44" s="45">
        <v>0.36399999999999982</v>
      </c>
      <c r="N44" s="46">
        <f t="shared" si="0"/>
        <v>1.5254038255454034</v>
      </c>
      <c r="O44" s="47">
        <f t="shared" si="1"/>
        <v>-1</v>
      </c>
      <c r="P44" s="11"/>
      <c r="Q44" s="9"/>
      <c r="R44" s="9"/>
      <c r="S44" s="11"/>
      <c r="T44" s="9"/>
      <c r="U44" s="9"/>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9"/>
    </row>
    <row r="45" spans="1:54" x14ac:dyDescent="0.3">
      <c r="A45" s="65" t="s">
        <v>749</v>
      </c>
      <c r="B45" s="38"/>
      <c r="C45" s="38"/>
      <c r="D45" s="11"/>
      <c r="E45" s="11"/>
      <c r="F45" s="11"/>
      <c r="G45" s="11"/>
      <c r="H45" s="11"/>
      <c r="I45" s="11"/>
      <c r="J45" s="11"/>
      <c r="K45" s="11"/>
      <c r="L45" s="11"/>
      <c r="M45" s="45">
        <v>0.3757999999999998</v>
      </c>
      <c r="N45" s="46">
        <f t="shared" si="0"/>
        <v>1.5254038255454034</v>
      </c>
      <c r="O45" s="47">
        <f t="shared" si="1"/>
        <v>-1</v>
      </c>
      <c r="P45" s="11"/>
      <c r="Q45" s="9"/>
      <c r="R45" s="9"/>
      <c r="S45" s="11"/>
      <c r="T45" s="9"/>
      <c r="U45" s="9"/>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9"/>
    </row>
    <row r="46" spans="1:54" x14ac:dyDescent="0.3">
      <c r="A46" s="39" t="s">
        <v>46</v>
      </c>
      <c r="B46" s="66">
        <f>IF($B$28=1,B56,IF($B$28=2,C56,0))</f>
        <v>0.48084130000000008</v>
      </c>
      <c r="C46" s="67" t="s">
        <v>47</v>
      </c>
      <c r="D46" s="11"/>
      <c r="E46" s="11"/>
      <c r="F46" s="11"/>
      <c r="G46" s="11"/>
      <c r="H46" s="11"/>
      <c r="I46" s="11"/>
      <c r="J46" s="11"/>
      <c r="K46" s="11"/>
      <c r="L46" s="11"/>
      <c r="M46" s="45">
        <v>0.38759999999999978</v>
      </c>
      <c r="N46" s="46">
        <f t="shared" ref="N46:N64" si="4">R114</f>
        <v>1.5254038255454034</v>
      </c>
      <c r="O46" s="47">
        <f t="shared" ref="O46:O64" si="5">Q114</f>
        <v>-1</v>
      </c>
      <c r="P46" s="11"/>
      <c r="Q46" s="9"/>
      <c r="R46" s="9"/>
      <c r="S46" s="11"/>
      <c r="T46" s="9"/>
      <c r="U46" s="9"/>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9"/>
    </row>
    <row r="47" spans="1:54" x14ac:dyDescent="0.3">
      <c r="A47" s="39" t="s">
        <v>48</v>
      </c>
      <c r="B47" s="66">
        <f>IF($B$28=1,B57,IF($B$28=2,C57,0))</f>
        <v>233.34006384982214</v>
      </c>
      <c r="C47" s="67" t="s">
        <v>44</v>
      </c>
      <c r="D47" s="11"/>
      <c r="E47" s="11"/>
      <c r="F47" s="11"/>
      <c r="G47" s="11"/>
      <c r="H47" s="11"/>
      <c r="I47" s="11"/>
      <c r="J47" s="11"/>
      <c r="K47" s="11"/>
      <c r="L47" s="11"/>
      <c r="M47" s="45">
        <v>0.39939999999999976</v>
      </c>
      <c r="N47" s="46">
        <f t="shared" si="4"/>
        <v>1.5254038255454034</v>
      </c>
      <c r="O47" s="47">
        <f t="shared" si="5"/>
        <v>-1</v>
      </c>
      <c r="P47" s="11"/>
      <c r="Q47" s="9"/>
      <c r="R47" s="9"/>
      <c r="S47" s="11"/>
      <c r="T47" s="9"/>
      <c r="U47" s="9"/>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9"/>
    </row>
    <row r="48" spans="1:54" x14ac:dyDescent="0.3">
      <c r="A48" s="39" t="s">
        <v>49</v>
      </c>
      <c r="B48" s="66">
        <f>IF($B$28=1,B58,IF($B$28=2,C58,0))</f>
        <v>5.1866737356412562</v>
      </c>
      <c r="C48" s="67" t="s">
        <v>50</v>
      </c>
      <c r="D48" s="11"/>
      <c r="E48" s="11"/>
      <c r="F48" s="11"/>
      <c r="G48" s="11"/>
      <c r="H48" s="11"/>
      <c r="I48" s="11"/>
      <c r="J48" s="11"/>
      <c r="K48" s="11"/>
      <c r="L48" s="11"/>
      <c r="M48" s="45">
        <v>0.41119999999999973</v>
      </c>
      <c r="N48" s="46">
        <f t="shared" si="4"/>
        <v>1.5254038255454034</v>
      </c>
      <c r="O48" s="47">
        <f t="shared" si="5"/>
        <v>-1</v>
      </c>
      <c r="P48" s="11"/>
      <c r="Q48" s="9"/>
      <c r="R48" s="9"/>
      <c r="S48" s="11"/>
      <c r="T48" s="9"/>
      <c r="U48" s="9"/>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9"/>
    </row>
    <row r="49" spans="1:54" x14ac:dyDescent="0.3">
      <c r="A49" s="39" t="s">
        <v>51</v>
      </c>
      <c r="B49" s="66">
        <f>IF($B$28=1,B59,IF($B$28=2,C59,0))</f>
        <v>-2.356963337314478</v>
      </c>
      <c r="C49" s="67"/>
      <c r="D49" s="11"/>
      <c r="E49" s="11"/>
      <c r="F49" s="11"/>
      <c r="G49" s="11"/>
      <c r="H49" s="11"/>
      <c r="I49" s="11"/>
      <c r="J49" s="11"/>
      <c r="K49" s="11"/>
      <c r="L49" s="11"/>
      <c r="M49" s="45">
        <v>0.42299999999999971</v>
      </c>
      <c r="N49" s="46">
        <f t="shared" si="4"/>
        <v>1.5254038255454034</v>
      </c>
      <c r="O49" s="47">
        <f t="shared" si="5"/>
        <v>-1</v>
      </c>
      <c r="P49" s="11"/>
      <c r="Q49" s="9"/>
      <c r="R49" s="9"/>
      <c r="S49" s="11"/>
      <c r="T49" s="9"/>
      <c r="U49" s="9"/>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9"/>
    </row>
    <row r="50" spans="1:54" x14ac:dyDescent="0.3">
      <c r="A50" s="39" t="s">
        <v>52</v>
      </c>
      <c r="B50" s="66">
        <f>IF($B$28=1,B60,IF($B$28=2,C60,0))</f>
        <v>1.6181221334558085</v>
      </c>
      <c r="C50" s="67"/>
      <c r="D50" s="11"/>
      <c r="E50" s="11"/>
      <c r="F50" s="11"/>
      <c r="G50" s="11"/>
      <c r="H50" s="11"/>
      <c r="I50" s="11"/>
      <c r="J50" s="11"/>
      <c r="K50" s="11"/>
      <c r="L50" s="11"/>
      <c r="M50" s="45">
        <v>0.43479999999999969</v>
      </c>
      <c r="N50" s="46">
        <f t="shared" si="4"/>
        <v>1.5254038255454034</v>
      </c>
      <c r="O50" s="47">
        <f t="shared" si="5"/>
        <v>-1</v>
      </c>
      <c r="P50" s="11"/>
      <c r="Q50" s="9"/>
      <c r="R50" s="9"/>
      <c r="S50" s="11"/>
      <c r="T50" s="9"/>
      <c r="U50" s="9"/>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9"/>
    </row>
    <row r="51" spans="1:54" x14ac:dyDescent="0.3">
      <c r="A51" s="39" t="s">
        <v>53</v>
      </c>
      <c r="B51" s="66">
        <f>AN75</f>
        <v>0.15769740470773269</v>
      </c>
      <c r="C51" s="67" t="s">
        <v>47</v>
      </c>
      <c r="D51" s="11"/>
      <c r="E51" s="11"/>
      <c r="F51" s="11"/>
      <c r="G51" s="11"/>
      <c r="H51" s="11"/>
      <c r="I51" s="11"/>
      <c r="J51" s="11"/>
      <c r="K51" s="11"/>
      <c r="L51" s="11"/>
      <c r="M51" s="45">
        <v>0.44659999999999966</v>
      </c>
      <c r="N51" s="46">
        <f t="shared" si="4"/>
        <v>1.5254038255454034</v>
      </c>
      <c r="O51" s="47">
        <f t="shared" si="5"/>
        <v>-1</v>
      </c>
      <c r="P51" s="11"/>
      <c r="Q51" s="9"/>
      <c r="R51" s="9"/>
      <c r="S51" s="11"/>
      <c r="T51" s="9"/>
      <c r="U51" s="9"/>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9"/>
    </row>
    <row r="52" spans="1:54" x14ac:dyDescent="0.3">
      <c r="A52" s="68" t="s">
        <v>747</v>
      </c>
      <c r="B52" s="66">
        <f>IF($B$28=1,B61,IF($B$28=2,C61,0))</f>
        <v>9.7288899999999998E-2</v>
      </c>
      <c r="C52" s="67" t="s">
        <v>47</v>
      </c>
      <c r="D52" s="11"/>
      <c r="E52" s="11"/>
      <c r="F52" s="11"/>
      <c r="G52" s="11"/>
      <c r="H52" s="11"/>
      <c r="I52" s="11"/>
      <c r="J52" s="11"/>
      <c r="K52" s="11"/>
      <c r="L52" s="11"/>
      <c r="M52" s="45">
        <v>0.45839999999999964</v>
      </c>
      <c r="N52" s="46">
        <f t="shared" si="4"/>
        <v>1.5254038255454034</v>
      </c>
      <c r="O52" s="47">
        <f t="shared" si="5"/>
        <v>-1</v>
      </c>
      <c r="P52" s="11"/>
      <c r="Q52" s="9"/>
      <c r="R52" s="9"/>
      <c r="S52" s="11"/>
      <c r="T52" s="9"/>
      <c r="U52" s="9"/>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9"/>
    </row>
    <row r="53" spans="1:54" x14ac:dyDescent="0.3">
      <c r="A53" s="68" t="s">
        <v>748</v>
      </c>
      <c r="B53" s="69">
        <f>D123</f>
        <v>9.7640317246655076E-2</v>
      </c>
      <c r="C53" s="11"/>
      <c r="D53" s="11"/>
      <c r="E53" s="11"/>
      <c r="F53" s="11"/>
      <c r="G53" s="11"/>
      <c r="H53" s="11"/>
      <c r="I53" s="11"/>
      <c r="J53" s="11"/>
      <c r="K53" s="11"/>
      <c r="L53" s="11"/>
      <c r="M53" s="45">
        <v>0.47019999999999962</v>
      </c>
      <c r="N53" s="46">
        <f t="shared" si="4"/>
        <v>1.5254038255454034</v>
      </c>
      <c r="O53" s="47">
        <f t="shared" si="5"/>
        <v>-1</v>
      </c>
      <c r="P53" s="11"/>
      <c r="Q53" s="9"/>
      <c r="R53" s="9"/>
      <c r="S53" s="11"/>
      <c r="T53" s="9"/>
      <c r="U53" s="9"/>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9"/>
    </row>
    <row r="54" spans="1:54" x14ac:dyDescent="0.3">
      <c r="A54" s="11"/>
      <c r="B54" s="11"/>
      <c r="C54" s="11"/>
      <c r="D54" s="11"/>
      <c r="E54" s="11"/>
      <c r="F54" s="11"/>
      <c r="G54" s="11"/>
      <c r="H54" s="11"/>
      <c r="I54" s="11"/>
      <c r="J54" s="11"/>
      <c r="K54" s="11"/>
      <c r="L54" s="11"/>
      <c r="M54" s="45">
        <v>0.4819999999999996</v>
      </c>
      <c r="N54" s="46">
        <f t="shared" si="4"/>
        <v>1.5254038255454034</v>
      </c>
      <c r="O54" s="47">
        <f t="shared" si="5"/>
        <v>-1</v>
      </c>
      <c r="P54" s="11"/>
      <c r="Q54" s="9"/>
      <c r="R54" s="9"/>
      <c r="S54" s="11"/>
      <c r="T54" s="9"/>
      <c r="U54" s="9"/>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9"/>
    </row>
    <row r="55" spans="1:54" x14ac:dyDescent="0.3">
      <c r="A55" s="11"/>
      <c r="B55" s="68" t="s">
        <v>761</v>
      </c>
      <c r="C55" s="11" t="s">
        <v>762</v>
      </c>
      <c r="D55" s="11"/>
      <c r="E55" s="11"/>
      <c r="F55" s="11"/>
      <c r="G55" s="11"/>
      <c r="H55" s="11"/>
      <c r="I55" s="11"/>
      <c r="J55" s="11"/>
      <c r="K55" s="11"/>
      <c r="L55" s="11"/>
      <c r="M55" s="45">
        <v>0.49379999999999957</v>
      </c>
      <c r="N55" s="46">
        <f t="shared" si="4"/>
        <v>1.5254038255454034</v>
      </c>
      <c r="O55" s="47">
        <f t="shared" si="5"/>
        <v>-1</v>
      </c>
      <c r="P55" s="11"/>
      <c r="Q55" s="9"/>
      <c r="R55" s="9"/>
      <c r="S55" s="11"/>
      <c r="T55" s="9"/>
      <c r="U55" s="9"/>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9"/>
    </row>
    <row r="56" spans="1:54" x14ac:dyDescent="0.3">
      <c r="A56" s="39" t="s">
        <v>46</v>
      </c>
      <c r="B56" s="70">
        <f>(0.7919+0.001691*$B$30-0.29619*$B$34-0.000001491*$B$31^2+0.0000821*$C$31^2+0.02427/$B$30+0.01113/$B$31+
0.01472*LN($B$31)-0.0000733*$C$31*$B$30-0.000619*$B$34*$B$30-0.001183*$B$34*$C$31-0.0001664*$B$38*$B$31)</f>
        <v>0.48084587222703701</v>
      </c>
      <c r="C56" s="70">
        <f>(81.799+(0.099*$B$30)-(31.42*$B$34)+(0.018*$B$39)+(0.451*$B$40)-(0.0005*$B$32*$B$30))/100</f>
        <v>0.48084130000000008</v>
      </c>
      <c r="D56" s="67" t="s">
        <v>47</v>
      </c>
      <c r="E56" s="11"/>
      <c r="F56" s="11"/>
      <c r="G56" s="11"/>
      <c r="H56" s="11"/>
      <c r="I56" s="11"/>
      <c r="J56" s="11"/>
      <c r="K56" s="11"/>
      <c r="L56" s="11"/>
      <c r="M56" s="45">
        <v>0.50559999999999961</v>
      </c>
      <c r="N56" s="46">
        <f t="shared" si="4"/>
        <v>1.5254038255454034</v>
      </c>
      <c r="O56" s="47">
        <f t="shared" si="5"/>
        <v>-1</v>
      </c>
      <c r="P56" s="11"/>
      <c r="Q56" s="9"/>
      <c r="R56" s="9"/>
      <c r="S56" s="11"/>
      <c r="T56" s="9"/>
      <c r="U56" s="9"/>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9"/>
    </row>
    <row r="57" spans="1:54" x14ac:dyDescent="0.3">
      <c r="A57" s="39" t="s">
        <v>48</v>
      </c>
      <c r="B57" s="66">
        <f>EXP(7.755+0.0352*$B$31+0.93*$B$38-0.967*$B$34^2-0.000484*$B$30^2-0.000322*$B$31^2+0.001/$B$31-0.0748/$C$31-0.643*LN($B$31)-0.01398*$B$34*$B$30-0.1673*$B$34*$C$31+0.02986*$B$38*$B$30-0.03305*$B$38*$B$31)</f>
        <v>233.34006384982214</v>
      </c>
      <c r="C57" s="66">
        <f>EXP(7.755+0.0352*$B$31+0.93*$B$38-0.967*$B$34^2-0.000484*$B$30^2-0.000322*$B$31^2+0.001/$B$31-0.0748/$C$31-0.643*LN($B$31)-0.01398*$B$34*$B$30-0.1673*$B$34*$C$31+0.02986*$B$38*$B$30-0.03305*$B$38*$B$31)</f>
        <v>233.34006384982214</v>
      </c>
      <c r="D57" s="67" t="s">
        <v>44</v>
      </c>
      <c r="E57" s="11"/>
      <c r="F57" s="11"/>
      <c r="G57" s="11"/>
      <c r="H57" s="11"/>
      <c r="I57" s="11"/>
      <c r="J57" s="11"/>
      <c r="K57" s="11"/>
      <c r="L57" s="11"/>
      <c r="M57" s="45">
        <v>0.51739999999999964</v>
      </c>
      <c r="N57" s="46">
        <f t="shared" si="4"/>
        <v>1.5254038255454034</v>
      </c>
      <c r="O57" s="47">
        <f t="shared" si="5"/>
        <v>-1</v>
      </c>
      <c r="P57" s="11"/>
      <c r="Q57" s="9"/>
      <c r="R57" s="9"/>
      <c r="S57" s="11"/>
      <c r="T57" s="9"/>
      <c r="U57" s="9"/>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9"/>
    </row>
    <row r="58" spans="1:54" x14ac:dyDescent="0.3">
      <c r="A58" s="39" t="s">
        <v>49</v>
      </c>
      <c r="B58" s="70">
        <f>EXP(-14.96+0.03135*$B$30+0.0351*$B$31+0.646*$C$31+15.29*$B$34-0.192*$B$38-4.671*$B$34^2-0.000781*$B$30^2-0.00687*$C$31^2+0.0449/$C$31+0.0663*LN($B$31)+0.1482*LN($C$31)-0.04546*$B$34*$B$31-0.4852*$B$34*$C$31+0.00673*$B$38*$B$30)</f>
        <v>5.6156222697361431E-2</v>
      </c>
      <c r="C58" s="70">
        <f>EXP((-2.294-(3.526*$B$31)+(2.44*$B$33)-(0.076*$B$39)-(11.331*$B$40)+(0.019*($B$31^2)))/100)*10</f>
        <v>5.1866737356412562</v>
      </c>
      <c r="D58" s="67" t="s">
        <v>50</v>
      </c>
      <c r="E58" s="11"/>
      <c r="F58" s="11"/>
      <c r="G58" s="11"/>
      <c r="H58" s="11"/>
      <c r="I58" s="11"/>
      <c r="J58" s="11"/>
      <c r="K58" s="11"/>
      <c r="L58" s="11"/>
      <c r="M58" s="45">
        <v>0.52919999999999967</v>
      </c>
      <c r="N58" s="46">
        <f t="shared" si="4"/>
        <v>1.5254038255454034</v>
      </c>
      <c r="O58" s="47">
        <f t="shared" si="5"/>
        <v>-1</v>
      </c>
      <c r="P58" s="11"/>
      <c r="Q58" s="9"/>
      <c r="R58" s="9"/>
      <c r="S58" s="11"/>
      <c r="T58" s="9"/>
      <c r="U58" s="9"/>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9"/>
    </row>
    <row r="59" spans="1:54" x14ac:dyDescent="0.3">
      <c r="A59" s="39" t="s">
        <v>51</v>
      </c>
      <c r="B59" s="66">
        <f>((10*(EXP(0.0202+0.0006193*$B$30^2-0.001136*$C$31^2-0.2316*LN($C$31)-0.03544*$B$34*$B$30+0.00283*$B$34*$B$31+0.0488*$B$34*$C$31)))-10)/(1+(EXP(0.0202+0.0006193*$B$30^2-0.001136*$C$31^2-0.2316*LN($C$31)-0.03544*$B$34*$B$30+0.00283*$B$34*$B$31+0.0488*$B$34*$C$31)))</f>
        <v>-2.356963337314478</v>
      </c>
      <c r="C59" s="66">
        <f>((10*(EXP(0.0202+0.0006193*$B$30^2-0.001136*$C$31^2-0.2316*LN($C$31)-0.03544*$B$34*$B$30+0.00283*$B$34*$B$31+0.0488*$B$34*$C$31)))-10)/(1+(EXP(0.0202+0.0006193*$B$30^2-0.001136*$C$31^2-0.2316*LN($C$31)-0.03544*$B$34*$B$30+0.00283*$B$34*$B$31+0.0488*$B$34*$C$31)))</f>
        <v>-2.356963337314478</v>
      </c>
      <c r="D59" s="67"/>
      <c r="E59" s="11"/>
      <c r="F59" s="11"/>
      <c r="G59" s="11"/>
      <c r="H59" s="11"/>
      <c r="I59" s="11"/>
      <c r="J59" s="11"/>
      <c r="K59" s="11"/>
      <c r="L59" s="11"/>
      <c r="M59" s="45">
        <v>0.5409999999999997</v>
      </c>
      <c r="N59" s="46">
        <f t="shared" si="4"/>
        <v>1.5254038255454034</v>
      </c>
      <c r="O59" s="47">
        <f t="shared" si="5"/>
        <v>-1</v>
      </c>
      <c r="P59" s="11"/>
      <c r="Q59" s="9"/>
      <c r="R59" s="9"/>
      <c r="S59" s="11"/>
      <c r="T59" s="9"/>
      <c r="U59" s="9"/>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9"/>
    </row>
    <row r="60" spans="1:54" x14ac:dyDescent="0.3">
      <c r="A60" s="39" t="s">
        <v>52</v>
      </c>
      <c r="B60" s="70">
        <f>(EXP(-25.23-0.02195*$B$30+0.0074*$B$31-0.194*$C$31+45.5*$B$34-7.24*($B$34^2)+0.0003658*$B$30^2+0.002885*$C$31^2-12.81/$B$34-0.1524/$B$31-0.01958/$C$31-0.2876*LN($B$31)-0.0709*LN($C$31)-44.6*LN($B$34)-0.02264*$B$34*$B$30+0.0896*$B$34*$C$31+0.00718*$B$38*$B$30))+1</f>
        <v>1.2887133837800144</v>
      </c>
      <c r="C60" s="70">
        <f>(EXP((62.986-(0.833*$B$30)-(0.592*$B$33)+(0.593*$B$40)+(0.007*($B$30^2))-(0.014*$B$31*$B$32))/100))</f>
        <v>1.6181221334558085</v>
      </c>
      <c r="D60" s="67"/>
      <c r="E60" s="11"/>
      <c r="F60" s="11"/>
      <c r="G60" s="11"/>
      <c r="H60" s="11"/>
      <c r="I60" s="11"/>
      <c r="J60" s="11"/>
      <c r="K60" s="11"/>
      <c r="L60" s="11"/>
      <c r="M60" s="45">
        <v>0.55279999999999974</v>
      </c>
      <c r="N60" s="46">
        <f t="shared" si="4"/>
        <v>1.5254038255454034</v>
      </c>
      <c r="O60" s="47">
        <f t="shared" si="5"/>
        <v>-1</v>
      </c>
      <c r="P60" s="11"/>
      <c r="Q60" s="9"/>
      <c r="R60" s="9"/>
      <c r="S60" s="11"/>
      <c r="T60" s="9"/>
      <c r="U60" s="9"/>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9"/>
    </row>
    <row r="61" spans="1:54" x14ac:dyDescent="0.3">
      <c r="A61" s="68" t="s">
        <v>747</v>
      </c>
      <c r="B61" s="70">
        <v>0</v>
      </c>
      <c r="C61" s="70">
        <f>(22.733-(0.164*$B$32)+(0.235*$B$39)-(0.831*$B$40)+(0.0018*($B$30^2))+(0.0026*$B$32*$B$30))/100</f>
        <v>9.7288899999999998E-2</v>
      </c>
      <c r="D61" s="67" t="s">
        <v>47</v>
      </c>
      <c r="E61" s="11"/>
      <c r="F61" s="11"/>
      <c r="G61" s="11"/>
      <c r="H61" s="11"/>
      <c r="I61" s="11"/>
      <c r="J61" s="11"/>
      <c r="K61" s="11"/>
      <c r="L61" s="11"/>
      <c r="M61" s="45">
        <v>0.56459999999999977</v>
      </c>
      <c r="N61" s="46">
        <f t="shared" si="4"/>
        <v>1.5254038255454034</v>
      </c>
      <c r="O61" s="47">
        <f t="shared" si="5"/>
        <v>-1</v>
      </c>
      <c r="P61" s="11"/>
      <c r="Q61" s="9"/>
      <c r="R61" s="9"/>
      <c r="S61" s="11"/>
      <c r="T61" s="9"/>
      <c r="U61" s="9"/>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9"/>
    </row>
    <row r="62" spans="1:54" x14ac:dyDescent="0.3">
      <c r="A62" s="11" t="s">
        <v>177</v>
      </c>
      <c r="B62" s="11"/>
      <c r="C62" s="11"/>
      <c r="D62" s="11"/>
      <c r="E62" s="11"/>
      <c r="F62" s="11"/>
      <c r="G62" s="11"/>
      <c r="H62" s="11"/>
      <c r="I62" s="11"/>
      <c r="J62" s="11"/>
      <c r="K62" s="11"/>
      <c r="L62" s="11"/>
      <c r="M62" s="45">
        <v>0.5763999999999998</v>
      </c>
      <c r="N62" s="46">
        <f t="shared" si="4"/>
        <v>1.5254038255454034</v>
      </c>
      <c r="O62" s="47">
        <f t="shared" si="5"/>
        <v>-1</v>
      </c>
      <c r="P62" s="11"/>
      <c r="Q62" s="9"/>
      <c r="R62" s="9"/>
      <c r="S62" s="11"/>
      <c r="T62" s="9"/>
      <c r="U62" s="9"/>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9"/>
    </row>
    <row r="63" spans="1:54" x14ac:dyDescent="0.3">
      <c r="A63" s="11"/>
      <c r="B63" s="11"/>
      <c r="C63" s="11"/>
      <c r="D63" s="11"/>
      <c r="E63" s="11"/>
      <c r="F63" s="11"/>
      <c r="G63" s="11"/>
      <c r="H63" s="11"/>
      <c r="I63" s="11"/>
      <c r="J63" s="11"/>
      <c r="K63" s="11"/>
      <c r="L63" s="11"/>
      <c r="M63" s="45">
        <v>0.58819999999999983</v>
      </c>
      <c r="N63" s="46">
        <f t="shared" si="4"/>
        <v>1.5254038255454034</v>
      </c>
      <c r="O63" s="47">
        <f t="shared" si="5"/>
        <v>-1</v>
      </c>
      <c r="P63" s="11"/>
      <c r="Q63" s="9"/>
      <c r="R63" s="9"/>
      <c r="S63" s="11"/>
      <c r="T63" s="9"/>
      <c r="U63" s="9"/>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9"/>
    </row>
    <row r="64" spans="1:54" x14ac:dyDescent="0.3">
      <c r="A64" s="11"/>
      <c r="B64" s="11"/>
      <c r="C64" s="11"/>
      <c r="D64" s="11"/>
      <c r="E64" s="11"/>
      <c r="F64" s="11"/>
      <c r="G64" s="11"/>
      <c r="H64" s="11"/>
      <c r="I64" s="11"/>
      <c r="J64" s="11"/>
      <c r="K64" s="11"/>
      <c r="L64" s="11"/>
      <c r="M64" s="45">
        <v>0.6</v>
      </c>
      <c r="N64" s="46">
        <f t="shared" si="4"/>
        <v>1.5254038255454034</v>
      </c>
      <c r="O64" s="47">
        <f t="shared" si="5"/>
        <v>-1</v>
      </c>
      <c r="P64" s="11"/>
      <c r="Q64" s="9"/>
      <c r="R64" s="9"/>
      <c r="S64" s="11"/>
      <c r="T64" s="9"/>
      <c r="U64" s="9"/>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9"/>
    </row>
    <row r="65" spans="1:54" x14ac:dyDescent="0.3">
      <c r="A65" s="11"/>
      <c r="B65" s="11"/>
      <c r="C65" s="11"/>
      <c r="D65" s="11"/>
      <c r="E65" s="11"/>
      <c r="F65" s="11"/>
      <c r="G65" s="11"/>
      <c r="H65" s="11"/>
      <c r="I65" s="11"/>
      <c r="J65" s="11"/>
      <c r="K65" s="11"/>
      <c r="L65" s="11"/>
      <c r="M65" s="11"/>
      <c r="N65" s="11"/>
      <c r="O65" s="11"/>
      <c r="P65" s="11"/>
      <c r="Q65" s="11"/>
      <c r="R65" s="11"/>
      <c r="S65" s="11"/>
      <c r="T65" s="11"/>
      <c r="U65" s="9"/>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9"/>
    </row>
    <row r="66" spans="1:54" x14ac:dyDescent="0.3">
      <c r="A66" s="11"/>
      <c r="B66" s="11"/>
      <c r="C66" s="11"/>
      <c r="D66" s="11"/>
      <c r="E66" s="11"/>
      <c r="F66" s="11"/>
      <c r="G66" s="11"/>
      <c r="H66" s="11"/>
      <c r="I66" s="11"/>
      <c r="J66" s="11"/>
      <c r="K66" s="11"/>
      <c r="L66" s="11"/>
      <c r="M66" s="11"/>
      <c r="N66" s="11"/>
      <c r="O66" s="11"/>
      <c r="P66" s="11"/>
      <c r="Q66" s="11"/>
      <c r="R66" s="11"/>
      <c r="S66" s="11"/>
      <c r="T66" s="11"/>
      <c r="U66" s="9"/>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9"/>
    </row>
    <row r="67" spans="1:54"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9"/>
    </row>
    <row r="68" spans="1:54"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9"/>
    </row>
    <row r="69" spans="1:54"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9"/>
    </row>
    <row r="70" spans="1:54"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9"/>
    </row>
    <row r="71" spans="1:54"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9"/>
    </row>
    <row r="72" spans="1:54" x14ac:dyDescent="0.3">
      <c r="A72" s="11"/>
      <c r="B72" s="71" t="s">
        <v>54</v>
      </c>
      <c r="C72" s="72">
        <f>B46</f>
        <v>0.48084130000000008</v>
      </c>
      <c r="D72" s="73"/>
      <c r="E72" s="73"/>
      <c r="F72" s="73"/>
      <c r="G72" s="73"/>
      <c r="H72" s="73"/>
      <c r="I72" s="74"/>
      <c r="J72" s="74"/>
      <c r="K72" s="74"/>
      <c r="L72" s="11"/>
      <c r="M72" s="74"/>
      <c r="N72" s="74"/>
      <c r="O72" s="74"/>
      <c r="P72" s="74"/>
      <c r="Q72" s="74"/>
      <c r="R72" s="74"/>
      <c r="S72" s="74"/>
      <c r="T72" s="74"/>
      <c r="U72" s="74"/>
      <c r="V72" s="74"/>
      <c r="W72" s="74"/>
      <c r="X72" s="74"/>
      <c r="Y72" s="74"/>
      <c r="Z72" s="74"/>
      <c r="AA72" s="74"/>
      <c r="AB72" s="74"/>
      <c r="AC72" s="74"/>
      <c r="AD72" s="74"/>
      <c r="AE72" s="74"/>
      <c r="AF72" s="74"/>
      <c r="AG72" s="74"/>
      <c r="AH72" s="73" t="s">
        <v>55</v>
      </c>
      <c r="AI72" s="73"/>
      <c r="AJ72" s="73"/>
      <c r="AK72" s="73"/>
      <c r="AL72" s="73"/>
      <c r="AM72" s="73"/>
      <c r="AN72" s="73" t="s">
        <v>55</v>
      </c>
      <c r="AO72" s="74"/>
      <c r="AP72" s="74"/>
      <c r="AQ72" s="74"/>
      <c r="AR72" s="74"/>
      <c r="AS72" s="74"/>
      <c r="AT72" s="74"/>
      <c r="AU72" s="74"/>
      <c r="AV72" s="75"/>
      <c r="AW72" s="11"/>
      <c r="AX72" s="11"/>
      <c r="AY72" s="11"/>
      <c r="AZ72" s="11"/>
      <c r="BA72" s="11"/>
      <c r="BB72" s="11"/>
    </row>
    <row r="73" spans="1:54" x14ac:dyDescent="0.3">
      <c r="A73" s="11"/>
      <c r="B73" s="76" t="s">
        <v>56</v>
      </c>
      <c r="C73" s="41">
        <f>IF(B42=1,B47,B43)</f>
        <v>233.34006384982214</v>
      </c>
      <c r="D73" s="38"/>
      <c r="E73" s="38"/>
      <c r="F73" s="38"/>
      <c r="G73" s="38"/>
      <c r="H73" s="38"/>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38" t="s">
        <v>57</v>
      </c>
      <c r="AI73" s="38"/>
      <c r="AJ73" s="38"/>
      <c r="AK73" s="38"/>
      <c r="AL73" s="38"/>
      <c r="AM73" s="38"/>
      <c r="AN73" s="38" t="s">
        <v>57</v>
      </c>
      <c r="AO73" s="11"/>
      <c r="AP73" s="11"/>
      <c r="AQ73" s="11"/>
      <c r="AR73" s="11"/>
      <c r="AS73" s="11"/>
      <c r="AT73" s="11"/>
      <c r="AU73" s="11"/>
      <c r="AV73" s="77"/>
      <c r="AW73" s="11"/>
      <c r="AX73" s="11"/>
      <c r="AY73" s="11"/>
      <c r="AZ73" s="11"/>
      <c r="BA73" s="11"/>
      <c r="BB73" s="11"/>
    </row>
    <row r="74" spans="1:54" x14ac:dyDescent="0.3">
      <c r="A74" s="11"/>
      <c r="B74" s="76" t="s">
        <v>49</v>
      </c>
      <c r="C74" s="41">
        <f>B48</f>
        <v>5.1866737356412562</v>
      </c>
      <c r="D74" s="38"/>
      <c r="E74" s="38"/>
      <c r="F74" s="38"/>
      <c r="G74" s="38"/>
      <c r="H74" s="38"/>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38" t="s">
        <v>58</v>
      </c>
      <c r="AI74" s="38"/>
      <c r="AJ74" s="38"/>
      <c r="AK74" s="38"/>
      <c r="AL74" s="38"/>
      <c r="AM74" s="38"/>
      <c r="AN74" s="38" t="s">
        <v>59</v>
      </c>
      <c r="AO74" s="11"/>
      <c r="AP74" s="11"/>
      <c r="AQ74" s="11"/>
      <c r="AR74" s="11"/>
      <c r="AS74" s="11"/>
      <c r="AT74" s="11"/>
      <c r="AU74" s="11"/>
      <c r="AV74" s="77"/>
      <c r="AW74" s="11"/>
      <c r="AX74" s="11"/>
      <c r="AY74" s="11"/>
      <c r="AZ74" s="11"/>
      <c r="BA74" s="11"/>
      <c r="BB74" s="11"/>
    </row>
    <row r="75" spans="1:54" x14ac:dyDescent="0.3">
      <c r="A75" s="11"/>
      <c r="B75" s="76" t="s">
        <v>51</v>
      </c>
      <c r="C75" s="41">
        <f>B49</f>
        <v>-2.356963337314478</v>
      </c>
      <c r="D75" s="38"/>
      <c r="E75" s="38"/>
      <c r="F75" s="38"/>
      <c r="G75" s="38"/>
      <c r="H75" s="38"/>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8">
        <f>IF(AH80=AJ80,AH80,AH80-AG80*(AJ80-AH80)/(AI80-AG80))</f>
        <v>0.10533684603776586</v>
      </c>
      <c r="AI75" s="11"/>
      <c r="AJ75" s="11"/>
      <c r="AK75" s="11"/>
      <c r="AL75" s="11"/>
      <c r="AM75" s="11"/>
      <c r="AN75" s="18">
        <f>IF(AN80=AP80,AN80,AN80-AM80*(AP80-AN80)/(AO80-AM80))</f>
        <v>0.15769740470773269</v>
      </c>
      <c r="AO75" s="11"/>
      <c r="AP75" s="11"/>
      <c r="AQ75" s="11"/>
      <c r="AR75" s="11"/>
      <c r="AS75" s="11"/>
      <c r="AT75" s="11"/>
      <c r="AU75" s="11"/>
      <c r="AV75" s="77"/>
      <c r="AW75" s="11"/>
      <c r="AX75" s="11"/>
      <c r="AY75" s="11"/>
      <c r="AZ75" s="11"/>
      <c r="BA75" s="11"/>
      <c r="BB75" s="11"/>
    </row>
    <row r="76" spans="1:54" x14ac:dyDescent="0.3">
      <c r="A76" s="11"/>
      <c r="B76" s="76" t="s">
        <v>52</v>
      </c>
      <c r="C76" s="41">
        <f>B50</f>
        <v>1.6181221334558085</v>
      </c>
      <c r="D76" s="38"/>
      <c r="E76" s="38"/>
      <c r="F76" s="38"/>
      <c r="G76" s="38"/>
      <c r="H76" s="38"/>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9"/>
      <c r="AL76" s="11"/>
      <c r="AM76" s="11"/>
      <c r="AN76" s="11"/>
      <c r="AO76" s="11"/>
      <c r="AP76" s="11"/>
      <c r="AQ76" s="11"/>
      <c r="AR76" s="11"/>
      <c r="AS76" s="11"/>
      <c r="AT76" s="11"/>
      <c r="AU76" s="11"/>
      <c r="AV76" s="77"/>
      <c r="AW76" s="11"/>
      <c r="AX76" s="11"/>
      <c r="AY76" s="11"/>
      <c r="AZ76" s="11"/>
      <c r="BA76" s="11"/>
      <c r="BB76" s="11"/>
    </row>
    <row r="77" spans="1:54" x14ac:dyDescent="0.3">
      <c r="A77" s="11"/>
      <c r="B77" s="76" t="str">
        <f>A61</f>
        <v>Theta resid (residual water content)</v>
      </c>
      <c r="C77" s="78">
        <f>B52</f>
        <v>9.7288899999999998E-2</v>
      </c>
      <c r="D77" s="38"/>
      <c r="E77" s="38"/>
      <c r="F77" s="38"/>
      <c r="G77" s="38"/>
      <c r="H77" s="38"/>
      <c r="I77" s="11"/>
      <c r="J77" s="11"/>
      <c r="K77" s="11"/>
      <c r="L77" s="74"/>
      <c r="M77" s="11"/>
      <c r="N77" s="11"/>
      <c r="O77" s="11"/>
      <c r="P77" s="11"/>
      <c r="Q77" s="11"/>
      <c r="R77" s="11"/>
      <c r="S77" s="11"/>
      <c r="T77" s="11"/>
      <c r="U77" s="11"/>
      <c r="V77" s="11"/>
      <c r="W77" s="11"/>
      <c r="X77" s="11"/>
      <c r="Y77" s="11"/>
      <c r="Z77" s="11"/>
      <c r="AA77" s="11"/>
      <c r="AB77" s="11"/>
      <c r="AC77" s="11"/>
      <c r="AD77" s="11"/>
      <c r="AE77" s="11"/>
      <c r="AF77" s="11"/>
      <c r="AG77" s="11"/>
      <c r="AH77" s="38">
        <f>IF(AI80=AG80,1,AI80-AG80)</f>
        <v>1</v>
      </c>
      <c r="AI77" s="11"/>
      <c r="AJ77" s="11"/>
      <c r="AK77" s="9"/>
      <c r="AL77" s="11"/>
      <c r="AM77" s="11"/>
      <c r="AN77" s="38">
        <f>IF(AO80=AM80,1,AO80-AM80)</f>
        <v>0.19700176303258232</v>
      </c>
      <c r="AO77" s="11"/>
      <c r="AP77" s="11"/>
      <c r="AQ77" s="11"/>
      <c r="AR77" s="11"/>
      <c r="AS77" s="11"/>
      <c r="AT77" s="11"/>
      <c r="AU77" s="11"/>
      <c r="AV77" s="77"/>
      <c r="AW77" s="11"/>
      <c r="AX77" s="11"/>
      <c r="AY77" s="11"/>
      <c r="AZ77" s="11"/>
      <c r="BA77" s="11"/>
      <c r="BB77" s="11"/>
    </row>
    <row r="78" spans="1:54" x14ac:dyDescent="0.3">
      <c r="A78" s="11"/>
      <c r="B78" s="79" t="s">
        <v>60</v>
      </c>
      <c r="C78" s="31"/>
      <c r="D78" s="38"/>
      <c r="E78" s="38"/>
      <c r="F78" s="38"/>
      <c r="G78" s="38"/>
      <c r="H78" s="38"/>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77"/>
      <c r="AW78" s="11"/>
      <c r="AX78" s="11"/>
      <c r="AY78" s="11"/>
      <c r="AZ78" s="11"/>
      <c r="BA78" s="11"/>
      <c r="BB78" s="11"/>
    </row>
    <row r="79" spans="1:54" x14ac:dyDescent="0.3">
      <c r="A79" s="11"/>
      <c r="B79" s="76" t="s">
        <v>58</v>
      </c>
      <c r="C79" s="38" t="s">
        <v>61</v>
      </c>
      <c r="D79" s="38" t="s">
        <v>62</v>
      </c>
      <c r="E79" s="38" t="s">
        <v>63</v>
      </c>
      <c r="F79" s="38" t="s">
        <v>64</v>
      </c>
      <c r="G79" s="38" t="s">
        <v>65</v>
      </c>
      <c r="H79" s="38" t="s">
        <v>66</v>
      </c>
      <c r="I79" s="38"/>
      <c r="J79" s="38"/>
      <c r="K79" s="38"/>
      <c r="L79" s="11"/>
      <c r="M79" s="38"/>
      <c r="N79" s="38"/>
      <c r="O79" s="38"/>
      <c r="P79" s="38" t="s">
        <v>67</v>
      </c>
      <c r="Q79" s="41">
        <f>($P132-$P82)/50</f>
        <v>1.18E-2</v>
      </c>
      <c r="R79" s="38"/>
      <c r="S79" s="38"/>
      <c r="T79" s="38"/>
      <c r="U79" s="38" t="s">
        <v>68</v>
      </c>
      <c r="V79" s="38" t="s">
        <v>69</v>
      </c>
      <c r="W79" s="38" t="s">
        <v>70</v>
      </c>
      <c r="X79" s="38" t="s">
        <v>71</v>
      </c>
      <c r="Y79" s="38" t="s">
        <v>72</v>
      </c>
      <c r="Z79" s="38" t="s">
        <v>73</v>
      </c>
      <c r="AA79" s="38" t="s">
        <v>74</v>
      </c>
      <c r="AB79" s="38" t="s">
        <v>75</v>
      </c>
      <c r="AC79" s="38" t="s">
        <v>76</v>
      </c>
      <c r="AD79" s="38" t="s">
        <v>77</v>
      </c>
      <c r="AE79" s="38"/>
      <c r="AF79" s="38"/>
      <c r="AG79" s="38" t="s">
        <v>78</v>
      </c>
      <c r="AH79" s="38" t="s">
        <v>79</v>
      </c>
      <c r="AI79" s="38" t="s">
        <v>80</v>
      </c>
      <c r="AJ79" s="38" t="s">
        <v>81</v>
      </c>
      <c r="AK79" s="38"/>
      <c r="AL79" s="38"/>
      <c r="AM79" s="38" t="s">
        <v>78</v>
      </c>
      <c r="AN79" s="38" t="s">
        <v>79</v>
      </c>
      <c r="AO79" s="38" t="s">
        <v>80</v>
      </c>
      <c r="AP79" s="38" t="s">
        <v>81</v>
      </c>
      <c r="AQ79" s="38"/>
      <c r="AR79" s="38"/>
      <c r="AS79" s="38"/>
      <c r="AT79" s="38"/>
      <c r="AU79" s="38" t="s">
        <v>82</v>
      </c>
      <c r="AV79" s="80" t="s">
        <v>83</v>
      </c>
      <c r="AW79" s="11"/>
      <c r="AX79" s="11"/>
      <c r="AY79" s="11"/>
      <c r="AZ79" s="11"/>
      <c r="BA79" s="11"/>
      <c r="BB79" s="11"/>
    </row>
    <row r="80" spans="1:54" x14ac:dyDescent="0.3">
      <c r="A80" s="11"/>
      <c r="B80" s="81"/>
      <c r="C80" s="82">
        <v>0</v>
      </c>
      <c r="D80" s="83">
        <f t="shared" ref="D80:D111" si="6">($C$77+(($C$72-$C$77)/(1+(ABS($C$74*C80))^$C$76)^(1-1/$C$76)))</f>
        <v>0.48084130000000008</v>
      </c>
      <c r="E80" s="83">
        <f>$C$73*((1+(ABS($C$74*C80))^$C$76)^(1-1/$C$76)-(ABS($C$74*C80))^($C$76-1))^2/(1+(ABS($C$74*C80))^$C$76)^((1-1/$C$76)*($C$75+2))</f>
        <v>233.34006384982214</v>
      </c>
      <c r="F80" s="83">
        <f t="shared" ref="F80:F111" si="7">+H80+F81</f>
        <v>119.07610281737172</v>
      </c>
      <c r="G80" s="83">
        <f t="shared" ref="G80:G111" si="8">0.5*(E80+E81)</f>
        <v>117.55069899182631</v>
      </c>
      <c r="H80" s="83">
        <f t="shared" ref="H80:H111" si="9">G80*(C80-C81)</f>
        <v>117.55069899182631</v>
      </c>
      <c r="I80" s="11"/>
      <c r="J80" s="84" t="s">
        <v>58</v>
      </c>
      <c r="K80" s="84" t="s">
        <v>64</v>
      </c>
      <c r="L80" s="11"/>
      <c r="M80" s="84" t="s">
        <v>61</v>
      </c>
      <c r="N80" s="84" t="s">
        <v>62</v>
      </c>
      <c r="O80" s="85"/>
      <c r="P80" s="84" t="s">
        <v>62</v>
      </c>
      <c r="Q80" s="84" t="s">
        <v>61</v>
      </c>
      <c r="R80" s="84" t="s">
        <v>64</v>
      </c>
      <c r="S80" s="11"/>
      <c r="T80" s="11"/>
      <c r="U80" s="38"/>
      <c r="V80" s="38"/>
      <c r="W80" s="38"/>
      <c r="X80" s="38"/>
      <c r="Y80" s="38"/>
      <c r="Z80" s="38"/>
      <c r="AA80" s="38"/>
      <c r="AB80" s="38"/>
      <c r="AC80" s="38"/>
      <c r="AD80" s="38"/>
      <c r="AE80" s="11"/>
      <c r="AF80" s="38" t="s">
        <v>84</v>
      </c>
      <c r="AG80" s="11">
        <f>MAX(AG81:AG142)</f>
        <v>0</v>
      </c>
      <c r="AH80" s="11">
        <f>MAX(AH81:AH142)</f>
        <v>0.10533684603776586</v>
      </c>
      <c r="AI80" s="11">
        <f>MIN(AI81:AI142)</f>
        <v>0</v>
      </c>
      <c r="AJ80" s="11">
        <f>MAX(AJ81:AJ142)</f>
        <v>0.10533684603776586</v>
      </c>
      <c r="AK80" s="38"/>
      <c r="AL80" s="38" t="s">
        <v>85</v>
      </c>
      <c r="AM80" s="11">
        <f>MAX(AM81:AM142)</f>
        <v>-3.4180196721135481E-2</v>
      </c>
      <c r="AN80" s="11">
        <f>MAX(AN81:AN142)</f>
        <v>0.15615033324361294</v>
      </c>
      <c r="AO80" s="11">
        <f>MIN(AO81:AO142)</f>
        <v>0.16282156631144684</v>
      </c>
      <c r="AP80" s="11">
        <f>MAX(AP81:AP142)</f>
        <v>0.16506706969353901</v>
      </c>
      <c r="AQ80" s="11"/>
      <c r="AR80" s="38" t="s">
        <v>86</v>
      </c>
      <c r="AS80" s="38"/>
      <c r="AT80" s="38"/>
      <c r="AU80" s="38" t="s">
        <v>87</v>
      </c>
      <c r="AV80" s="80" t="s">
        <v>88</v>
      </c>
      <c r="AW80" s="11"/>
      <c r="AX80" s="11"/>
      <c r="AY80" s="11"/>
      <c r="AZ80" s="11"/>
      <c r="BA80" s="11"/>
      <c r="BB80" s="9"/>
    </row>
    <row r="81" spans="1:54" x14ac:dyDescent="0.3">
      <c r="A81" s="11"/>
      <c r="B81" s="81">
        <v>0</v>
      </c>
      <c r="C81" s="86">
        <f t="shared" ref="C81:C112" si="10">-(10^(B81))</f>
        <v>-1</v>
      </c>
      <c r="D81" s="83">
        <f t="shared" si="6"/>
        <v>0.23242090464799342</v>
      </c>
      <c r="E81" s="83">
        <f>$C$73*((1+(ABS($C$74*C81))^$C$76)^(1-1/$C$76)-(ABS($C$74*C81))^($C$76-1))^2/(1+(ABS($C$74*C81))^$C$76)^((1-1/$C$76)*($C$75+2))</f>
        <v>1.761334133830468</v>
      </c>
      <c r="F81" s="83">
        <f t="shared" si="7"/>
        <v>1.5254038255454034</v>
      </c>
      <c r="G81" s="83">
        <f t="shared" si="8"/>
        <v>1.3212318143901172</v>
      </c>
      <c r="H81" s="83">
        <f t="shared" si="9"/>
        <v>0.3421004916165159</v>
      </c>
      <c r="I81" s="11"/>
      <c r="J81" s="84"/>
      <c r="K81" s="84"/>
      <c r="L81" s="11"/>
      <c r="M81" s="84"/>
      <c r="N81" s="84"/>
      <c r="O81" s="85"/>
      <c r="P81" s="85"/>
      <c r="Q81" s="85"/>
      <c r="R81" s="85"/>
      <c r="S81" s="11"/>
      <c r="T81" s="11"/>
      <c r="U81" s="11">
        <f t="shared" ref="U81:U112" si="11">INDEX($Y$81:$Y$141,AC81)</f>
        <v>9.7316014601957018E-2</v>
      </c>
      <c r="V81" s="11">
        <f t="shared" ref="V81:V112" si="12">INDEX($AA$81:$AA$141,AD81)</f>
        <v>9.7316014601957018E-2</v>
      </c>
      <c r="W81" s="11">
        <f t="shared" ref="W81:W112" si="13">INDEX($Z$81:$Z$141,AC81)</f>
        <v>-1.0361296553103931E-6</v>
      </c>
      <c r="X81" s="11">
        <f t="shared" ref="X81:X112" si="14">INDEX($AB$81:$AB$141,AD81)</f>
        <v>-1.0361296553103931E-6</v>
      </c>
      <c r="Y81" s="41">
        <f t="shared" ref="Y81:Y112" si="15">+D81</f>
        <v>0.23242090464799342</v>
      </c>
      <c r="Z81" s="41">
        <f t="shared" ref="Z81:Z112" si="16">+F81</f>
        <v>1.5254038255454034</v>
      </c>
      <c r="AA81" s="41">
        <f>+D141</f>
        <v>9.7316014601957018E-2</v>
      </c>
      <c r="AB81" s="41">
        <f>+F141</f>
        <v>-1.0361296553103931E-6</v>
      </c>
      <c r="AC81" s="41">
        <f t="shared" ref="AC81:AC112" si="17">IF(P82&lt;$Y$141,ROW($Y$141)-80,IF(P82&gt;$Y$81,ROW($Y$81)-80,MATCH(P82,$Y$81:$Y$141,-1)))</f>
        <v>61</v>
      </c>
      <c r="AD81" s="41">
        <f t="shared" ref="AD81:AD112" si="18">IF(P82&lt;$AA$81,ROW($AA$81)-80,IF(P82&gt;$AA$141,ROW($AA$141)-80,MATCH(P82,$AA$81:$AA$141,1)))</f>
        <v>1</v>
      </c>
      <c r="AE81" s="11"/>
      <c r="AF81" s="11">
        <f t="shared" ref="AF81:AF112" si="19">AS82-AU$81</f>
        <v>-2</v>
      </c>
      <c r="AG81" s="11">
        <f t="shared" ref="AG81:AG112" si="20">IF(AF81&lt;=0,AF81,-10)</f>
        <v>-2</v>
      </c>
      <c r="AH81" s="11">
        <f t="shared" ref="AH81:AH112" si="21">IF(AG81=AG$80,AR82,0)</f>
        <v>0</v>
      </c>
      <c r="AI81" s="11">
        <f t="shared" ref="AI81:AI112" si="22">IF(AF81&gt;=0,AF81,10)</f>
        <v>10</v>
      </c>
      <c r="AJ81" s="11">
        <f t="shared" ref="AJ81:AJ112" si="23">IF(AI81=AI$80,AR82,0)</f>
        <v>0</v>
      </c>
      <c r="AK81" s="11"/>
      <c r="AL81" s="11">
        <f t="shared" ref="AL81:AL112" si="24">AT82-AV82</f>
        <v>3.3679893123689437</v>
      </c>
      <c r="AM81" s="11">
        <f t="shared" ref="AM81:AM112" si="25">IF(AL81&lt;=0,AL81,-10)</f>
        <v>-10</v>
      </c>
      <c r="AN81" s="11">
        <f t="shared" ref="AN81:AN112" si="26">IF(AM81=AM$80,AR82,0)</f>
        <v>0</v>
      </c>
      <c r="AO81" s="11">
        <f t="shared" ref="AO81:AO112" si="27">IF(AL81&gt;=0,AL81,10)</f>
        <v>3.3679893123689437</v>
      </c>
      <c r="AP81" s="11">
        <f t="shared" ref="AP81:AP112" si="28">IF(AO81=AO$80,AR82,0)</f>
        <v>0</v>
      </c>
      <c r="AQ81" s="11"/>
      <c r="AR81" s="38" t="s">
        <v>62</v>
      </c>
      <c r="AS81" s="38" t="s">
        <v>58</v>
      </c>
      <c r="AT81" s="38" t="s">
        <v>89</v>
      </c>
      <c r="AU81" s="11">
        <v>2</v>
      </c>
      <c r="AV81" s="77">
        <f>B36</f>
        <v>0.1</v>
      </c>
      <c r="AW81" s="11"/>
      <c r="AX81" s="11"/>
      <c r="AY81" s="11"/>
      <c r="AZ81" s="11"/>
      <c r="BA81" s="11"/>
      <c r="BB81" s="9"/>
    </row>
    <row r="82" spans="1:54" x14ac:dyDescent="0.3">
      <c r="A82" s="11"/>
      <c r="B82" s="81">
        <v>0.1</v>
      </c>
      <c r="C82" s="86">
        <f t="shared" si="10"/>
        <v>-1.2589254117941673</v>
      </c>
      <c r="D82" s="83">
        <f t="shared" si="6"/>
        <v>0.21541418268872783</v>
      </c>
      <c r="E82" s="83">
        <f t="shared" ref="E82:E113" si="29">$C$73*((1+(ABS($C$74*C82))^$C$76)^(1-1/$C$76)-(ABS($C$74*C82))^($C$76-1))^2/(1+(ABS($C$74*C82))^$D$81)^((1-1/$C$76)*($C$75+2))</f>
        <v>0.88112949494976633</v>
      </c>
      <c r="F82" s="83">
        <f t="shared" si="7"/>
        <v>1.1833033339288876</v>
      </c>
      <c r="G82" s="83">
        <f t="shared" si="8"/>
        <v>0.72230089653398788</v>
      </c>
      <c r="H82" s="83">
        <f t="shared" si="9"/>
        <v>0.23544682021692964</v>
      </c>
      <c r="I82" s="11"/>
      <c r="J82" s="87">
        <v>0</v>
      </c>
      <c r="K82" s="88">
        <f>+F81</f>
        <v>1.5254038255454034</v>
      </c>
      <c r="L82" s="11"/>
      <c r="M82" s="87">
        <v>-250</v>
      </c>
      <c r="N82" s="88">
        <f t="shared" ref="N82:N107" si="30">$C$77+(($C$72-$C$77)/(1+(ABS($C$74*M82))^$C$76)^(1-1/$C$76))</f>
        <v>0.10185678031566742</v>
      </c>
      <c r="O82" s="85"/>
      <c r="P82" s="89">
        <v>0.01</v>
      </c>
      <c r="Q82" s="90">
        <f t="shared" ref="Q82:Q113" si="31">IF(P82&lt;$D$141,$C$141,IF(P82&gt;$D$81,$C$81,-(((($C$72-$B$52)/(P82-$B$52))^($C$76/($C$76-1))-1)^(1/$C$76))/$C$74))</f>
        <v>-1000000</v>
      </c>
      <c r="R82" s="88">
        <f t="shared" ref="R82:R113" si="32">X81+P82*(W81-X81)</f>
        <v>-1.0361296553103931E-6</v>
      </c>
      <c r="S82" s="11"/>
      <c r="T82" s="11"/>
      <c r="U82" s="11">
        <f t="shared" si="11"/>
        <v>9.7316014601957018E-2</v>
      </c>
      <c r="V82" s="11">
        <f t="shared" si="12"/>
        <v>9.7316014601957018E-2</v>
      </c>
      <c r="W82" s="11">
        <f t="shared" si="13"/>
        <v>-1.0361296553103931E-6</v>
      </c>
      <c r="X82" s="11">
        <f t="shared" si="14"/>
        <v>-1.0361296553103931E-6</v>
      </c>
      <c r="Y82" s="41">
        <f t="shared" si="15"/>
        <v>0.21541418268872783</v>
      </c>
      <c r="Z82" s="41">
        <f t="shared" si="16"/>
        <v>1.1833033339288876</v>
      </c>
      <c r="AA82" s="41">
        <f>+D140</f>
        <v>9.7320161905555036E-2</v>
      </c>
      <c r="AB82" s="41">
        <f>+F140</f>
        <v>-4.8748644620523667E-7</v>
      </c>
      <c r="AC82" s="41">
        <f t="shared" si="17"/>
        <v>61</v>
      </c>
      <c r="AD82" s="41">
        <f t="shared" si="18"/>
        <v>1</v>
      </c>
      <c r="AE82" s="11"/>
      <c r="AF82" s="11">
        <f t="shared" si="19"/>
        <v>-2</v>
      </c>
      <c r="AG82" s="11">
        <f t="shared" si="20"/>
        <v>-2</v>
      </c>
      <c r="AH82" s="11">
        <f t="shared" si="21"/>
        <v>0</v>
      </c>
      <c r="AI82" s="11">
        <f t="shared" si="22"/>
        <v>10</v>
      </c>
      <c r="AJ82" s="11">
        <f t="shared" si="23"/>
        <v>0</v>
      </c>
      <c r="AK82" s="11"/>
      <c r="AL82" s="11">
        <f t="shared" si="24"/>
        <v>1.2458417516025069</v>
      </c>
      <c r="AM82" s="11">
        <f t="shared" si="25"/>
        <v>-10</v>
      </c>
      <c r="AN82" s="11">
        <f t="shared" si="26"/>
        <v>0</v>
      </c>
      <c r="AO82" s="11">
        <f t="shared" si="27"/>
        <v>1.2458417516025069</v>
      </c>
      <c r="AP82" s="11">
        <f t="shared" si="28"/>
        <v>0</v>
      </c>
      <c r="AQ82" s="11"/>
      <c r="AR82" s="41">
        <f t="shared" ref="AR82:AR113" si="33">D80</f>
        <v>0.48084130000000008</v>
      </c>
      <c r="AS82" s="11">
        <f t="shared" ref="AS82:AS113" si="34">B80</f>
        <v>0</v>
      </c>
      <c r="AT82" s="11">
        <f t="shared" ref="AT82:AT113" si="35">LOG(E80)</f>
        <v>2.3679893123689437</v>
      </c>
      <c r="AU82" s="11">
        <f t="shared" ref="AU82:AU113" si="36">AU$81</f>
        <v>2</v>
      </c>
      <c r="AV82" s="77">
        <f t="shared" ref="AV82:AV113" si="37">LOG(AV$81)</f>
        <v>-1</v>
      </c>
      <c r="AW82" s="11"/>
      <c r="AX82" s="11"/>
      <c r="AY82" s="11"/>
      <c r="AZ82" s="11"/>
      <c r="BA82" s="11"/>
      <c r="BB82" s="9"/>
    </row>
    <row r="83" spans="1:54" x14ac:dyDescent="0.3">
      <c r="A83" s="11"/>
      <c r="B83" s="81">
        <v>0.2</v>
      </c>
      <c r="C83" s="86">
        <f t="shared" si="10"/>
        <v>-1.5848931924611136</v>
      </c>
      <c r="D83" s="83">
        <f t="shared" si="6"/>
        <v>0.20030664623135641</v>
      </c>
      <c r="E83" s="83">
        <f t="shared" si="29"/>
        <v>0.56347229811820942</v>
      </c>
      <c r="F83" s="83">
        <f t="shared" si="7"/>
        <v>0.947856513711958</v>
      </c>
      <c r="G83" s="83">
        <f t="shared" si="8"/>
        <v>0.46142922370211537</v>
      </c>
      <c r="H83" s="83">
        <f t="shared" si="9"/>
        <v>0.1893563056300768</v>
      </c>
      <c r="I83" s="11"/>
      <c r="J83" s="87">
        <v>0.2</v>
      </c>
      <c r="K83" s="88">
        <f>+F83</f>
        <v>0.947856513711958</v>
      </c>
      <c r="L83" s="11"/>
      <c r="M83" s="87">
        <v>-240</v>
      </c>
      <c r="N83" s="88">
        <f t="shared" si="30"/>
        <v>0.10197350691916357</v>
      </c>
      <c r="O83" s="85"/>
      <c r="P83" s="89">
        <f t="shared" ref="P83:P114" si="38">P82+$Q$79</f>
        <v>2.18E-2</v>
      </c>
      <c r="Q83" s="90">
        <f t="shared" si="31"/>
        <v>-1000000</v>
      </c>
      <c r="R83" s="88">
        <f t="shared" si="32"/>
        <v>-1.0361296553103931E-6</v>
      </c>
      <c r="S83" s="11"/>
      <c r="T83" s="11"/>
      <c r="U83" s="11">
        <f t="shared" si="11"/>
        <v>9.7316014601957018E-2</v>
      </c>
      <c r="V83" s="11">
        <f t="shared" si="12"/>
        <v>9.7316014601957018E-2</v>
      </c>
      <c r="W83" s="11">
        <f t="shared" si="13"/>
        <v>-1.0361296553103931E-6</v>
      </c>
      <c r="X83" s="11">
        <f t="shared" si="14"/>
        <v>-1.0361296553103931E-6</v>
      </c>
      <c r="Y83" s="41">
        <f t="shared" si="15"/>
        <v>0.20030664623135641</v>
      </c>
      <c r="Z83" s="41">
        <f t="shared" si="16"/>
        <v>0.947856513711958</v>
      </c>
      <c r="AA83" s="41">
        <f>+D139</f>
        <v>9.7324943558392649E-2</v>
      </c>
      <c r="AB83" s="41">
        <f>+F139</f>
        <v>1.9853073400924979E-7</v>
      </c>
      <c r="AC83" s="41">
        <f t="shared" si="17"/>
        <v>61</v>
      </c>
      <c r="AD83" s="41">
        <f t="shared" si="18"/>
        <v>1</v>
      </c>
      <c r="AE83" s="11"/>
      <c r="AF83" s="11">
        <f t="shared" si="19"/>
        <v>-1.9</v>
      </c>
      <c r="AG83" s="11">
        <f t="shared" si="20"/>
        <v>-1.9</v>
      </c>
      <c r="AH83" s="11">
        <f t="shared" si="21"/>
        <v>0</v>
      </c>
      <c r="AI83" s="11">
        <f t="shared" si="22"/>
        <v>10</v>
      </c>
      <c r="AJ83" s="11">
        <f t="shared" si="23"/>
        <v>0</v>
      </c>
      <c r="AK83" s="11"/>
      <c r="AL83" s="11">
        <f t="shared" si="24"/>
        <v>0.94503973906964744</v>
      </c>
      <c r="AM83" s="11">
        <f t="shared" si="25"/>
        <v>-10</v>
      </c>
      <c r="AN83" s="11">
        <f t="shared" si="26"/>
        <v>0</v>
      </c>
      <c r="AO83" s="11">
        <f t="shared" si="27"/>
        <v>0.94503973906964744</v>
      </c>
      <c r="AP83" s="11">
        <f t="shared" si="28"/>
        <v>0</v>
      </c>
      <c r="AQ83" s="11"/>
      <c r="AR83" s="41">
        <f t="shared" si="33"/>
        <v>0.23242090464799342</v>
      </c>
      <c r="AS83" s="11">
        <f t="shared" si="34"/>
        <v>0</v>
      </c>
      <c r="AT83" s="11">
        <f t="shared" si="35"/>
        <v>0.24584175160250696</v>
      </c>
      <c r="AU83" s="11">
        <f t="shared" si="36"/>
        <v>2</v>
      </c>
      <c r="AV83" s="77">
        <f t="shared" si="37"/>
        <v>-1</v>
      </c>
      <c r="AW83" s="11"/>
      <c r="AX83" s="11"/>
      <c r="AY83" s="11"/>
      <c r="AZ83" s="11"/>
      <c r="BA83" s="11"/>
      <c r="BB83" s="9"/>
    </row>
    <row r="84" spans="1:54" x14ac:dyDescent="0.3">
      <c r="A84" s="11"/>
      <c r="B84" s="81">
        <v>0.3</v>
      </c>
      <c r="C84" s="86">
        <f t="shared" si="10"/>
        <v>-1.9952623149688797</v>
      </c>
      <c r="D84" s="83">
        <f t="shared" si="6"/>
        <v>0.18698232574750778</v>
      </c>
      <c r="E84" s="83">
        <f t="shared" si="29"/>
        <v>0.35938614928602125</v>
      </c>
      <c r="F84" s="83">
        <f t="shared" si="7"/>
        <v>0.75850020808188123</v>
      </c>
      <c r="G84" s="83">
        <f t="shared" si="8"/>
        <v>0.29409431034359657</v>
      </c>
      <c r="H84" s="83">
        <f t="shared" si="9"/>
        <v>0.15193621326090728</v>
      </c>
      <c r="I84" s="11"/>
      <c r="J84" s="87">
        <v>0.4</v>
      </c>
      <c r="K84" s="88">
        <f>F85</f>
        <v>0.60656399482097401</v>
      </c>
      <c r="L84" s="38"/>
      <c r="M84" s="87">
        <v>-230</v>
      </c>
      <c r="N84" s="88">
        <f t="shared" si="30"/>
        <v>0.10209837909804358</v>
      </c>
      <c r="O84" s="85"/>
      <c r="P84" s="89">
        <f t="shared" si="38"/>
        <v>3.3599999999999998E-2</v>
      </c>
      <c r="Q84" s="90">
        <f t="shared" si="31"/>
        <v>-1000000</v>
      </c>
      <c r="R84" s="88">
        <f t="shared" si="32"/>
        <v>-1.0361296553103931E-6</v>
      </c>
      <c r="S84" s="11"/>
      <c r="T84" s="11"/>
      <c r="U84" s="11">
        <f t="shared" si="11"/>
        <v>9.7316014601957018E-2</v>
      </c>
      <c r="V84" s="11">
        <f t="shared" si="12"/>
        <v>9.7316014601957018E-2</v>
      </c>
      <c r="W84" s="11">
        <f t="shared" si="13"/>
        <v>-1.0361296553103931E-6</v>
      </c>
      <c r="X84" s="11">
        <f t="shared" si="14"/>
        <v>-1.0361296553103931E-6</v>
      </c>
      <c r="Y84" s="41">
        <f t="shared" si="15"/>
        <v>0.18698232574750778</v>
      </c>
      <c r="Z84" s="41">
        <f t="shared" si="16"/>
        <v>0.75850020808188123</v>
      </c>
      <c r="AA84" s="41">
        <f>+D138</f>
        <v>9.7330456587115727E-2</v>
      </c>
      <c r="AB84" s="41">
        <f>+F138</f>
        <v>1.0561322221859419E-6</v>
      </c>
      <c r="AC84" s="41">
        <f t="shared" si="17"/>
        <v>61</v>
      </c>
      <c r="AD84" s="41">
        <f t="shared" si="18"/>
        <v>1</v>
      </c>
      <c r="AE84" s="11"/>
      <c r="AF84" s="11">
        <f t="shared" si="19"/>
        <v>-1.8</v>
      </c>
      <c r="AG84" s="11">
        <f t="shared" si="20"/>
        <v>-1.8</v>
      </c>
      <c r="AH84" s="11">
        <f t="shared" si="21"/>
        <v>0</v>
      </c>
      <c r="AI84" s="11">
        <f t="shared" si="22"/>
        <v>10</v>
      </c>
      <c r="AJ84" s="11">
        <f t="shared" si="23"/>
        <v>0</v>
      </c>
      <c r="AK84" s="11"/>
      <c r="AL84" s="11">
        <f t="shared" si="24"/>
        <v>0.75087256976965244</v>
      </c>
      <c r="AM84" s="11">
        <f t="shared" si="25"/>
        <v>-10</v>
      </c>
      <c r="AN84" s="11">
        <f t="shared" si="26"/>
        <v>0</v>
      </c>
      <c r="AO84" s="11">
        <f t="shared" si="27"/>
        <v>0.75087256976965244</v>
      </c>
      <c r="AP84" s="11">
        <f t="shared" si="28"/>
        <v>0</v>
      </c>
      <c r="AQ84" s="11"/>
      <c r="AR84" s="41">
        <f t="shared" si="33"/>
        <v>0.21541418268872783</v>
      </c>
      <c r="AS84" s="11">
        <f t="shared" si="34"/>
        <v>0.1</v>
      </c>
      <c r="AT84" s="11">
        <f t="shared" si="35"/>
        <v>-5.4960260930352542E-2</v>
      </c>
      <c r="AU84" s="11">
        <f t="shared" si="36"/>
        <v>2</v>
      </c>
      <c r="AV84" s="77">
        <f t="shared" si="37"/>
        <v>-1</v>
      </c>
      <c r="AW84" s="11"/>
      <c r="AX84" s="11"/>
      <c r="AY84" s="11"/>
      <c r="AZ84" s="11"/>
      <c r="BA84" s="11"/>
      <c r="BB84" s="9"/>
    </row>
    <row r="85" spans="1:54" x14ac:dyDescent="0.3">
      <c r="A85" s="11"/>
      <c r="B85" s="81">
        <v>0.4</v>
      </c>
      <c r="C85" s="86">
        <f t="shared" si="10"/>
        <v>-2.5118864315095806</v>
      </c>
      <c r="D85" s="83">
        <f t="shared" si="6"/>
        <v>0.17529029031163201</v>
      </c>
      <c r="E85" s="83">
        <f t="shared" si="29"/>
        <v>0.22880247140117185</v>
      </c>
      <c r="F85" s="83">
        <f t="shared" si="7"/>
        <v>0.60656399482097401</v>
      </c>
      <c r="G85" s="83">
        <f t="shared" si="8"/>
        <v>0.18714429646603475</v>
      </c>
      <c r="H85" s="83">
        <f t="shared" si="9"/>
        <v>0.12171700891503087</v>
      </c>
      <c r="I85" s="11"/>
      <c r="J85" s="87">
        <v>0.6</v>
      </c>
      <c r="K85" s="88">
        <f>F87</f>
        <v>0.38744423722881394</v>
      </c>
      <c r="L85" s="84"/>
      <c r="M85" s="87">
        <v>-220</v>
      </c>
      <c r="N85" s="88">
        <f t="shared" si="30"/>
        <v>0.10223235807502536</v>
      </c>
      <c r="O85" s="85"/>
      <c r="P85" s="89">
        <f t="shared" si="38"/>
        <v>4.5399999999999996E-2</v>
      </c>
      <c r="Q85" s="90">
        <f t="shared" si="31"/>
        <v>-1000000</v>
      </c>
      <c r="R85" s="88">
        <f t="shared" si="32"/>
        <v>-1.0361296553103931E-6</v>
      </c>
      <c r="S85" s="11"/>
      <c r="T85" s="11"/>
      <c r="U85" s="11">
        <f t="shared" si="11"/>
        <v>9.7316014601957018E-2</v>
      </c>
      <c r="V85" s="11">
        <f t="shared" si="12"/>
        <v>9.7316014601957018E-2</v>
      </c>
      <c r="W85" s="11">
        <f t="shared" si="13"/>
        <v>-1.0361296553103931E-6</v>
      </c>
      <c r="X85" s="11">
        <f t="shared" si="14"/>
        <v>-1.0361296553103931E-6</v>
      </c>
      <c r="Y85" s="41">
        <f t="shared" si="15"/>
        <v>0.17529029031163201</v>
      </c>
      <c r="Z85" s="41">
        <f t="shared" si="16"/>
        <v>0.60656399482097401</v>
      </c>
      <c r="AA85" s="41">
        <f>+D137</f>
        <v>9.7336812859043789E-2</v>
      </c>
      <c r="AB85" s="41">
        <f>+F137</f>
        <v>2.1282368435872138E-6</v>
      </c>
      <c r="AC85" s="41">
        <f t="shared" si="17"/>
        <v>61</v>
      </c>
      <c r="AD85" s="41">
        <f t="shared" si="18"/>
        <v>1</v>
      </c>
      <c r="AE85" s="11"/>
      <c r="AF85" s="11">
        <f t="shared" si="19"/>
        <v>-1.7</v>
      </c>
      <c r="AG85" s="11">
        <f t="shared" si="20"/>
        <v>-1.7</v>
      </c>
      <c r="AH85" s="11">
        <f t="shared" si="21"/>
        <v>0</v>
      </c>
      <c r="AI85" s="11">
        <f t="shared" si="22"/>
        <v>10</v>
      </c>
      <c r="AJ85" s="11">
        <f t="shared" si="23"/>
        <v>0</v>
      </c>
      <c r="AK85" s="11"/>
      <c r="AL85" s="11">
        <f t="shared" si="24"/>
        <v>0.55556133542024422</v>
      </c>
      <c r="AM85" s="11">
        <f t="shared" si="25"/>
        <v>-10</v>
      </c>
      <c r="AN85" s="11">
        <f t="shared" si="26"/>
        <v>0</v>
      </c>
      <c r="AO85" s="11">
        <f t="shared" si="27"/>
        <v>0.55556133542024422</v>
      </c>
      <c r="AP85" s="11">
        <f t="shared" si="28"/>
        <v>0</v>
      </c>
      <c r="AQ85" s="11"/>
      <c r="AR85" s="41">
        <f t="shared" si="33"/>
        <v>0.20030664623135641</v>
      </c>
      <c r="AS85" s="11">
        <f t="shared" si="34"/>
        <v>0.2</v>
      </c>
      <c r="AT85" s="11">
        <f t="shared" si="35"/>
        <v>-0.24912743023034756</v>
      </c>
      <c r="AU85" s="11">
        <f t="shared" si="36"/>
        <v>2</v>
      </c>
      <c r="AV85" s="77">
        <f t="shared" si="37"/>
        <v>-1</v>
      </c>
      <c r="AW85" s="11"/>
      <c r="AX85" s="11"/>
      <c r="AY85" s="11"/>
      <c r="AZ85" s="11"/>
      <c r="BA85" s="11"/>
      <c r="BB85" s="9"/>
    </row>
    <row r="86" spans="1:54" x14ac:dyDescent="0.3">
      <c r="A86" s="11"/>
      <c r="B86" s="81">
        <v>0.5</v>
      </c>
      <c r="C86" s="86">
        <f t="shared" si="10"/>
        <v>-3.1622776601683795</v>
      </c>
      <c r="D86" s="83">
        <f t="shared" si="6"/>
        <v>0.16506706969353901</v>
      </c>
      <c r="E86" s="83">
        <f t="shared" si="29"/>
        <v>0.14548612153089766</v>
      </c>
      <c r="F86" s="83">
        <f t="shared" si="7"/>
        <v>0.48484698590594311</v>
      </c>
      <c r="G86" s="83">
        <f t="shared" si="8"/>
        <v>0.1189587897326729</v>
      </c>
      <c r="H86" s="83">
        <f t="shared" si="9"/>
        <v>9.7402748677129197E-2</v>
      </c>
      <c r="I86" s="11"/>
      <c r="J86" s="87">
        <v>0.8</v>
      </c>
      <c r="K86" s="88">
        <f>F89</f>
        <v>0.24730024001111159</v>
      </c>
      <c r="L86" s="84"/>
      <c r="M86" s="87">
        <v>-210</v>
      </c>
      <c r="N86" s="88">
        <f t="shared" si="30"/>
        <v>0.10237656923700482</v>
      </c>
      <c r="O86" s="85"/>
      <c r="P86" s="89">
        <f t="shared" si="38"/>
        <v>5.7199999999999994E-2</v>
      </c>
      <c r="Q86" s="90">
        <f t="shared" si="31"/>
        <v>-1000000</v>
      </c>
      <c r="R86" s="88">
        <f t="shared" si="32"/>
        <v>-1.0361296553103931E-6</v>
      </c>
      <c r="S86" s="11"/>
      <c r="T86" s="11"/>
      <c r="U86" s="11">
        <f t="shared" si="11"/>
        <v>9.7316014601957018E-2</v>
      </c>
      <c r="V86" s="11">
        <f t="shared" si="12"/>
        <v>9.7316014601957018E-2</v>
      </c>
      <c r="W86" s="11">
        <f t="shared" si="13"/>
        <v>-1.0361296553103931E-6</v>
      </c>
      <c r="X86" s="11">
        <f t="shared" si="14"/>
        <v>-1.0361296553103931E-6</v>
      </c>
      <c r="Y86" s="41">
        <f t="shared" si="15"/>
        <v>0.16506706969353901</v>
      </c>
      <c r="Z86" s="41">
        <f t="shared" si="16"/>
        <v>0.48484698590594311</v>
      </c>
      <c r="AA86" s="41">
        <f>+D136</f>
        <v>9.7344141352119454E-2</v>
      </c>
      <c r="AB86" s="41">
        <f>+F136</f>
        <v>3.4684116677989577E-6</v>
      </c>
      <c r="AC86" s="41">
        <f t="shared" si="17"/>
        <v>61</v>
      </c>
      <c r="AD86" s="41">
        <f t="shared" si="18"/>
        <v>1</v>
      </c>
      <c r="AE86" s="11"/>
      <c r="AF86" s="11">
        <f t="shared" si="19"/>
        <v>-1.6</v>
      </c>
      <c r="AG86" s="11">
        <f t="shared" si="20"/>
        <v>-1.6</v>
      </c>
      <c r="AH86" s="11">
        <f t="shared" si="21"/>
        <v>0</v>
      </c>
      <c r="AI86" s="11">
        <f t="shared" si="22"/>
        <v>10</v>
      </c>
      <c r="AJ86" s="11">
        <f t="shared" si="23"/>
        <v>0</v>
      </c>
      <c r="AK86" s="11"/>
      <c r="AL86" s="11">
        <f t="shared" si="24"/>
        <v>0.35946071116161071</v>
      </c>
      <c r="AM86" s="11">
        <f t="shared" si="25"/>
        <v>-10</v>
      </c>
      <c r="AN86" s="11">
        <f t="shared" si="26"/>
        <v>0</v>
      </c>
      <c r="AO86" s="11">
        <f t="shared" si="27"/>
        <v>0.35946071116161071</v>
      </c>
      <c r="AP86" s="11">
        <f t="shared" si="28"/>
        <v>0</v>
      </c>
      <c r="AQ86" s="11"/>
      <c r="AR86" s="41">
        <f t="shared" si="33"/>
        <v>0.18698232574750778</v>
      </c>
      <c r="AS86" s="11">
        <f t="shared" si="34"/>
        <v>0.3</v>
      </c>
      <c r="AT86" s="11">
        <f t="shared" si="35"/>
        <v>-0.44443866457975584</v>
      </c>
      <c r="AU86" s="11">
        <f t="shared" si="36"/>
        <v>2</v>
      </c>
      <c r="AV86" s="77">
        <f t="shared" si="37"/>
        <v>-1</v>
      </c>
      <c r="AW86" s="11"/>
      <c r="AX86" s="11"/>
      <c r="AY86" s="11"/>
      <c r="AZ86" s="11"/>
      <c r="BA86" s="11"/>
      <c r="BB86" s="9"/>
    </row>
    <row r="87" spans="1:54" x14ac:dyDescent="0.3">
      <c r="A87" s="11"/>
      <c r="B87" s="81">
        <v>0.6</v>
      </c>
      <c r="C87" s="86">
        <f t="shared" si="10"/>
        <v>-3.9810717055349727</v>
      </c>
      <c r="D87" s="83">
        <f t="shared" si="6"/>
        <v>0.15615033324361294</v>
      </c>
      <c r="E87" s="83">
        <f t="shared" si="29"/>
        <v>9.2431457934448166E-2</v>
      </c>
      <c r="F87" s="83">
        <f t="shared" si="7"/>
        <v>0.38744423722881394</v>
      </c>
      <c r="G87" s="83">
        <f t="shared" si="8"/>
        <v>7.5561665581937471E-2</v>
      </c>
      <c r="H87" s="83">
        <f t="shared" si="9"/>
        <v>7.7889012541456096E-2</v>
      </c>
      <c r="I87" s="11"/>
      <c r="J87" s="87">
        <v>1</v>
      </c>
      <c r="K87" s="88">
        <f>F91</f>
        <v>0.15781665669284137</v>
      </c>
      <c r="L87" s="85"/>
      <c r="M87" s="87">
        <v>-200</v>
      </c>
      <c r="N87" s="88">
        <f t="shared" si="30"/>
        <v>0.10253233969689875</v>
      </c>
      <c r="O87" s="85"/>
      <c r="P87" s="89">
        <f t="shared" si="38"/>
        <v>6.8999999999999992E-2</v>
      </c>
      <c r="Q87" s="90">
        <f t="shared" si="31"/>
        <v>-1000000</v>
      </c>
      <c r="R87" s="88">
        <f t="shared" si="32"/>
        <v>-1.0361296553103931E-6</v>
      </c>
      <c r="S87" s="11"/>
      <c r="T87" s="11"/>
      <c r="U87" s="11">
        <f t="shared" si="11"/>
        <v>9.7316014601957018E-2</v>
      </c>
      <c r="V87" s="11">
        <f t="shared" si="12"/>
        <v>9.7316014601957018E-2</v>
      </c>
      <c r="W87" s="11">
        <f t="shared" si="13"/>
        <v>-1.0361296553103931E-6</v>
      </c>
      <c r="X87" s="11">
        <f t="shared" si="14"/>
        <v>-1.0361296553103931E-6</v>
      </c>
      <c r="Y87" s="41">
        <f t="shared" si="15"/>
        <v>0.15615033324361294</v>
      </c>
      <c r="Z87" s="41">
        <f t="shared" si="16"/>
        <v>0.38744423722881394</v>
      </c>
      <c r="AA87" s="41">
        <f>+D135</f>
        <v>9.7352590772057296E-2</v>
      </c>
      <c r="AB87" s="41">
        <f>+F135</f>
        <v>5.1437421749492608E-6</v>
      </c>
      <c r="AC87" s="41">
        <f t="shared" si="17"/>
        <v>61</v>
      </c>
      <c r="AD87" s="41">
        <f t="shared" si="18"/>
        <v>1</v>
      </c>
      <c r="AE87" s="11"/>
      <c r="AF87" s="11">
        <f t="shared" si="19"/>
        <v>-1.5</v>
      </c>
      <c r="AG87" s="11">
        <f t="shared" si="20"/>
        <v>-1.5</v>
      </c>
      <c r="AH87" s="11">
        <f t="shared" si="21"/>
        <v>0</v>
      </c>
      <c r="AI87" s="11">
        <f t="shared" si="22"/>
        <v>10</v>
      </c>
      <c r="AJ87" s="11">
        <f t="shared" si="23"/>
        <v>0</v>
      </c>
      <c r="AK87" s="11"/>
      <c r="AL87" s="11">
        <f t="shared" si="24"/>
        <v>0.16282156631144684</v>
      </c>
      <c r="AM87" s="11">
        <f t="shared" si="25"/>
        <v>-10</v>
      </c>
      <c r="AN87" s="11">
        <f t="shared" si="26"/>
        <v>0</v>
      </c>
      <c r="AO87" s="11">
        <f t="shared" si="27"/>
        <v>0.16282156631144684</v>
      </c>
      <c r="AP87" s="11">
        <f t="shared" si="28"/>
        <v>0.16506706969353901</v>
      </c>
      <c r="AQ87" s="11"/>
      <c r="AR87" s="41">
        <f t="shared" si="33"/>
        <v>0.17529029031163201</v>
      </c>
      <c r="AS87" s="11">
        <f t="shared" si="34"/>
        <v>0.4</v>
      </c>
      <c r="AT87" s="11">
        <f t="shared" si="35"/>
        <v>-0.64053928883838929</v>
      </c>
      <c r="AU87" s="11">
        <f t="shared" si="36"/>
        <v>2</v>
      </c>
      <c r="AV87" s="77">
        <f t="shared" si="37"/>
        <v>-1</v>
      </c>
      <c r="AW87" s="11"/>
      <c r="AX87" s="11"/>
      <c r="AY87" s="11"/>
      <c r="AZ87" s="11"/>
      <c r="BA87" s="11"/>
      <c r="BB87" s="11"/>
    </row>
    <row r="88" spans="1:54" x14ac:dyDescent="0.3">
      <c r="A88" s="11"/>
      <c r="B88" s="81">
        <v>0.7</v>
      </c>
      <c r="C88" s="86">
        <f t="shared" si="10"/>
        <v>-5.0118723362727229</v>
      </c>
      <c r="D88" s="83">
        <f t="shared" si="6"/>
        <v>0.14838653845181071</v>
      </c>
      <c r="E88" s="83">
        <f t="shared" si="29"/>
        <v>5.8691873229426761E-2</v>
      </c>
      <c r="F88" s="83">
        <f t="shared" si="7"/>
        <v>0.30955522468735786</v>
      </c>
      <c r="G88" s="83">
        <f t="shared" si="8"/>
        <v>4.7973284654742113E-2</v>
      </c>
      <c r="H88" s="83">
        <f t="shared" si="9"/>
        <v>6.2254984676246246E-2</v>
      </c>
      <c r="I88" s="11"/>
      <c r="J88" s="87">
        <v>1.2</v>
      </c>
      <c r="K88" s="88">
        <f>F93</f>
        <v>0.10071641606859991</v>
      </c>
      <c r="L88" s="85"/>
      <c r="M88" s="87">
        <v>-190</v>
      </c>
      <c r="N88" s="88">
        <f t="shared" si="30"/>
        <v>0.10270124685682644</v>
      </c>
      <c r="O88" s="85"/>
      <c r="P88" s="89">
        <f t="shared" si="38"/>
        <v>8.0799999999999997E-2</v>
      </c>
      <c r="Q88" s="90">
        <f t="shared" si="31"/>
        <v>-1000000</v>
      </c>
      <c r="R88" s="88">
        <f t="shared" si="32"/>
        <v>-1.0361296553103931E-6</v>
      </c>
      <c r="S88" s="11"/>
      <c r="T88" s="11"/>
      <c r="U88" s="11">
        <f t="shared" si="11"/>
        <v>9.7316014601957018E-2</v>
      </c>
      <c r="V88" s="11">
        <f t="shared" si="12"/>
        <v>9.7316014601957018E-2</v>
      </c>
      <c r="W88" s="11">
        <f t="shared" si="13"/>
        <v>-1.0361296553103931E-6</v>
      </c>
      <c r="X88" s="11">
        <f t="shared" si="14"/>
        <v>-1.0361296553103931E-6</v>
      </c>
      <c r="Y88" s="41">
        <f t="shared" si="15"/>
        <v>0.14838653845181071</v>
      </c>
      <c r="Z88" s="41">
        <f t="shared" si="16"/>
        <v>0.30955522468735786</v>
      </c>
      <c r="AA88" s="41">
        <f>+D134</f>
        <v>9.7362332569797622E-2</v>
      </c>
      <c r="AB88" s="41">
        <f>+F134</f>
        <v>7.2380707638542464E-6</v>
      </c>
      <c r="AC88" s="41">
        <f t="shared" si="17"/>
        <v>61</v>
      </c>
      <c r="AD88" s="41">
        <f t="shared" si="18"/>
        <v>1</v>
      </c>
      <c r="AE88" s="11"/>
      <c r="AF88" s="11">
        <f t="shared" si="19"/>
        <v>-1.4</v>
      </c>
      <c r="AG88" s="11">
        <f t="shared" si="20"/>
        <v>-1.4</v>
      </c>
      <c r="AH88" s="11">
        <f t="shared" si="21"/>
        <v>0</v>
      </c>
      <c r="AI88" s="11">
        <f t="shared" si="22"/>
        <v>10</v>
      </c>
      <c r="AJ88" s="11">
        <f t="shared" si="23"/>
        <v>0</v>
      </c>
      <c r="AK88" s="11"/>
      <c r="AL88" s="11">
        <f t="shared" si="24"/>
        <v>-3.4180196721135481E-2</v>
      </c>
      <c r="AM88" s="11">
        <f t="shared" si="25"/>
        <v>-3.4180196721135481E-2</v>
      </c>
      <c r="AN88" s="11">
        <f t="shared" si="26"/>
        <v>0.15615033324361294</v>
      </c>
      <c r="AO88" s="11">
        <f t="shared" si="27"/>
        <v>10</v>
      </c>
      <c r="AP88" s="11">
        <f t="shared" si="28"/>
        <v>0</v>
      </c>
      <c r="AQ88" s="11"/>
      <c r="AR88" s="41">
        <f t="shared" si="33"/>
        <v>0.16506706969353901</v>
      </c>
      <c r="AS88" s="11">
        <f t="shared" si="34"/>
        <v>0.5</v>
      </c>
      <c r="AT88" s="11">
        <f t="shared" si="35"/>
        <v>-0.83717843368855316</v>
      </c>
      <c r="AU88" s="11">
        <f t="shared" si="36"/>
        <v>2</v>
      </c>
      <c r="AV88" s="77">
        <f t="shared" si="37"/>
        <v>-1</v>
      </c>
      <c r="AW88" s="11"/>
      <c r="AX88" s="11"/>
      <c r="AY88" s="11"/>
      <c r="AZ88" s="11"/>
      <c r="BA88" s="11"/>
      <c r="BB88" s="11"/>
    </row>
    <row r="89" spans="1:54" x14ac:dyDescent="0.3">
      <c r="A89" s="11"/>
      <c r="B89" s="81">
        <v>0.8</v>
      </c>
      <c r="C89" s="86">
        <f t="shared" si="10"/>
        <v>-6.3095734448019343</v>
      </c>
      <c r="D89" s="83">
        <f t="shared" si="6"/>
        <v>0.14163469575256446</v>
      </c>
      <c r="E89" s="83">
        <f t="shared" si="29"/>
        <v>3.7254696080057471E-2</v>
      </c>
      <c r="F89" s="83">
        <f t="shared" si="7"/>
        <v>0.24730024001111159</v>
      </c>
      <c r="G89" s="83">
        <f t="shared" si="8"/>
        <v>3.044844062563732E-2</v>
      </c>
      <c r="H89" s="83">
        <f t="shared" si="9"/>
        <v>4.9743888515546349E-2</v>
      </c>
      <c r="I89" s="11"/>
      <c r="J89" s="87">
        <v>1.4</v>
      </c>
      <c r="K89" s="88">
        <f>F95</f>
        <v>6.4285503527735849E-2</v>
      </c>
      <c r="L89" s="85"/>
      <c r="M89" s="87">
        <v>-180</v>
      </c>
      <c r="N89" s="88">
        <f t="shared" si="30"/>
        <v>0.10288518197742171</v>
      </c>
      <c r="O89" s="85"/>
      <c r="P89" s="89">
        <f t="shared" si="38"/>
        <v>9.2600000000000002E-2</v>
      </c>
      <c r="Q89" s="90">
        <f t="shared" si="31"/>
        <v>-1000000</v>
      </c>
      <c r="R89" s="88">
        <f t="shared" si="32"/>
        <v>-1.0361296553103931E-6</v>
      </c>
      <c r="S89" s="11"/>
      <c r="T89" s="11"/>
      <c r="U89" s="11">
        <f t="shared" si="11"/>
        <v>0.10533684603776586</v>
      </c>
      <c r="V89" s="11">
        <f t="shared" si="12"/>
        <v>0.10426921352979586</v>
      </c>
      <c r="W89" s="11">
        <f t="shared" si="13"/>
        <v>1.6735961210340496E-2</v>
      </c>
      <c r="X89" s="11">
        <f t="shared" si="14"/>
        <v>1.3375456165470274E-2</v>
      </c>
      <c r="Y89" s="41">
        <f t="shared" si="15"/>
        <v>0.14163469575256446</v>
      </c>
      <c r="Z89" s="41">
        <f t="shared" si="16"/>
        <v>0.24730024001111159</v>
      </c>
      <c r="AA89" s="41">
        <f>+D133</f>
        <v>9.7373564420493705E-2</v>
      </c>
      <c r="AB89" s="41">
        <f>+F133</f>
        <v>9.8562936016798608E-6</v>
      </c>
      <c r="AC89" s="41">
        <f t="shared" si="17"/>
        <v>21</v>
      </c>
      <c r="AD89" s="41">
        <f t="shared" si="18"/>
        <v>40</v>
      </c>
      <c r="AE89" s="11"/>
      <c r="AF89" s="11">
        <f t="shared" si="19"/>
        <v>-1.3</v>
      </c>
      <c r="AG89" s="11">
        <f t="shared" si="20"/>
        <v>-1.3</v>
      </c>
      <c r="AH89" s="11">
        <f t="shared" si="21"/>
        <v>0</v>
      </c>
      <c r="AI89" s="11">
        <f t="shared" si="22"/>
        <v>10</v>
      </c>
      <c r="AJ89" s="11">
        <f t="shared" si="23"/>
        <v>0</v>
      </c>
      <c r="AK89" s="11"/>
      <c r="AL89" s="11">
        <f t="shared" si="24"/>
        <v>-0.23142202917750265</v>
      </c>
      <c r="AM89" s="11">
        <f t="shared" si="25"/>
        <v>-0.23142202917750265</v>
      </c>
      <c r="AN89" s="11">
        <f t="shared" si="26"/>
        <v>0</v>
      </c>
      <c r="AO89" s="11">
        <f t="shared" si="27"/>
        <v>10</v>
      </c>
      <c r="AP89" s="11">
        <f t="shared" si="28"/>
        <v>0</v>
      </c>
      <c r="AQ89" s="11"/>
      <c r="AR89" s="41">
        <f t="shared" si="33"/>
        <v>0.15615033324361294</v>
      </c>
      <c r="AS89" s="11">
        <f t="shared" si="34"/>
        <v>0.6</v>
      </c>
      <c r="AT89" s="11">
        <f t="shared" si="35"/>
        <v>-1.0341801967211355</v>
      </c>
      <c r="AU89" s="11">
        <f t="shared" si="36"/>
        <v>2</v>
      </c>
      <c r="AV89" s="77">
        <f t="shared" si="37"/>
        <v>-1</v>
      </c>
      <c r="AW89" s="11"/>
      <c r="AX89" s="11"/>
      <c r="AY89" s="11"/>
      <c r="AZ89" s="11"/>
      <c r="BA89" s="11"/>
      <c r="BB89" s="11"/>
    </row>
    <row r="90" spans="1:54" x14ac:dyDescent="0.3">
      <c r="A90" s="11"/>
      <c r="B90" s="81">
        <v>0.9</v>
      </c>
      <c r="C90" s="86">
        <f t="shared" si="10"/>
        <v>-7.9432823472428176</v>
      </c>
      <c r="D90" s="83">
        <f t="shared" si="6"/>
        <v>0.13576776504313187</v>
      </c>
      <c r="E90" s="83">
        <f t="shared" si="29"/>
        <v>2.3642185171217165E-2</v>
      </c>
      <c r="F90" s="83">
        <f t="shared" si="7"/>
        <v>0.19755635149556525</v>
      </c>
      <c r="G90" s="83">
        <f t="shared" si="8"/>
        <v>1.932190096654729E-2</v>
      </c>
      <c r="H90" s="83">
        <f t="shared" si="9"/>
        <v>3.9739694802723879E-2</v>
      </c>
      <c r="I90" s="11"/>
      <c r="J90" s="87">
        <v>1.6</v>
      </c>
      <c r="K90" s="88">
        <f>F97</f>
        <v>4.104010254730623E-2</v>
      </c>
      <c r="L90" s="85"/>
      <c r="M90" s="87">
        <v>-170</v>
      </c>
      <c r="N90" s="88">
        <f t="shared" si="30"/>
        <v>0.10308643453406524</v>
      </c>
      <c r="O90" s="85"/>
      <c r="P90" s="89">
        <f t="shared" si="38"/>
        <v>0.10440000000000001</v>
      </c>
      <c r="Q90" s="90">
        <f t="shared" si="31"/>
        <v>-122.16790617860562</v>
      </c>
      <c r="R90" s="88">
        <f t="shared" si="32"/>
        <v>1.3726292892154724E-2</v>
      </c>
      <c r="S90" s="11"/>
      <c r="T90" s="11"/>
      <c r="U90" s="11">
        <f t="shared" si="11"/>
        <v>0.11908035291389779</v>
      </c>
      <c r="V90" s="11">
        <f t="shared" si="12"/>
        <v>0.11619066227730401</v>
      </c>
      <c r="W90" s="11">
        <f t="shared" si="13"/>
        <v>8.0463135726709323E-2</v>
      </c>
      <c r="X90" s="11">
        <f t="shared" si="14"/>
        <v>6.4285503527735849E-2</v>
      </c>
      <c r="Y90" s="41">
        <f t="shared" si="15"/>
        <v>0.13576776504313187</v>
      </c>
      <c r="Z90" s="41">
        <f t="shared" si="16"/>
        <v>0.19755635149556525</v>
      </c>
      <c r="AA90" s="41">
        <f>+D132</f>
        <v>9.7386514234626242E-2</v>
      </c>
      <c r="AB90" s="41">
        <f>+F132</f>
        <v>1.3129500646141832E-5</v>
      </c>
      <c r="AC90" s="41">
        <f t="shared" si="17"/>
        <v>14</v>
      </c>
      <c r="AD90" s="41">
        <f t="shared" si="18"/>
        <v>47</v>
      </c>
      <c r="AE90" s="11"/>
      <c r="AF90" s="11">
        <f t="shared" si="19"/>
        <v>-1.2</v>
      </c>
      <c r="AG90" s="11">
        <f t="shared" si="20"/>
        <v>-1.2</v>
      </c>
      <c r="AH90" s="11">
        <f t="shared" si="21"/>
        <v>0</v>
      </c>
      <c r="AI90" s="11">
        <f t="shared" si="22"/>
        <v>10</v>
      </c>
      <c r="AJ90" s="11">
        <f t="shared" si="23"/>
        <v>0</v>
      </c>
      <c r="AK90" s="11"/>
      <c r="AL90" s="11">
        <f t="shared" si="24"/>
        <v>-0.42881897518123568</v>
      </c>
      <c r="AM90" s="11">
        <f t="shared" si="25"/>
        <v>-0.42881897518123568</v>
      </c>
      <c r="AN90" s="11">
        <f t="shared" si="26"/>
        <v>0</v>
      </c>
      <c r="AO90" s="11">
        <f t="shared" si="27"/>
        <v>10</v>
      </c>
      <c r="AP90" s="11">
        <f t="shared" si="28"/>
        <v>0</v>
      </c>
      <c r="AQ90" s="11"/>
      <c r="AR90" s="41">
        <f t="shared" si="33"/>
        <v>0.14838653845181071</v>
      </c>
      <c r="AS90" s="11">
        <f t="shared" si="34"/>
        <v>0.7</v>
      </c>
      <c r="AT90" s="11">
        <f t="shared" si="35"/>
        <v>-1.2314220291775027</v>
      </c>
      <c r="AU90" s="11">
        <f t="shared" si="36"/>
        <v>2</v>
      </c>
      <c r="AV90" s="77">
        <f t="shared" si="37"/>
        <v>-1</v>
      </c>
      <c r="AW90" s="11"/>
      <c r="AX90" s="11"/>
      <c r="AY90" s="11"/>
      <c r="AZ90" s="11"/>
      <c r="BA90" s="11"/>
      <c r="BB90" s="11"/>
    </row>
    <row r="91" spans="1:54" x14ac:dyDescent="0.3">
      <c r="A91" s="11"/>
      <c r="B91" s="81">
        <v>1</v>
      </c>
      <c r="C91" s="86">
        <f t="shared" si="10"/>
        <v>-10</v>
      </c>
      <c r="D91" s="83">
        <f t="shared" si="6"/>
        <v>0.13067268354301009</v>
      </c>
      <c r="E91" s="83">
        <f t="shared" si="29"/>
        <v>1.5001616761877418E-2</v>
      </c>
      <c r="F91" s="83">
        <f t="shared" si="7"/>
        <v>0.15781665669284137</v>
      </c>
      <c r="G91" s="83">
        <f t="shared" si="8"/>
        <v>1.2259964934316109E-2</v>
      </c>
      <c r="H91" s="83">
        <f t="shared" si="9"/>
        <v>3.1744164691998582E-2</v>
      </c>
      <c r="I91" s="11"/>
      <c r="J91" s="87">
        <v>1.8</v>
      </c>
      <c r="K91" s="88">
        <f>F99</f>
        <v>2.62053083906598E-2</v>
      </c>
      <c r="L91" s="85"/>
      <c r="M91" s="87">
        <v>-160</v>
      </c>
      <c r="N91" s="88">
        <f t="shared" si="30"/>
        <v>0.10330780586299096</v>
      </c>
      <c r="O91" s="85"/>
      <c r="P91" s="89">
        <f t="shared" si="38"/>
        <v>0.11620000000000001</v>
      </c>
      <c r="Q91" s="90">
        <f t="shared" si="31"/>
        <v>-25.09879428865019</v>
      </c>
      <c r="R91" s="88">
        <f t="shared" si="32"/>
        <v>6.6165344389256572E-2</v>
      </c>
      <c r="S91" s="11"/>
      <c r="T91" s="11"/>
      <c r="U91" s="11">
        <f t="shared" si="11"/>
        <v>0.13067268354301009</v>
      </c>
      <c r="V91" s="11">
        <f t="shared" si="12"/>
        <v>0.1262496544613636</v>
      </c>
      <c r="W91" s="11">
        <f t="shared" si="13"/>
        <v>0.15781665669284137</v>
      </c>
      <c r="X91" s="11">
        <f t="shared" si="14"/>
        <v>0.12607249200084278</v>
      </c>
      <c r="Y91" s="41">
        <f t="shared" si="15"/>
        <v>0.13067268354301009</v>
      </c>
      <c r="Z91" s="41">
        <f t="shared" si="16"/>
        <v>0.15781665669284137</v>
      </c>
      <c r="AA91" s="41">
        <f>+D131</f>
        <v>9.7401444782636015E-2</v>
      </c>
      <c r="AB91" s="41">
        <f>+F131</f>
        <v>1.7221527378489074E-5</v>
      </c>
      <c r="AC91" s="41">
        <f t="shared" si="17"/>
        <v>11</v>
      </c>
      <c r="AD91" s="41">
        <f t="shared" si="18"/>
        <v>50</v>
      </c>
      <c r="AE91" s="11"/>
      <c r="AF91" s="11">
        <f t="shared" si="19"/>
        <v>-1.1000000000000001</v>
      </c>
      <c r="AG91" s="11">
        <f t="shared" si="20"/>
        <v>-1.1000000000000001</v>
      </c>
      <c r="AH91" s="11">
        <f t="shared" si="21"/>
        <v>0</v>
      </c>
      <c r="AI91" s="11">
        <f t="shared" si="22"/>
        <v>10</v>
      </c>
      <c r="AJ91" s="11">
        <f t="shared" si="23"/>
        <v>0</v>
      </c>
      <c r="AK91" s="11"/>
      <c r="AL91" s="11">
        <f t="shared" si="24"/>
        <v>-0.62631238549199186</v>
      </c>
      <c r="AM91" s="11">
        <f t="shared" si="25"/>
        <v>-0.62631238549199186</v>
      </c>
      <c r="AN91" s="11">
        <f t="shared" si="26"/>
        <v>0</v>
      </c>
      <c r="AO91" s="11">
        <f t="shared" si="27"/>
        <v>10</v>
      </c>
      <c r="AP91" s="11">
        <f t="shared" si="28"/>
        <v>0</v>
      </c>
      <c r="AQ91" s="11"/>
      <c r="AR91" s="41">
        <f t="shared" si="33"/>
        <v>0.14163469575256446</v>
      </c>
      <c r="AS91" s="11">
        <f t="shared" si="34"/>
        <v>0.8</v>
      </c>
      <c r="AT91" s="11">
        <f t="shared" si="35"/>
        <v>-1.4288189751812357</v>
      </c>
      <c r="AU91" s="11">
        <f t="shared" si="36"/>
        <v>2</v>
      </c>
      <c r="AV91" s="77">
        <f t="shared" si="37"/>
        <v>-1</v>
      </c>
      <c r="AW91" s="11"/>
      <c r="AX91" s="11"/>
      <c r="AY91" s="11"/>
      <c r="AZ91" s="11"/>
      <c r="BA91" s="11"/>
      <c r="BB91" s="11"/>
    </row>
    <row r="92" spans="1:54" x14ac:dyDescent="0.3">
      <c r="A92" s="11"/>
      <c r="B92" s="81">
        <v>1.1000000000000001</v>
      </c>
      <c r="C92" s="86">
        <f t="shared" si="10"/>
        <v>-12.58925411794168</v>
      </c>
      <c r="D92" s="83">
        <f t="shared" si="6"/>
        <v>0.1262496544613636</v>
      </c>
      <c r="E92" s="83">
        <f t="shared" si="29"/>
        <v>9.5183131067548016E-3</v>
      </c>
      <c r="F92" s="83">
        <f t="shared" si="7"/>
        <v>0.12607249200084278</v>
      </c>
      <c r="G92" s="83">
        <f t="shared" si="8"/>
        <v>7.7787061900299274E-3</v>
      </c>
      <c r="H92" s="83">
        <f t="shared" si="9"/>
        <v>2.5356075932242879E-2</v>
      </c>
      <c r="I92" s="11"/>
      <c r="J92" s="87">
        <v>2</v>
      </c>
      <c r="K92" s="88">
        <f>F101</f>
        <v>1.6735961210340496E-2</v>
      </c>
      <c r="L92" s="85"/>
      <c r="M92" s="87">
        <v>-150</v>
      </c>
      <c r="N92" s="88">
        <f t="shared" si="30"/>
        <v>0.10355276486825557</v>
      </c>
      <c r="O92" s="85"/>
      <c r="P92" s="89">
        <f t="shared" si="38"/>
        <v>0.128</v>
      </c>
      <c r="Q92" s="90">
        <f t="shared" si="31"/>
        <v>-11.447691354010855</v>
      </c>
      <c r="R92" s="88">
        <f t="shared" si="32"/>
        <v>0.13013574508141859</v>
      </c>
      <c r="S92" s="11"/>
      <c r="T92" s="11"/>
      <c r="U92" s="11">
        <f t="shared" si="11"/>
        <v>0.14163469575256446</v>
      </c>
      <c r="V92" s="11">
        <f t="shared" si="12"/>
        <v>0.13576776504313187</v>
      </c>
      <c r="W92" s="11">
        <f t="shared" si="13"/>
        <v>0.24730024001111159</v>
      </c>
      <c r="X92" s="11">
        <f t="shared" si="14"/>
        <v>0.19755635149556525</v>
      </c>
      <c r="Y92" s="41">
        <f t="shared" si="15"/>
        <v>0.1262496544613636</v>
      </c>
      <c r="Z92" s="41">
        <f t="shared" si="16"/>
        <v>0.12607249200084278</v>
      </c>
      <c r="AA92" s="41">
        <f>+D130</f>
        <v>9.7418659026915502E-2</v>
      </c>
      <c r="AB92" s="41">
        <f>+F130</f>
        <v>2.2337306430883035E-5</v>
      </c>
      <c r="AC92" s="41">
        <f t="shared" si="17"/>
        <v>9</v>
      </c>
      <c r="AD92" s="41">
        <f t="shared" si="18"/>
        <v>52</v>
      </c>
      <c r="AE92" s="11"/>
      <c r="AF92" s="11">
        <f t="shared" si="19"/>
        <v>-1</v>
      </c>
      <c r="AG92" s="11">
        <f t="shared" si="20"/>
        <v>-1</v>
      </c>
      <c r="AH92" s="11">
        <f t="shared" si="21"/>
        <v>0</v>
      </c>
      <c r="AI92" s="11">
        <f t="shared" si="22"/>
        <v>10</v>
      </c>
      <c r="AJ92" s="11">
        <f t="shared" si="23"/>
        <v>0</v>
      </c>
      <c r="AK92" s="11"/>
      <c r="AL92" s="11">
        <f t="shared" si="24"/>
        <v>-0.82386193341603331</v>
      </c>
      <c r="AM92" s="11">
        <f t="shared" si="25"/>
        <v>-0.82386193341603331</v>
      </c>
      <c r="AN92" s="11">
        <f t="shared" si="26"/>
        <v>0</v>
      </c>
      <c r="AO92" s="11">
        <f t="shared" si="27"/>
        <v>10</v>
      </c>
      <c r="AP92" s="11">
        <f t="shared" si="28"/>
        <v>0</v>
      </c>
      <c r="AQ92" s="11"/>
      <c r="AR92" s="41">
        <f t="shared" si="33"/>
        <v>0.13576776504313187</v>
      </c>
      <c r="AS92" s="11">
        <f t="shared" si="34"/>
        <v>0.9</v>
      </c>
      <c r="AT92" s="11">
        <f t="shared" si="35"/>
        <v>-1.6263123854919919</v>
      </c>
      <c r="AU92" s="11">
        <f t="shared" si="36"/>
        <v>2</v>
      </c>
      <c r="AV92" s="77">
        <f t="shared" si="37"/>
        <v>-1</v>
      </c>
      <c r="AW92" s="11"/>
      <c r="AX92" s="11"/>
      <c r="AY92" s="11"/>
      <c r="AZ92" s="11"/>
      <c r="BA92" s="11"/>
      <c r="BB92" s="11"/>
    </row>
    <row r="93" spans="1:54" x14ac:dyDescent="0.3">
      <c r="A93" s="11"/>
      <c r="B93" s="81">
        <v>1.2</v>
      </c>
      <c r="C93" s="86">
        <f t="shared" si="10"/>
        <v>-15.848931924611136</v>
      </c>
      <c r="D93" s="83">
        <f t="shared" si="6"/>
        <v>0.12241107859489811</v>
      </c>
      <c r="E93" s="83">
        <f t="shared" si="29"/>
        <v>6.0390992733050531E-3</v>
      </c>
      <c r="F93" s="83">
        <f t="shared" si="7"/>
        <v>0.10071641606859991</v>
      </c>
      <c r="G93" s="83">
        <f t="shared" si="8"/>
        <v>4.9353811559024532E-3</v>
      </c>
      <c r="H93" s="83">
        <f t="shared" si="9"/>
        <v>2.0253280341890577E-2</v>
      </c>
      <c r="I93" s="11"/>
      <c r="J93" s="87">
        <v>2.2000000000000002</v>
      </c>
      <c r="K93" s="88">
        <f>F103</f>
        <v>1.0690119564887923E-2</v>
      </c>
      <c r="L93" s="85"/>
      <c r="M93" s="87">
        <v>-140</v>
      </c>
      <c r="N93" s="88">
        <f t="shared" si="30"/>
        <v>0.10382566542348026</v>
      </c>
      <c r="O93" s="85"/>
      <c r="P93" s="89">
        <f t="shared" si="38"/>
        <v>0.13980000000000001</v>
      </c>
      <c r="Q93" s="90">
        <f t="shared" si="31"/>
        <v>-6.7575034002372769</v>
      </c>
      <c r="R93" s="88">
        <f t="shared" si="32"/>
        <v>0.20451054711003863</v>
      </c>
      <c r="S93" s="11"/>
      <c r="T93" s="11"/>
      <c r="U93" s="11">
        <f t="shared" si="11"/>
        <v>0.15615033324361294</v>
      </c>
      <c r="V93" s="11">
        <f t="shared" si="12"/>
        <v>0.14838653845181071</v>
      </c>
      <c r="W93" s="11">
        <f t="shared" si="13"/>
        <v>0.38744423722881394</v>
      </c>
      <c r="X93" s="11">
        <f t="shared" si="14"/>
        <v>0.30955522468735786</v>
      </c>
      <c r="Y93" s="41">
        <f t="shared" si="15"/>
        <v>0.12241107859489811</v>
      </c>
      <c r="Z93" s="41">
        <f t="shared" si="16"/>
        <v>0.10071641606859991</v>
      </c>
      <c r="AA93" s="41">
        <f>+D129</f>
        <v>9.7438506269352979E-2</v>
      </c>
      <c r="AB93" s="41">
        <f>+F129</f>
        <v>2.8733053164152843E-5</v>
      </c>
      <c r="AC93" s="41">
        <f t="shared" si="17"/>
        <v>7</v>
      </c>
      <c r="AD93" s="41">
        <f t="shared" si="18"/>
        <v>54</v>
      </c>
      <c r="AE93" s="11"/>
      <c r="AF93" s="11">
        <f t="shared" si="19"/>
        <v>-0.89999999999999991</v>
      </c>
      <c r="AG93" s="11">
        <f t="shared" si="20"/>
        <v>-0.89999999999999991</v>
      </c>
      <c r="AH93" s="11">
        <f t="shared" si="21"/>
        <v>0</v>
      </c>
      <c r="AI93" s="11">
        <f t="shared" si="22"/>
        <v>10</v>
      </c>
      <c r="AJ93" s="11">
        <f t="shared" si="23"/>
        <v>0</v>
      </c>
      <c r="AK93" s="11"/>
      <c r="AL93" s="11">
        <f t="shared" si="24"/>
        <v>-1.021440013101111</v>
      </c>
      <c r="AM93" s="11">
        <f t="shared" si="25"/>
        <v>-1.021440013101111</v>
      </c>
      <c r="AN93" s="11">
        <f t="shared" si="26"/>
        <v>0</v>
      </c>
      <c r="AO93" s="11">
        <f t="shared" si="27"/>
        <v>10</v>
      </c>
      <c r="AP93" s="11">
        <f t="shared" si="28"/>
        <v>0</v>
      </c>
      <c r="AQ93" s="11"/>
      <c r="AR93" s="41">
        <f t="shared" si="33"/>
        <v>0.13067268354301009</v>
      </c>
      <c r="AS93" s="11">
        <f t="shared" si="34"/>
        <v>1</v>
      </c>
      <c r="AT93" s="11">
        <f t="shared" si="35"/>
        <v>-1.8238619334160333</v>
      </c>
      <c r="AU93" s="11">
        <f t="shared" si="36"/>
        <v>2</v>
      </c>
      <c r="AV93" s="77">
        <f t="shared" si="37"/>
        <v>-1</v>
      </c>
      <c r="AW93" s="11"/>
      <c r="AX93" s="11"/>
      <c r="AY93" s="11"/>
      <c r="AZ93" s="11"/>
      <c r="BA93" s="11"/>
      <c r="BB93" s="11"/>
    </row>
    <row r="94" spans="1:54" x14ac:dyDescent="0.3">
      <c r="A94" s="11"/>
      <c r="B94" s="81">
        <v>1.3</v>
      </c>
      <c r="C94" s="86">
        <f t="shared" si="10"/>
        <v>-19.952623149688804</v>
      </c>
      <c r="D94" s="83">
        <f t="shared" si="6"/>
        <v>0.11908035291389779</v>
      </c>
      <c r="E94" s="83">
        <f t="shared" si="29"/>
        <v>3.8316630384998534E-3</v>
      </c>
      <c r="F94" s="83">
        <f t="shared" si="7"/>
        <v>8.0463135726709323E-2</v>
      </c>
      <c r="G94" s="83">
        <f t="shared" si="8"/>
        <v>3.1314125068915583E-3</v>
      </c>
      <c r="H94" s="83">
        <f t="shared" si="9"/>
        <v>1.6177632198973481E-2</v>
      </c>
      <c r="I94" s="11"/>
      <c r="J94" s="87">
        <v>2.4</v>
      </c>
      <c r="K94" s="88">
        <f>F105</f>
        <v>6.8292059770518566E-3</v>
      </c>
      <c r="L94" s="85"/>
      <c r="M94" s="87">
        <v>-130</v>
      </c>
      <c r="N94" s="88">
        <f t="shared" si="30"/>
        <v>0.10413205645474351</v>
      </c>
      <c r="O94" s="85"/>
      <c r="P94" s="89">
        <f t="shared" si="38"/>
        <v>0.15160000000000001</v>
      </c>
      <c r="Q94" s="90">
        <f t="shared" si="31"/>
        <v>-4.5384683463102506</v>
      </c>
      <c r="R94" s="88">
        <f t="shared" si="32"/>
        <v>0.32136319898864257</v>
      </c>
      <c r="S94" s="11"/>
      <c r="T94" s="11"/>
      <c r="U94" s="11">
        <f t="shared" si="11"/>
        <v>0.16506706969353901</v>
      </c>
      <c r="V94" s="11">
        <f t="shared" si="12"/>
        <v>0.15615033324361294</v>
      </c>
      <c r="W94" s="11">
        <f t="shared" si="13"/>
        <v>0.48484698590594311</v>
      </c>
      <c r="X94" s="11">
        <f t="shared" si="14"/>
        <v>0.38744423722881394</v>
      </c>
      <c r="Y94" s="41">
        <f t="shared" si="15"/>
        <v>0.11908035291389779</v>
      </c>
      <c r="Z94" s="41">
        <f t="shared" si="16"/>
        <v>8.0463135726709323E-2</v>
      </c>
      <c r="AA94" s="41">
        <f>+D128</f>
        <v>9.746138923917147E-2</v>
      </c>
      <c r="AB94" s="41">
        <f>+F128</f>
        <v>3.6729207657440898E-5</v>
      </c>
      <c r="AC94" s="41">
        <f t="shared" si="17"/>
        <v>6</v>
      </c>
      <c r="AD94" s="41">
        <f t="shared" si="18"/>
        <v>55</v>
      </c>
      <c r="AE94" s="11"/>
      <c r="AF94" s="11">
        <f t="shared" si="19"/>
        <v>-0.8</v>
      </c>
      <c r="AG94" s="11">
        <f t="shared" si="20"/>
        <v>-0.8</v>
      </c>
      <c r="AH94" s="11">
        <f t="shared" si="21"/>
        <v>0</v>
      </c>
      <c r="AI94" s="11">
        <f t="shared" si="22"/>
        <v>10</v>
      </c>
      <c r="AJ94" s="11">
        <f t="shared" si="23"/>
        <v>0</v>
      </c>
      <c r="AK94" s="11"/>
      <c r="AL94" s="11">
        <f t="shared" si="24"/>
        <v>-1.219027831213968</v>
      </c>
      <c r="AM94" s="11">
        <f t="shared" si="25"/>
        <v>-1.219027831213968</v>
      </c>
      <c r="AN94" s="11">
        <f t="shared" si="26"/>
        <v>0</v>
      </c>
      <c r="AO94" s="11">
        <f t="shared" si="27"/>
        <v>10</v>
      </c>
      <c r="AP94" s="11">
        <f t="shared" si="28"/>
        <v>0</v>
      </c>
      <c r="AQ94" s="11"/>
      <c r="AR94" s="41">
        <f t="shared" si="33"/>
        <v>0.1262496544613636</v>
      </c>
      <c r="AS94" s="11">
        <f t="shared" si="34"/>
        <v>1.1000000000000001</v>
      </c>
      <c r="AT94" s="11">
        <f t="shared" si="35"/>
        <v>-2.021440013101111</v>
      </c>
      <c r="AU94" s="11">
        <f t="shared" si="36"/>
        <v>2</v>
      </c>
      <c r="AV94" s="77">
        <f t="shared" si="37"/>
        <v>-1</v>
      </c>
      <c r="AW94" s="11"/>
      <c r="AX94" s="11"/>
      <c r="AY94" s="11"/>
      <c r="AZ94" s="11"/>
      <c r="BA94" s="11"/>
      <c r="BB94" s="11"/>
    </row>
    <row r="95" spans="1:54" x14ac:dyDescent="0.3">
      <c r="A95" s="11"/>
      <c r="B95" s="81">
        <v>1.4</v>
      </c>
      <c r="C95" s="86">
        <f t="shared" si="10"/>
        <v>-25.118864315095799</v>
      </c>
      <c r="D95" s="83">
        <f t="shared" si="6"/>
        <v>0.11619066227730401</v>
      </c>
      <c r="E95" s="83">
        <f t="shared" si="29"/>
        <v>2.4311619752832628E-3</v>
      </c>
      <c r="F95" s="83">
        <f t="shared" si="7"/>
        <v>6.4285503527735849E-2</v>
      </c>
      <c r="G95" s="83">
        <f t="shared" si="8"/>
        <v>1.9868883983467115E-3</v>
      </c>
      <c r="H95" s="83">
        <f t="shared" si="9"/>
        <v>1.2922547866086339E-2</v>
      </c>
      <c r="I95" s="11"/>
      <c r="J95" s="87">
        <v>2.6</v>
      </c>
      <c r="K95" s="88">
        <f>F107</f>
        <v>4.3630775440699609E-3</v>
      </c>
      <c r="L95" s="85"/>
      <c r="M95" s="87">
        <v>-120</v>
      </c>
      <c r="N95" s="88">
        <f t="shared" si="30"/>
        <v>0.1044791350807308</v>
      </c>
      <c r="O95" s="85"/>
      <c r="P95" s="89">
        <f t="shared" si="38"/>
        <v>0.16340000000000002</v>
      </c>
      <c r="Q95" s="90">
        <f t="shared" si="31"/>
        <v>-3.2936729030751004</v>
      </c>
      <c r="R95" s="88">
        <f t="shared" si="32"/>
        <v>0.40335984636265687</v>
      </c>
      <c r="S95" s="11"/>
      <c r="T95" s="11"/>
      <c r="U95" s="11">
        <f t="shared" si="11"/>
        <v>0.17529029031163201</v>
      </c>
      <c r="V95" s="11">
        <f t="shared" si="12"/>
        <v>0.16506706969353901</v>
      </c>
      <c r="W95" s="11">
        <f t="shared" si="13"/>
        <v>0.60656399482097401</v>
      </c>
      <c r="X95" s="11">
        <f t="shared" si="14"/>
        <v>0.48484698590594311</v>
      </c>
      <c r="Y95" s="41">
        <f t="shared" si="15"/>
        <v>0.11619066227730401</v>
      </c>
      <c r="Z95" s="41">
        <f t="shared" si="16"/>
        <v>6.4285503527735849E-2</v>
      </c>
      <c r="AA95" s="41">
        <f>+D127</f>
        <v>9.7487772264884795E-2</v>
      </c>
      <c r="AB95" s="41">
        <f>+F127</f>
        <v>4.6726432183827625E-5</v>
      </c>
      <c r="AC95" s="41">
        <f t="shared" si="17"/>
        <v>5</v>
      </c>
      <c r="AD95" s="41">
        <f t="shared" si="18"/>
        <v>56</v>
      </c>
      <c r="AE95" s="11"/>
      <c r="AF95" s="11">
        <f t="shared" si="19"/>
        <v>-0.7</v>
      </c>
      <c r="AG95" s="11">
        <f t="shared" si="20"/>
        <v>-0.7</v>
      </c>
      <c r="AH95" s="11">
        <f t="shared" si="21"/>
        <v>0</v>
      </c>
      <c r="AI95" s="11">
        <f t="shared" si="22"/>
        <v>10</v>
      </c>
      <c r="AJ95" s="11">
        <f t="shared" si="23"/>
        <v>0</v>
      </c>
      <c r="AK95" s="11"/>
      <c r="AL95" s="11">
        <f t="shared" si="24"/>
        <v>-1.4166126903436571</v>
      </c>
      <c r="AM95" s="11">
        <f t="shared" si="25"/>
        <v>-1.4166126903436571</v>
      </c>
      <c r="AN95" s="11">
        <f t="shared" si="26"/>
        <v>0</v>
      </c>
      <c r="AO95" s="11">
        <f t="shared" si="27"/>
        <v>10</v>
      </c>
      <c r="AP95" s="11">
        <f t="shared" si="28"/>
        <v>0</v>
      </c>
      <c r="AQ95" s="11"/>
      <c r="AR95" s="41">
        <f t="shared" si="33"/>
        <v>0.12241107859489811</v>
      </c>
      <c r="AS95" s="11">
        <f t="shared" si="34"/>
        <v>1.2</v>
      </c>
      <c r="AT95" s="11">
        <f t="shared" si="35"/>
        <v>-2.219027831213968</v>
      </c>
      <c r="AU95" s="11">
        <f t="shared" si="36"/>
        <v>2</v>
      </c>
      <c r="AV95" s="77">
        <f t="shared" si="37"/>
        <v>-1</v>
      </c>
      <c r="AW95" s="11"/>
      <c r="AX95" s="11"/>
      <c r="AY95" s="11"/>
      <c r="AZ95" s="11"/>
      <c r="BA95" s="11"/>
      <c r="BB95" s="11"/>
    </row>
    <row r="96" spans="1:54" x14ac:dyDescent="0.3">
      <c r="A96" s="11"/>
      <c r="B96" s="81">
        <v>1.5</v>
      </c>
      <c r="C96" s="86">
        <f t="shared" si="10"/>
        <v>-31.622776601683803</v>
      </c>
      <c r="D96" s="83">
        <f t="shared" si="6"/>
        <v>0.11368383123561408</v>
      </c>
      <c r="E96" s="83">
        <f t="shared" si="29"/>
        <v>1.54261482141016E-3</v>
      </c>
      <c r="F96" s="83">
        <f t="shared" si="7"/>
        <v>5.1362955661649515E-2</v>
      </c>
      <c r="G96" s="83">
        <f t="shared" si="8"/>
        <v>1.2607386647177532E-3</v>
      </c>
      <c r="H96" s="83">
        <f t="shared" si="9"/>
        <v>1.0322853114343286E-2</v>
      </c>
      <c r="I96" s="11"/>
      <c r="J96" s="87">
        <v>2.8</v>
      </c>
      <c r="K96" s="88">
        <f>F109</f>
        <v>2.7875421710764638E-3</v>
      </c>
      <c r="L96" s="85"/>
      <c r="M96" s="87">
        <v>-110</v>
      </c>
      <c r="N96" s="88">
        <f t="shared" si="30"/>
        <v>0.10487642753369719</v>
      </c>
      <c r="O96" s="85"/>
      <c r="P96" s="89">
        <f t="shared" si="38"/>
        <v>0.17520000000000002</v>
      </c>
      <c r="Q96" s="90">
        <f t="shared" si="31"/>
        <v>-2.5166714716846825</v>
      </c>
      <c r="R96" s="88">
        <f t="shared" si="32"/>
        <v>0.50617180586785648</v>
      </c>
      <c r="S96" s="11"/>
      <c r="T96" s="11"/>
      <c r="U96" s="11">
        <f t="shared" si="11"/>
        <v>0.20030664623135641</v>
      </c>
      <c r="V96" s="11">
        <f t="shared" si="12"/>
        <v>0.18698232574750778</v>
      </c>
      <c r="W96" s="11">
        <f t="shared" si="13"/>
        <v>0.947856513711958</v>
      </c>
      <c r="X96" s="11">
        <f t="shared" si="14"/>
        <v>0.75850020808188123</v>
      </c>
      <c r="Y96" s="41">
        <f t="shared" si="15"/>
        <v>0.11368383123561408</v>
      </c>
      <c r="Z96" s="41">
        <f t="shared" si="16"/>
        <v>5.1362955661649515E-2</v>
      </c>
      <c r="AA96" s="41">
        <f>+D126</f>
        <v>9.7518190696190971E-2</v>
      </c>
      <c r="AB96" s="41">
        <f>+F126</f>
        <v>5.9225723779138771E-5</v>
      </c>
      <c r="AC96" s="41">
        <f t="shared" si="17"/>
        <v>3</v>
      </c>
      <c r="AD96" s="41">
        <f t="shared" si="18"/>
        <v>58</v>
      </c>
      <c r="AE96" s="11"/>
      <c r="AF96" s="11">
        <f t="shared" si="19"/>
        <v>-0.60000000000000009</v>
      </c>
      <c r="AG96" s="11">
        <f t="shared" si="20"/>
        <v>-0.60000000000000009</v>
      </c>
      <c r="AH96" s="11">
        <f t="shared" si="21"/>
        <v>0</v>
      </c>
      <c r="AI96" s="11">
        <f t="shared" si="22"/>
        <v>10</v>
      </c>
      <c r="AJ96" s="11">
        <f t="shared" si="23"/>
        <v>0</v>
      </c>
      <c r="AK96" s="11"/>
      <c r="AL96" s="11">
        <f t="shared" si="24"/>
        <v>-1.6141861054806794</v>
      </c>
      <c r="AM96" s="11">
        <f t="shared" si="25"/>
        <v>-1.6141861054806794</v>
      </c>
      <c r="AN96" s="11">
        <f t="shared" si="26"/>
        <v>0</v>
      </c>
      <c r="AO96" s="11">
        <f t="shared" si="27"/>
        <v>10</v>
      </c>
      <c r="AP96" s="11">
        <f t="shared" si="28"/>
        <v>0</v>
      </c>
      <c r="AQ96" s="11"/>
      <c r="AR96" s="41">
        <f t="shared" si="33"/>
        <v>0.11908035291389779</v>
      </c>
      <c r="AS96" s="11">
        <f t="shared" si="34"/>
        <v>1.3</v>
      </c>
      <c r="AT96" s="11">
        <f t="shared" si="35"/>
        <v>-2.4166126903436571</v>
      </c>
      <c r="AU96" s="11">
        <f t="shared" si="36"/>
        <v>2</v>
      </c>
      <c r="AV96" s="77">
        <f t="shared" si="37"/>
        <v>-1</v>
      </c>
      <c r="AW96" s="11"/>
      <c r="AX96" s="11"/>
      <c r="AY96" s="11"/>
      <c r="AZ96" s="11"/>
      <c r="BA96" s="11"/>
      <c r="BB96" s="11"/>
    </row>
    <row r="97" spans="1:56" x14ac:dyDescent="0.3">
      <c r="A97" s="11"/>
      <c r="B97" s="81">
        <v>1.6</v>
      </c>
      <c r="C97" s="86">
        <f t="shared" si="10"/>
        <v>-39.810717055349755</v>
      </c>
      <c r="D97" s="83">
        <f t="shared" si="6"/>
        <v>0.11150926792185449</v>
      </c>
      <c r="E97" s="83">
        <f t="shared" si="29"/>
        <v>9.7886250802534645E-4</v>
      </c>
      <c r="F97" s="83">
        <f t="shared" si="7"/>
        <v>4.104010254730623E-2</v>
      </c>
      <c r="G97" s="83">
        <f t="shared" si="8"/>
        <v>8.0001496093784442E-4</v>
      </c>
      <c r="H97" s="83">
        <f t="shared" si="9"/>
        <v>8.2465592633436512E-3</v>
      </c>
      <c r="I97" s="11"/>
      <c r="J97" s="87">
        <v>3</v>
      </c>
      <c r="K97" s="88">
        <f>F111</f>
        <v>1.7807921551714653E-3</v>
      </c>
      <c r="L97" s="85"/>
      <c r="M97" s="87">
        <v>-100</v>
      </c>
      <c r="N97" s="88">
        <f t="shared" si="30"/>
        <v>0.10533684603776586</v>
      </c>
      <c r="O97" s="85"/>
      <c r="P97" s="89">
        <f t="shared" si="38"/>
        <v>0.18700000000000003</v>
      </c>
      <c r="Q97" s="90">
        <f t="shared" si="31"/>
        <v>-1.994611911994906</v>
      </c>
      <c r="R97" s="88">
        <f t="shared" si="32"/>
        <v>0.79390983723470554</v>
      </c>
      <c r="S97" s="11"/>
      <c r="T97" s="11"/>
      <c r="U97" s="11">
        <f t="shared" si="11"/>
        <v>0.20030664623135641</v>
      </c>
      <c r="V97" s="11">
        <f t="shared" si="12"/>
        <v>0.18698232574750778</v>
      </c>
      <c r="W97" s="11">
        <f t="shared" si="13"/>
        <v>0.947856513711958</v>
      </c>
      <c r="X97" s="11">
        <f t="shared" si="14"/>
        <v>0.75850020808188123</v>
      </c>
      <c r="Y97" s="41">
        <f t="shared" si="15"/>
        <v>0.11150926792185449</v>
      </c>
      <c r="Z97" s="41">
        <f t="shared" si="16"/>
        <v>4.104010254730623E-2</v>
      </c>
      <c r="AA97" s="41">
        <f>+D125</f>
        <v>9.755326176698606E-2</v>
      </c>
      <c r="AB97" s="41">
        <f>+F125</f>
        <v>7.4853629105430032E-5</v>
      </c>
      <c r="AC97" s="41">
        <f t="shared" si="17"/>
        <v>3</v>
      </c>
      <c r="AD97" s="41">
        <f t="shared" si="18"/>
        <v>58</v>
      </c>
      <c r="AE97" s="11"/>
      <c r="AF97" s="11">
        <f t="shared" si="19"/>
        <v>-0.5</v>
      </c>
      <c r="AG97" s="11">
        <f t="shared" si="20"/>
        <v>-0.5</v>
      </c>
      <c r="AH97" s="11">
        <f t="shared" si="21"/>
        <v>0</v>
      </c>
      <c r="AI97" s="11">
        <f t="shared" si="22"/>
        <v>10</v>
      </c>
      <c r="AJ97" s="11">
        <f t="shared" si="23"/>
        <v>0</v>
      </c>
      <c r="AK97" s="11"/>
      <c r="AL97" s="11">
        <f t="shared" si="24"/>
        <v>-1.8117425002613707</v>
      </c>
      <c r="AM97" s="11">
        <f t="shared" si="25"/>
        <v>-1.8117425002613707</v>
      </c>
      <c r="AN97" s="11">
        <f t="shared" si="26"/>
        <v>0</v>
      </c>
      <c r="AO97" s="11">
        <f t="shared" si="27"/>
        <v>10</v>
      </c>
      <c r="AP97" s="11">
        <f t="shared" si="28"/>
        <v>0</v>
      </c>
      <c r="AQ97" s="11"/>
      <c r="AR97" s="41">
        <f t="shared" si="33"/>
        <v>0.11619066227730401</v>
      </c>
      <c r="AS97" s="11">
        <f t="shared" si="34"/>
        <v>1.4</v>
      </c>
      <c r="AT97" s="11">
        <f t="shared" si="35"/>
        <v>-2.6141861054806794</v>
      </c>
      <c r="AU97" s="11">
        <f t="shared" si="36"/>
        <v>2</v>
      </c>
      <c r="AV97" s="77">
        <f t="shared" si="37"/>
        <v>-1</v>
      </c>
      <c r="AW97" s="11"/>
      <c r="AX97" s="11"/>
      <c r="AY97" s="11"/>
      <c r="AZ97" s="11"/>
      <c r="BA97" s="11"/>
      <c r="BB97" s="11"/>
      <c r="BD97" s="91"/>
    </row>
    <row r="98" spans="1:56" x14ac:dyDescent="0.3">
      <c r="A98" s="11"/>
      <c r="B98" s="81">
        <v>1.7</v>
      </c>
      <c r="C98" s="86">
        <f t="shared" si="10"/>
        <v>-50.118723362727238</v>
      </c>
      <c r="D98" s="83">
        <f t="shared" si="6"/>
        <v>0.10962301190829379</v>
      </c>
      <c r="E98" s="83">
        <f t="shared" si="29"/>
        <v>6.211674138503425E-4</v>
      </c>
      <c r="F98" s="83">
        <f t="shared" si="7"/>
        <v>3.2793543283962577E-2</v>
      </c>
      <c r="G98" s="83">
        <f t="shared" si="8"/>
        <v>5.0768507863646227E-4</v>
      </c>
      <c r="H98" s="83">
        <f t="shared" si="9"/>
        <v>6.5882348933027756E-3</v>
      </c>
      <c r="I98" s="11"/>
      <c r="J98" s="87">
        <v>3.2</v>
      </c>
      <c r="K98" s="88">
        <f>F113</f>
        <v>1.1373785047617648E-3</v>
      </c>
      <c r="L98" s="85"/>
      <c r="M98" s="87">
        <v>-90</v>
      </c>
      <c r="N98" s="88">
        <f t="shared" si="30"/>
        <v>0.10587839291743149</v>
      </c>
      <c r="O98" s="85"/>
      <c r="P98" s="89">
        <f t="shared" si="38"/>
        <v>0.19880000000000003</v>
      </c>
      <c r="Q98" s="90">
        <f t="shared" si="31"/>
        <v>-1.6243785851354047</v>
      </c>
      <c r="R98" s="88">
        <f t="shared" si="32"/>
        <v>0.7961442416411405</v>
      </c>
      <c r="S98" s="11"/>
      <c r="T98" s="11"/>
      <c r="U98" s="11">
        <f t="shared" si="11"/>
        <v>0.21541418268872783</v>
      </c>
      <c r="V98" s="11">
        <f t="shared" si="12"/>
        <v>0.20030664623135641</v>
      </c>
      <c r="W98" s="11">
        <f t="shared" si="13"/>
        <v>1.1833033339288876</v>
      </c>
      <c r="X98" s="11">
        <f t="shared" si="14"/>
        <v>0.947856513711958</v>
      </c>
      <c r="Y98" s="41">
        <f t="shared" si="15"/>
        <v>0.10962301190829379</v>
      </c>
      <c r="Z98" s="41">
        <f t="shared" si="16"/>
        <v>3.2793543283962577E-2</v>
      </c>
      <c r="AA98" s="41">
        <f>+D124</f>
        <v>9.7593697119923051E-2</v>
      </c>
      <c r="AB98" s="41">
        <f>+F124</f>
        <v>9.4393668376961621E-5</v>
      </c>
      <c r="AC98" s="41">
        <f t="shared" si="17"/>
        <v>2</v>
      </c>
      <c r="AD98" s="41">
        <f t="shared" si="18"/>
        <v>59</v>
      </c>
      <c r="AE98" s="11"/>
      <c r="AF98" s="11">
        <f t="shared" si="19"/>
        <v>-0.39999999999999991</v>
      </c>
      <c r="AG98" s="11">
        <f t="shared" si="20"/>
        <v>-0.39999999999999991</v>
      </c>
      <c r="AH98" s="11">
        <f t="shared" si="21"/>
        <v>0</v>
      </c>
      <c r="AI98" s="11">
        <f t="shared" si="22"/>
        <v>10</v>
      </c>
      <c r="AJ98" s="11">
        <f t="shared" si="23"/>
        <v>0</v>
      </c>
      <c r="AK98" s="11"/>
      <c r="AL98" s="11">
        <f t="shared" si="24"/>
        <v>-2.0092783053360908</v>
      </c>
      <c r="AM98" s="11">
        <f t="shared" si="25"/>
        <v>-2.0092783053360908</v>
      </c>
      <c r="AN98" s="11">
        <f t="shared" si="26"/>
        <v>0</v>
      </c>
      <c r="AO98" s="11">
        <f t="shared" si="27"/>
        <v>10</v>
      </c>
      <c r="AP98" s="11">
        <f t="shared" si="28"/>
        <v>0</v>
      </c>
      <c r="AQ98" s="11"/>
      <c r="AR98" s="41">
        <f t="shared" si="33"/>
        <v>0.11368383123561408</v>
      </c>
      <c r="AS98" s="11">
        <f t="shared" si="34"/>
        <v>1.5</v>
      </c>
      <c r="AT98" s="11">
        <f t="shared" si="35"/>
        <v>-2.8117425002613707</v>
      </c>
      <c r="AU98" s="11">
        <f t="shared" si="36"/>
        <v>2</v>
      </c>
      <c r="AV98" s="77">
        <f t="shared" si="37"/>
        <v>-1</v>
      </c>
      <c r="AW98" s="11"/>
      <c r="AX98" s="11"/>
      <c r="AY98" s="11"/>
      <c r="AZ98" s="11"/>
      <c r="BA98" s="11"/>
      <c r="BB98" s="11"/>
    </row>
    <row r="99" spans="1:56" x14ac:dyDescent="0.3">
      <c r="A99" s="11"/>
      <c r="B99" s="81">
        <v>1.8</v>
      </c>
      <c r="C99" s="86">
        <f t="shared" si="10"/>
        <v>-63.095734448019364</v>
      </c>
      <c r="D99" s="83">
        <f t="shared" si="6"/>
        <v>0.10798688672059224</v>
      </c>
      <c r="E99" s="83">
        <f t="shared" si="29"/>
        <v>3.9420274342258208E-4</v>
      </c>
      <c r="F99" s="83">
        <f t="shared" si="7"/>
        <v>2.62053083906598E-2</v>
      </c>
      <c r="G99" s="83">
        <f t="shared" si="8"/>
        <v>3.221921252278479E-4</v>
      </c>
      <c r="H99" s="83">
        <f t="shared" si="9"/>
        <v>5.2636814328108298E-3</v>
      </c>
      <c r="I99" s="11"/>
      <c r="J99" s="87">
        <v>3.4</v>
      </c>
      <c r="K99" s="88">
        <f>F115</f>
        <v>7.2610730448165531E-4</v>
      </c>
      <c r="L99" s="85"/>
      <c r="M99" s="87">
        <v>-80</v>
      </c>
      <c r="N99" s="88">
        <f t="shared" si="30"/>
        <v>0.1065270362074212</v>
      </c>
      <c r="O99" s="85"/>
      <c r="P99" s="89">
        <f t="shared" si="38"/>
        <v>0.21060000000000004</v>
      </c>
      <c r="Q99" s="90">
        <f t="shared" si="31"/>
        <v>-1.3507069045551818</v>
      </c>
      <c r="R99" s="88">
        <f t="shared" si="32"/>
        <v>0.99744161404964338</v>
      </c>
      <c r="S99" s="11"/>
      <c r="T99" s="11"/>
      <c r="U99" s="11">
        <f t="shared" si="11"/>
        <v>0.23242090464799342</v>
      </c>
      <c r="V99" s="11">
        <f t="shared" si="12"/>
        <v>0.21541418268872783</v>
      </c>
      <c r="W99" s="11">
        <f t="shared" si="13"/>
        <v>1.5254038255454034</v>
      </c>
      <c r="X99" s="11">
        <f t="shared" si="14"/>
        <v>1.1833033339288876</v>
      </c>
      <c r="Y99" s="41">
        <f t="shared" si="15"/>
        <v>0.10798688672059224</v>
      </c>
      <c r="Z99" s="41">
        <f t="shared" si="16"/>
        <v>2.62053083906598E-2</v>
      </c>
      <c r="AA99" s="41">
        <f>+D123</f>
        <v>9.7640317246655076E-2</v>
      </c>
      <c r="AB99" s="41">
        <f>+F123</f>
        <v>1.1882573458783545E-4</v>
      </c>
      <c r="AC99" s="41">
        <f t="shared" si="17"/>
        <v>1</v>
      </c>
      <c r="AD99" s="41">
        <f t="shared" si="18"/>
        <v>60</v>
      </c>
      <c r="AE99" s="11"/>
      <c r="AF99" s="11">
        <f t="shared" si="19"/>
        <v>-0.30000000000000004</v>
      </c>
      <c r="AG99" s="11">
        <f t="shared" si="20"/>
        <v>-0.30000000000000004</v>
      </c>
      <c r="AH99" s="11">
        <f t="shared" si="21"/>
        <v>0</v>
      </c>
      <c r="AI99" s="11">
        <f t="shared" si="22"/>
        <v>10</v>
      </c>
      <c r="AJ99" s="11">
        <f t="shared" si="23"/>
        <v>0</v>
      </c>
      <c r="AK99" s="11"/>
      <c r="AL99" s="11">
        <f t="shared" si="24"/>
        <v>-2.2067913352296662</v>
      </c>
      <c r="AM99" s="11">
        <f t="shared" si="25"/>
        <v>-2.2067913352296662</v>
      </c>
      <c r="AN99" s="11">
        <f t="shared" si="26"/>
        <v>0</v>
      </c>
      <c r="AO99" s="11">
        <f t="shared" si="27"/>
        <v>10</v>
      </c>
      <c r="AP99" s="11">
        <f t="shared" si="28"/>
        <v>0</v>
      </c>
      <c r="AQ99" s="11"/>
      <c r="AR99" s="41">
        <f t="shared" si="33"/>
        <v>0.11150926792185449</v>
      </c>
      <c r="AS99" s="11">
        <f t="shared" si="34"/>
        <v>1.6</v>
      </c>
      <c r="AT99" s="11">
        <f t="shared" si="35"/>
        <v>-3.0092783053360908</v>
      </c>
      <c r="AU99" s="11">
        <f t="shared" si="36"/>
        <v>2</v>
      </c>
      <c r="AV99" s="77">
        <f t="shared" si="37"/>
        <v>-1</v>
      </c>
      <c r="AW99" s="11"/>
      <c r="AX99" s="11"/>
      <c r="AY99" s="11"/>
      <c r="AZ99" s="11"/>
      <c r="BA99" s="11"/>
      <c r="BB99" s="11"/>
    </row>
    <row r="100" spans="1:56" x14ac:dyDescent="0.3">
      <c r="A100" s="11"/>
      <c r="B100" s="81">
        <v>1.9</v>
      </c>
      <c r="C100" s="86">
        <f t="shared" si="10"/>
        <v>-79.432823472428197</v>
      </c>
      <c r="D100" s="83">
        <f t="shared" si="6"/>
        <v>0.10656775181592544</v>
      </c>
      <c r="E100" s="83">
        <f t="shared" si="29"/>
        <v>2.5018150703311372E-4</v>
      </c>
      <c r="F100" s="83">
        <f t="shared" si="7"/>
        <v>2.0941626957848968E-2</v>
      </c>
      <c r="G100" s="83">
        <f t="shared" si="8"/>
        <v>2.0448435116363544E-4</v>
      </c>
      <c r="H100" s="83">
        <f t="shared" si="9"/>
        <v>4.2056657475084726E-3</v>
      </c>
      <c r="I100" s="11"/>
      <c r="J100" s="87">
        <v>3.6</v>
      </c>
      <c r="K100" s="88">
        <f>F117</f>
        <v>4.6318329800485586E-4</v>
      </c>
      <c r="L100" s="85"/>
      <c r="M100" s="87">
        <v>-70</v>
      </c>
      <c r="N100" s="88">
        <f t="shared" si="30"/>
        <v>0.10732183837351575</v>
      </c>
      <c r="O100" s="85"/>
      <c r="P100" s="89">
        <f t="shared" si="38"/>
        <v>0.22240000000000004</v>
      </c>
      <c r="Q100" s="90">
        <f t="shared" si="31"/>
        <v>-1.1416446604098889</v>
      </c>
      <c r="R100" s="88">
        <f t="shared" si="32"/>
        <v>1.2593864832644008</v>
      </c>
      <c r="S100" s="11"/>
      <c r="T100" s="11"/>
      <c r="U100" s="11">
        <f t="shared" si="11"/>
        <v>0.23242090464799342</v>
      </c>
      <c r="V100" s="11">
        <f t="shared" si="12"/>
        <v>0.23242090464799342</v>
      </c>
      <c r="W100" s="11">
        <f t="shared" si="13"/>
        <v>1.5254038255454034</v>
      </c>
      <c r="X100" s="11">
        <f t="shared" si="14"/>
        <v>1.5254038255454034</v>
      </c>
      <c r="Y100" s="41">
        <f t="shared" si="15"/>
        <v>0.10656775181592544</v>
      </c>
      <c r="Z100" s="41">
        <f t="shared" si="16"/>
        <v>2.0941626957848968E-2</v>
      </c>
      <c r="AA100" s="41">
        <f>+D122</f>
        <v>9.7694068136772338E-2</v>
      </c>
      <c r="AB100" s="41">
        <f>+F122</f>
        <v>1.4937531697961645E-4</v>
      </c>
      <c r="AC100" s="41">
        <f t="shared" si="17"/>
        <v>1</v>
      </c>
      <c r="AD100" s="41">
        <f t="shared" si="18"/>
        <v>61</v>
      </c>
      <c r="AE100" s="11"/>
      <c r="AF100" s="11">
        <f t="shared" si="19"/>
        <v>-0.19999999999999996</v>
      </c>
      <c r="AG100" s="11">
        <f t="shared" si="20"/>
        <v>-0.19999999999999996</v>
      </c>
      <c r="AH100" s="11">
        <f t="shared" si="21"/>
        <v>0</v>
      </c>
      <c r="AI100" s="11">
        <f t="shared" si="22"/>
        <v>10</v>
      </c>
      <c r="AJ100" s="11">
        <f t="shared" si="23"/>
        <v>0</v>
      </c>
      <c r="AK100" s="11"/>
      <c r="AL100" s="11">
        <f t="shared" si="24"/>
        <v>-2.4042803576082168</v>
      </c>
      <c r="AM100" s="11">
        <f t="shared" si="25"/>
        <v>-2.4042803576082168</v>
      </c>
      <c r="AN100" s="11">
        <f t="shared" si="26"/>
        <v>0</v>
      </c>
      <c r="AO100" s="11">
        <f t="shared" si="27"/>
        <v>10</v>
      </c>
      <c r="AP100" s="11">
        <f t="shared" si="28"/>
        <v>0</v>
      </c>
      <c r="AQ100" s="11"/>
      <c r="AR100" s="41">
        <f t="shared" si="33"/>
        <v>0.10962301190829379</v>
      </c>
      <c r="AS100" s="11">
        <f t="shared" si="34"/>
        <v>1.7</v>
      </c>
      <c r="AT100" s="11">
        <f t="shared" si="35"/>
        <v>-3.2067913352296662</v>
      </c>
      <c r="AU100" s="11">
        <f t="shared" si="36"/>
        <v>2</v>
      </c>
      <c r="AV100" s="77">
        <f t="shared" si="37"/>
        <v>-1</v>
      </c>
      <c r="AW100" s="11"/>
      <c r="AX100" s="11"/>
      <c r="AY100" s="11"/>
      <c r="AZ100" s="11"/>
      <c r="BA100" s="11"/>
      <c r="BB100" s="11"/>
    </row>
    <row r="101" spans="1:56" x14ac:dyDescent="0.3">
      <c r="A101" s="11"/>
      <c r="B101" s="81">
        <v>2</v>
      </c>
      <c r="C101" s="86">
        <f t="shared" si="10"/>
        <v>-100</v>
      </c>
      <c r="D101" s="83">
        <f t="shared" si="6"/>
        <v>0.10533684603776586</v>
      </c>
      <c r="E101" s="83">
        <f t="shared" si="29"/>
        <v>1.587871952941572E-4</v>
      </c>
      <c r="F101" s="83">
        <f t="shared" si="7"/>
        <v>1.6735961210340496E-2</v>
      </c>
      <c r="G101" s="83">
        <f t="shared" si="8"/>
        <v>1.2978660617296418E-4</v>
      </c>
      <c r="H101" s="83">
        <f t="shared" si="9"/>
        <v>3.3605050448702214E-3</v>
      </c>
      <c r="I101" s="11"/>
      <c r="J101" s="87">
        <v>3.8</v>
      </c>
      <c r="K101" s="88">
        <f>F119</f>
        <v>2.9507433683186051E-4</v>
      </c>
      <c r="L101" s="85"/>
      <c r="M101" s="87">
        <v>-60</v>
      </c>
      <c r="N101" s="88">
        <f t="shared" si="30"/>
        <v>0.10832475666251697</v>
      </c>
      <c r="O101" s="85"/>
      <c r="P101" s="89">
        <f t="shared" si="38"/>
        <v>0.23420000000000005</v>
      </c>
      <c r="Q101" s="90">
        <f t="shared" si="31"/>
        <v>-1</v>
      </c>
      <c r="R101" s="88">
        <f t="shared" si="32"/>
        <v>1.5254038255454034</v>
      </c>
      <c r="S101" s="11"/>
      <c r="T101" s="11"/>
      <c r="U101" s="11">
        <f t="shared" si="11"/>
        <v>0.23242090464799342</v>
      </c>
      <c r="V101" s="11">
        <f t="shared" si="12"/>
        <v>0.23242090464799342</v>
      </c>
      <c r="W101" s="11">
        <f t="shared" si="13"/>
        <v>1.5254038255454034</v>
      </c>
      <c r="X101" s="11">
        <f t="shared" si="14"/>
        <v>1.5254038255454034</v>
      </c>
      <c r="Y101" s="41">
        <f t="shared" si="15"/>
        <v>0.10533684603776586</v>
      </c>
      <c r="Z101" s="41">
        <f t="shared" si="16"/>
        <v>1.6735961210340496E-2</v>
      </c>
      <c r="AA101" s="41">
        <f>+D121</f>
        <v>9.7756040473256922E-2</v>
      </c>
      <c r="AB101" s="41">
        <f>+F121</f>
        <v>1.8757513118578328E-4</v>
      </c>
      <c r="AC101" s="41">
        <f t="shared" si="17"/>
        <v>1</v>
      </c>
      <c r="AD101" s="41">
        <f t="shared" si="18"/>
        <v>61</v>
      </c>
      <c r="AE101" s="11"/>
      <c r="AF101" s="11">
        <f t="shared" si="19"/>
        <v>-0.10000000000000009</v>
      </c>
      <c r="AG101" s="11">
        <f t="shared" si="20"/>
        <v>-0.10000000000000009</v>
      </c>
      <c r="AH101" s="11">
        <f t="shared" si="21"/>
        <v>0</v>
      </c>
      <c r="AI101" s="11">
        <f t="shared" si="22"/>
        <v>10</v>
      </c>
      <c r="AJ101" s="11">
        <f t="shared" si="23"/>
        <v>0</v>
      </c>
      <c r="AK101" s="11"/>
      <c r="AL101" s="11">
        <f t="shared" si="24"/>
        <v>-2.6017447957229285</v>
      </c>
      <c r="AM101" s="11">
        <f t="shared" si="25"/>
        <v>-2.6017447957229285</v>
      </c>
      <c r="AN101" s="11">
        <f t="shared" si="26"/>
        <v>0</v>
      </c>
      <c r="AO101" s="11">
        <f t="shared" si="27"/>
        <v>10</v>
      </c>
      <c r="AP101" s="11">
        <f t="shared" si="28"/>
        <v>0</v>
      </c>
      <c r="AQ101" s="11"/>
      <c r="AR101" s="41">
        <f t="shared" si="33"/>
        <v>0.10798688672059224</v>
      </c>
      <c r="AS101" s="11">
        <f t="shared" si="34"/>
        <v>1.8</v>
      </c>
      <c r="AT101" s="11">
        <f t="shared" si="35"/>
        <v>-3.4042803576082168</v>
      </c>
      <c r="AU101" s="11">
        <f t="shared" si="36"/>
        <v>2</v>
      </c>
      <c r="AV101" s="77">
        <f t="shared" si="37"/>
        <v>-1</v>
      </c>
      <c r="AW101" s="11"/>
      <c r="AX101" s="11"/>
      <c r="AY101" s="11"/>
      <c r="AZ101" s="11"/>
      <c r="BA101" s="11"/>
      <c r="BB101" s="11"/>
    </row>
    <row r="102" spans="1:56" x14ac:dyDescent="0.3">
      <c r="A102" s="11"/>
      <c r="B102" s="81">
        <v>2.1</v>
      </c>
      <c r="C102" s="86">
        <f t="shared" si="10"/>
        <v>-125.89254117941677</v>
      </c>
      <c r="D102" s="83">
        <f t="shared" si="6"/>
        <v>0.10426921352979586</v>
      </c>
      <c r="E102" s="83">
        <f t="shared" si="29"/>
        <v>1.0078601705177116E-4</v>
      </c>
      <c r="F102" s="83">
        <f t="shared" si="7"/>
        <v>1.3375456165470274E-2</v>
      </c>
      <c r="G102" s="83">
        <f t="shared" si="8"/>
        <v>8.2380430209636287E-5</v>
      </c>
      <c r="H102" s="83">
        <f t="shared" si="9"/>
        <v>2.6853366005823512E-3</v>
      </c>
      <c r="I102" s="11"/>
      <c r="J102" s="87">
        <v>4</v>
      </c>
      <c r="K102" s="88">
        <f>F121</f>
        <v>1.8757513118578328E-4</v>
      </c>
      <c r="L102" s="85"/>
      <c r="M102" s="87">
        <v>-50</v>
      </c>
      <c r="N102" s="88">
        <f t="shared" si="30"/>
        <v>0.10964110437440509</v>
      </c>
      <c r="O102" s="85"/>
      <c r="P102" s="89">
        <f t="shared" si="38"/>
        <v>0.24600000000000005</v>
      </c>
      <c r="Q102" s="90">
        <f t="shared" si="31"/>
        <v>-1</v>
      </c>
      <c r="R102" s="88">
        <f t="shared" si="32"/>
        <v>1.5254038255454034</v>
      </c>
      <c r="S102" s="11"/>
      <c r="T102" s="11"/>
      <c r="U102" s="11">
        <f t="shared" si="11"/>
        <v>0.23242090464799342</v>
      </c>
      <c r="V102" s="11">
        <f t="shared" si="12"/>
        <v>0.23242090464799342</v>
      </c>
      <c r="W102" s="11">
        <f t="shared" si="13"/>
        <v>1.5254038255454034</v>
      </c>
      <c r="X102" s="11">
        <f t="shared" si="14"/>
        <v>1.5254038255454034</v>
      </c>
      <c r="Y102" s="41">
        <f t="shared" si="15"/>
        <v>0.10426921352979586</v>
      </c>
      <c r="Z102" s="41">
        <f t="shared" si="16"/>
        <v>1.3375456165470274E-2</v>
      </c>
      <c r="AA102" s="41">
        <f>+D120</f>
        <v>9.7827491763948171E-2</v>
      </c>
      <c r="AB102" s="41">
        <f>+F120</f>
        <v>2.3534220640739648E-4</v>
      </c>
      <c r="AC102" s="41">
        <f t="shared" si="17"/>
        <v>1</v>
      </c>
      <c r="AD102" s="41">
        <f t="shared" si="18"/>
        <v>61</v>
      </c>
      <c r="AE102" s="11"/>
      <c r="AF102" s="11">
        <f t="shared" si="19"/>
        <v>0</v>
      </c>
      <c r="AG102" s="11">
        <f t="shared" si="20"/>
        <v>0</v>
      </c>
      <c r="AH102" s="11">
        <f t="shared" si="21"/>
        <v>0.10533684603776586</v>
      </c>
      <c r="AI102" s="11">
        <f t="shared" si="22"/>
        <v>0</v>
      </c>
      <c r="AJ102" s="11">
        <f t="shared" si="23"/>
        <v>0.10533684603776586</v>
      </c>
      <c r="AK102" s="11"/>
      <c r="AL102" s="11">
        <f t="shared" si="24"/>
        <v>-2.7991845222949792</v>
      </c>
      <c r="AM102" s="11">
        <f t="shared" si="25"/>
        <v>-2.7991845222949792</v>
      </c>
      <c r="AN102" s="11">
        <f t="shared" si="26"/>
        <v>0</v>
      </c>
      <c r="AO102" s="11">
        <f t="shared" si="27"/>
        <v>10</v>
      </c>
      <c r="AP102" s="11">
        <f t="shared" si="28"/>
        <v>0</v>
      </c>
      <c r="AQ102" s="11"/>
      <c r="AR102" s="41">
        <f t="shared" si="33"/>
        <v>0.10656775181592544</v>
      </c>
      <c r="AS102" s="11">
        <f t="shared" si="34"/>
        <v>1.9</v>
      </c>
      <c r="AT102" s="11">
        <f t="shared" si="35"/>
        <v>-3.6017447957229285</v>
      </c>
      <c r="AU102" s="11">
        <f t="shared" si="36"/>
        <v>2</v>
      </c>
      <c r="AV102" s="77">
        <f t="shared" si="37"/>
        <v>-1</v>
      </c>
      <c r="AW102" s="11"/>
      <c r="AX102" s="11"/>
      <c r="AY102" s="11"/>
      <c r="AZ102" s="11"/>
      <c r="BA102" s="11"/>
      <c r="BB102" s="11"/>
    </row>
    <row r="103" spans="1:56" x14ac:dyDescent="0.3">
      <c r="A103" s="11"/>
      <c r="B103" s="81">
        <v>2.2000000000000002</v>
      </c>
      <c r="C103" s="86">
        <f t="shared" si="10"/>
        <v>-158.48931924611153</v>
      </c>
      <c r="D103" s="83">
        <f t="shared" si="6"/>
        <v>0.10334320303536577</v>
      </c>
      <c r="E103" s="83">
        <f t="shared" si="29"/>
        <v>6.3974843367501413E-5</v>
      </c>
      <c r="F103" s="83">
        <f t="shared" si="7"/>
        <v>1.0690119564887923E-2</v>
      </c>
      <c r="G103" s="83">
        <f t="shared" si="8"/>
        <v>5.2292833407496396E-5</v>
      </c>
      <c r="H103" s="83">
        <f t="shared" si="9"/>
        <v>2.1459364158879024E-3</v>
      </c>
      <c r="I103" s="11"/>
      <c r="J103" s="87">
        <v>4.2</v>
      </c>
      <c r="K103" s="88">
        <f>F123</f>
        <v>1.1882573458783545E-4</v>
      </c>
      <c r="L103" s="85"/>
      <c r="M103" s="87">
        <v>-40</v>
      </c>
      <c r="N103" s="88">
        <f t="shared" si="30"/>
        <v>0.1114676431241975</v>
      </c>
      <c r="O103" s="85"/>
      <c r="P103" s="89">
        <f t="shared" si="38"/>
        <v>0.25780000000000003</v>
      </c>
      <c r="Q103" s="90">
        <f t="shared" si="31"/>
        <v>-1</v>
      </c>
      <c r="R103" s="88">
        <f t="shared" si="32"/>
        <v>1.5254038255454034</v>
      </c>
      <c r="S103" s="11"/>
      <c r="T103" s="11"/>
      <c r="U103" s="11">
        <f t="shared" si="11"/>
        <v>0.23242090464799342</v>
      </c>
      <c r="V103" s="11">
        <f t="shared" si="12"/>
        <v>0.23242090464799342</v>
      </c>
      <c r="W103" s="11">
        <f t="shared" si="13"/>
        <v>1.5254038255454034</v>
      </c>
      <c r="X103" s="11">
        <f t="shared" si="14"/>
        <v>1.5254038255454034</v>
      </c>
      <c r="Y103" s="41">
        <f t="shared" si="15"/>
        <v>0.10334320303536577</v>
      </c>
      <c r="Z103" s="41">
        <f t="shared" si="16"/>
        <v>1.0690119564887923E-2</v>
      </c>
      <c r="AA103" s="41">
        <f>+D119</f>
        <v>9.7909871858079311E-2</v>
      </c>
      <c r="AB103" s="41">
        <f>+F119</f>
        <v>2.9507433683186051E-4</v>
      </c>
      <c r="AC103" s="41">
        <f t="shared" si="17"/>
        <v>1</v>
      </c>
      <c r="AD103" s="41">
        <f t="shared" si="18"/>
        <v>61</v>
      </c>
      <c r="AE103" s="11"/>
      <c r="AF103" s="11">
        <f t="shared" si="19"/>
        <v>0.10000000000000009</v>
      </c>
      <c r="AG103" s="11">
        <f t="shared" si="20"/>
        <v>-10</v>
      </c>
      <c r="AH103" s="11">
        <f t="shared" si="21"/>
        <v>0</v>
      </c>
      <c r="AI103" s="11">
        <f t="shared" si="22"/>
        <v>0.10000000000000009</v>
      </c>
      <c r="AJ103" s="11">
        <f t="shared" si="23"/>
        <v>0</v>
      </c>
      <c r="AK103" s="11"/>
      <c r="AL103" s="11">
        <f t="shared" si="24"/>
        <v>-2.9965997172803576</v>
      </c>
      <c r="AM103" s="11">
        <f t="shared" si="25"/>
        <v>-2.9965997172803576</v>
      </c>
      <c r="AN103" s="11">
        <f t="shared" si="26"/>
        <v>0</v>
      </c>
      <c r="AO103" s="11">
        <f t="shared" si="27"/>
        <v>10</v>
      </c>
      <c r="AP103" s="11">
        <f t="shared" si="28"/>
        <v>0</v>
      </c>
      <c r="AQ103" s="11"/>
      <c r="AR103" s="41">
        <f t="shared" si="33"/>
        <v>0.10533684603776586</v>
      </c>
      <c r="AS103" s="11">
        <f t="shared" si="34"/>
        <v>2</v>
      </c>
      <c r="AT103" s="11">
        <f t="shared" si="35"/>
        <v>-3.7991845222949792</v>
      </c>
      <c r="AU103" s="11">
        <f t="shared" si="36"/>
        <v>2</v>
      </c>
      <c r="AV103" s="77">
        <f t="shared" si="37"/>
        <v>-1</v>
      </c>
      <c r="AW103" s="11"/>
      <c r="AX103" s="11"/>
      <c r="AY103" s="11"/>
      <c r="AZ103" s="11"/>
      <c r="BA103" s="11"/>
      <c r="BB103" s="11"/>
    </row>
    <row r="104" spans="1:56" x14ac:dyDescent="0.3">
      <c r="A104" s="11"/>
      <c r="B104" s="81">
        <v>2.2999999999999998</v>
      </c>
      <c r="C104" s="86">
        <f t="shared" si="10"/>
        <v>-199.52623149688802</v>
      </c>
      <c r="D104" s="83">
        <f t="shared" si="6"/>
        <v>0.10254003196282328</v>
      </c>
      <c r="E104" s="83">
        <f t="shared" si="29"/>
        <v>4.0610823447491379E-5</v>
      </c>
      <c r="F104" s="83">
        <f t="shared" si="7"/>
        <v>8.5441831490000193E-3</v>
      </c>
      <c r="G104" s="83">
        <f t="shared" si="8"/>
        <v>3.31958404000107E-5</v>
      </c>
      <c r="H104" s="83">
        <f t="shared" si="9"/>
        <v>1.714977171948162E-3</v>
      </c>
      <c r="I104" s="11"/>
      <c r="J104" s="87">
        <v>4.4000000000000004</v>
      </c>
      <c r="K104" s="88">
        <f>F125</f>
        <v>7.4853629105430032E-5</v>
      </c>
      <c r="L104" s="85"/>
      <c r="M104" s="87">
        <v>-30</v>
      </c>
      <c r="N104" s="88">
        <f t="shared" si="30"/>
        <v>0.11422633383909465</v>
      </c>
      <c r="O104" s="85"/>
      <c r="P104" s="89">
        <f t="shared" si="38"/>
        <v>0.26960000000000001</v>
      </c>
      <c r="Q104" s="90">
        <f t="shared" si="31"/>
        <v>-1</v>
      </c>
      <c r="R104" s="88">
        <f t="shared" si="32"/>
        <v>1.5254038255454034</v>
      </c>
      <c r="S104" s="11"/>
      <c r="T104" s="11"/>
      <c r="U104" s="11">
        <f t="shared" si="11"/>
        <v>0.23242090464799342</v>
      </c>
      <c r="V104" s="11">
        <f t="shared" si="12"/>
        <v>0.23242090464799342</v>
      </c>
      <c r="W104" s="11">
        <f t="shared" si="13"/>
        <v>1.5254038255454034</v>
      </c>
      <c r="X104" s="11">
        <f t="shared" si="14"/>
        <v>1.5254038255454034</v>
      </c>
      <c r="Y104" s="41">
        <f t="shared" si="15"/>
        <v>0.10254003196282328</v>
      </c>
      <c r="Z104" s="41">
        <f t="shared" si="16"/>
        <v>8.5441831490000193E-3</v>
      </c>
      <c r="AA104" s="41">
        <f>+D118</f>
        <v>9.8004852365621786E-2</v>
      </c>
      <c r="AB104" s="41">
        <f>+F118</f>
        <v>3.6977078792006324E-4</v>
      </c>
      <c r="AC104" s="41">
        <f t="shared" si="17"/>
        <v>1</v>
      </c>
      <c r="AD104" s="41">
        <f t="shared" si="18"/>
        <v>61</v>
      </c>
      <c r="AE104" s="11"/>
      <c r="AF104" s="11">
        <f t="shared" si="19"/>
        <v>0.20000000000000018</v>
      </c>
      <c r="AG104" s="11">
        <f t="shared" si="20"/>
        <v>-10</v>
      </c>
      <c r="AH104" s="11">
        <f t="shared" si="21"/>
        <v>0</v>
      </c>
      <c r="AI104" s="11">
        <f t="shared" si="22"/>
        <v>0.20000000000000018</v>
      </c>
      <c r="AJ104" s="11">
        <f t="shared" si="23"/>
        <v>0</v>
      </c>
      <c r="AK104" s="11"/>
      <c r="AL104" s="11">
        <f t="shared" si="24"/>
        <v>-3.1939907687422711</v>
      </c>
      <c r="AM104" s="11">
        <f t="shared" si="25"/>
        <v>-3.1939907687422711</v>
      </c>
      <c r="AN104" s="11">
        <f t="shared" si="26"/>
        <v>0</v>
      </c>
      <c r="AO104" s="11">
        <f t="shared" si="27"/>
        <v>10</v>
      </c>
      <c r="AP104" s="11">
        <f t="shared" si="28"/>
        <v>0</v>
      </c>
      <c r="AQ104" s="11"/>
      <c r="AR104" s="41">
        <f t="shared" si="33"/>
        <v>0.10426921352979586</v>
      </c>
      <c r="AS104" s="11">
        <f t="shared" si="34"/>
        <v>2.1</v>
      </c>
      <c r="AT104" s="11">
        <f t="shared" si="35"/>
        <v>-3.9965997172803576</v>
      </c>
      <c r="AU104" s="11">
        <f t="shared" si="36"/>
        <v>2</v>
      </c>
      <c r="AV104" s="77">
        <f t="shared" si="37"/>
        <v>-1</v>
      </c>
      <c r="AW104" s="11"/>
      <c r="AX104" s="11"/>
      <c r="AY104" s="11"/>
      <c r="AZ104" s="11"/>
      <c r="BA104" s="11"/>
      <c r="BB104" s="11"/>
    </row>
    <row r="105" spans="1:56" x14ac:dyDescent="0.3">
      <c r="A105" s="11"/>
      <c r="B105" s="81">
        <v>2.4</v>
      </c>
      <c r="C105" s="86">
        <f t="shared" si="10"/>
        <v>-251.18864315095806</v>
      </c>
      <c r="D105" s="83">
        <f t="shared" si="6"/>
        <v>0.10184340729189198</v>
      </c>
      <c r="E105" s="83">
        <f t="shared" si="29"/>
        <v>2.5780857352530015E-5</v>
      </c>
      <c r="F105" s="83">
        <f t="shared" si="7"/>
        <v>6.8292059770518566E-3</v>
      </c>
      <c r="G105" s="83">
        <f t="shared" si="8"/>
        <v>2.1074044581338575E-5</v>
      </c>
      <c r="H105" s="83">
        <f t="shared" si="9"/>
        <v>1.3706373748067161E-3</v>
      </c>
      <c r="I105" s="11"/>
      <c r="J105" s="87">
        <v>4.5999999999999996</v>
      </c>
      <c r="K105" s="88">
        <f>F127</f>
        <v>4.6726432183827625E-5</v>
      </c>
      <c r="L105" s="85"/>
      <c r="M105" s="87">
        <v>-20</v>
      </c>
      <c r="N105" s="88">
        <f t="shared" si="30"/>
        <v>0.11904844815307083</v>
      </c>
      <c r="O105" s="85"/>
      <c r="P105" s="89">
        <f t="shared" si="38"/>
        <v>0.28139999999999998</v>
      </c>
      <c r="Q105" s="90">
        <f t="shared" si="31"/>
        <v>-1</v>
      </c>
      <c r="R105" s="88">
        <f t="shared" si="32"/>
        <v>1.5254038255454034</v>
      </c>
      <c r="S105" s="11"/>
      <c r="T105" s="11"/>
      <c r="U105" s="11">
        <f t="shared" si="11"/>
        <v>0.23242090464799342</v>
      </c>
      <c r="V105" s="11">
        <f t="shared" si="12"/>
        <v>0.23242090464799342</v>
      </c>
      <c r="W105" s="11">
        <f t="shared" si="13"/>
        <v>1.5254038255454034</v>
      </c>
      <c r="X105" s="11">
        <f t="shared" si="14"/>
        <v>1.5254038255454034</v>
      </c>
      <c r="Y105" s="41">
        <f t="shared" si="15"/>
        <v>0.10184340729189198</v>
      </c>
      <c r="Z105" s="41">
        <f t="shared" si="16"/>
        <v>6.8292059770518566E-3</v>
      </c>
      <c r="AA105" s="41">
        <f>+D117</f>
        <v>9.811436057634608E-2</v>
      </c>
      <c r="AB105" s="41">
        <f>+F117</f>
        <v>4.6318329800485586E-4</v>
      </c>
      <c r="AC105" s="41">
        <f t="shared" si="17"/>
        <v>1</v>
      </c>
      <c r="AD105" s="41">
        <f t="shared" si="18"/>
        <v>61</v>
      </c>
      <c r="AE105" s="11"/>
      <c r="AF105" s="11">
        <f t="shared" si="19"/>
        <v>0.29999999999999982</v>
      </c>
      <c r="AG105" s="11">
        <f t="shared" si="20"/>
        <v>-10</v>
      </c>
      <c r="AH105" s="11">
        <f t="shared" si="21"/>
        <v>0</v>
      </c>
      <c r="AI105" s="11">
        <f t="shared" si="22"/>
        <v>0.29999999999999982</v>
      </c>
      <c r="AJ105" s="11">
        <f t="shared" si="23"/>
        <v>0</v>
      </c>
      <c r="AK105" s="11"/>
      <c r="AL105" s="11">
        <f t="shared" si="24"/>
        <v>-3.3913582044258463</v>
      </c>
      <c r="AM105" s="11">
        <f t="shared" si="25"/>
        <v>-3.3913582044258463</v>
      </c>
      <c r="AN105" s="11">
        <f t="shared" si="26"/>
        <v>0</v>
      </c>
      <c r="AO105" s="11">
        <f t="shared" si="27"/>
        <v>10</v>
      </c>
      <c r="AP105" s="11">
        <f t="shared" si="28"/>
        <v>0</v>
      </c>
      <c r="AQ105" s="11"/>
      <c r="AR105" s="41">
        <f t="shared" si="33"/>
        <v>0.10334320303536577</v>
      </c>
      <c r="AS105" s="11">
        <f t="shared" si="34"/>
        <v>2.2000000000000002</v>
      </c>
      <c r="AT105" s="11">
        <f t="shared" si="35"/>
        <v>-4.1939907687422711</v>
      </c>
      <c r="AU105" s="11">
        <f t="shared" si="36"/>
        <v>2</v>
      </c>
      <c r="AV105" s="77">
        <f t="shared" si="37"/>
        <v>-1</v>
      </c>
      <c r="AW105" s="11"/>
      <c r="AX105" s="11"/>
      <c r="AY105" s="11"/>
      <c r="AZ105" s="11"/>
      <c r="BA105" s="11"/>
      <c r="BB105" s="11"/>
    </row>
    <row r="106" spans="1:56" x14ac:dyDescent="0.3">
      <c r="A106" s="11"/>
      <c r="B106" s="81">
        <v>2.5</v>
      </c>
      <c r="C106" s="86">
        <f t="shared" si="10"/>
        <v>-316.22776601683825</v>
      </c>
      <c r="D106" s="83">
        <f t="shared" si="6"/>
        <v>0.10123919617926114</v>
      </c>
      <c r="E106" s="83">
        <f t="shared" si="29"/>
        <v>1.6367231810147139E-5</v>
      </c>
      <c r="F106" s="83">
        <f t="shared" si="7"/>
        <v>5.4585686022451405E-3</v>
      </c>
      <c r="G106" s="83">
        <f t="shared" si="8"/>
        <v>1.3379323706301527E-5</v>
      </c>
      <c r="H106" s="83">
        <f t="shared" si="9"/>
        <v>1.0954910581751794E-3</v>
      </c>
      <c r="I106" s="11"/>
      <c r="J106" s="87">
        <v>4.8</v>
      </c>
      <c r="K106" s="88">
        <f>F129</f>
        <v>2.8733053164152843E-5</v>
      </c>
      <c r="L106" s="85"/>
      <c r="M106" s="87">
        <v>-10</v>
      </c>
      <c r="N106" s="88">
        <f t="shared" si="30"/>
        <v>0.13067268354301009</v>
      </c>
      <c r="O106" s="85"/>
      <c r="P106" s="89">
        <f t="shared" si="38"/>
        <v>0.29319999999999996</v>
      </c>
      <c r="Q106" s="90">
        <f t="shared" si="31"/>
        <v>-1</v>
      </c>
      <c r="R106" s="88">
        <f t="shared" si="32"/>
        <v>1.5254038255454034</v>
      </c>
      <c r="S106" s="11"/>
      <c r="T106" s="11"/>
      <c r="U106" s="11">
        <f t="shared" si="11"/>
        <v>0.23242090464799342</v>
      </c>
      <c r="V106" s="11">
        <f t="shared" si="12"/>
        <v>0.23242090464799342</v>
      </c>
      <c r="W106" s="11">
        <f t="shared" si="13"/>
        <v>1.5254038255454034</v>
      </c>
      <c r="X106" s="11">
        <f t="shared" si="14"/>
        <v>1.5254038255454034</v>
      </c>
      <c r="Y106" s="41">
        <f t="shared" si="15"/>
        <v>0.10123919617926114</v>
      </c>
      <c r="Z106" s="41">
        <f t="shared" si="16"/>
        <v>5.4585686022451405E-3</v>
      </c>
      <c r="AA106" s="41">
        <f>+D116</f>
        <v>9.8240618566779181E-2</v>
      </c>
      <c r="AB106" s="41">
        <f>+F116</f>
        <v>5.8000507121298589E-4</v>
      </c>
      <c r="AC106" s="41">
        <f t="shared" si="17"/>
        <v>1</v>
      </c>
      <c r="AD106" s="41">
        <f t="shared" si="18"/>
        <v>61</v>
      </c>
      <c r="AE106" s="11"/>
      <c r="AF106" s="11">
        <f t="shared" si="19"/>
        <v>0.39999999999999991</v>
      </c>
      <c r="AG106" s="11">
        <f t="shared" si="20"/>
        <v>-10</v>
      </c>
      <c r="AH106" s="11">
        <f t="shared" si="21"/>
        <v>0</v>
      </c>
      <c r="AI106" s="11">
        <f t="shared" si="22"/>
        <v>0.39999999999999991</v>
      </c>
      <c r="AJ106" s="11">
        <f t="shared" si="23"/>
        <v>0</v>
      </c>
      <c r="AK106" s="11"/>
      <c r="AL106" s="11">
        <f t="shared" si="24"/>
        <v>-3.5887026441090102</v>
      </c>
      <c r="AM106" s="11">
        <f t="shared" si="25"/>
        <v>-3.5887026441090102</v>
      </c>
      <c r="AN106" s="11">
        <f t="shared" si="26"/>
        <v>0</v>
      </c>
      <c r="AO106" s="11">
        <f t="shared" si="27"/>
        <v>10</v>
      </c>
      <c r="AP106" s="11">
        <f t="shared" si="28"/>
        <v>0</v>
      </c>
      <c r="AQ106" s="11"/>
      <c r="AR106" s="41">
        <f t="shared" si="33"/>
        <v>0.10254003196282328</v>
      </c>
      <c r="AS106" s="11">
        <f t="shared" si="34"/>
        <v>2.2999999999999998</v>
      </c>
      <c r="AT106" s="11">
        <f t="shared" si="35"/>
        <v>-4.3913582044258463</v>
      </c>
      <c r="AU106" s="11">
        <f t="shared" si="36"/>
        <v>2</v>
      </c>
      <c r="AV106" s="77">
        <f t="shared" si="37"/>
        <v>-1</v>
      </c>
      <c r="AW106" s="11"/>
      <c r="AX106" s="11"/>
      <c r="AY106" s="11"/>
      <c r="AZ106" s="11"/>
      <c r="BA106" s="11"/>
      <c r="BB106" s="11"/>
    </row>
    <row r="107" spans="1:56" x14ac:dyDescent="0.3">
      <c r="A107" s="11"/>
      <c r="B107" s="81">
        <v>2.6</v>
      </c>
      <c r="C107" s="86">
        <f t="shared" si="10"/>
        <v>-398.10717055349761</v>
      </c>
      <c r="D107" s="83">
        <f t="shared" si="6"/>
        <v>0.10071513990855238</v>
      </c>
      <c r="E107" s="83">
        <f t="shared" si="29"/>
        <v>1.0391415602455915E-5</v>
      </c>
      <c r="F107" s="83">
        <f t="shared" si="7"/>
        <v>4.3630775440699609E-3</v>
      </c>
      <c r="G107" s="83">
        <f t="shared" si="8"/>
        <v>8.4945768128384297E-6</v>
      </c>
      <c r="H107" s="83">
        <f t="shared" si="9"/>
        <v>8.7562151365241263E-4</v>
      </c>
      <c r="I107" s="11"/>
      <c r="J107" s="87">
        <v>5</v>
      </c>
      <c r="K107" s="88">
        <f>F131</f>
        <v>1.7221527378489074E-5</v>
      </c>
      <c r="L107" s="85"/>
      <c r="M107" s="87">
        <v>0</v>
      </c>
      <c r="N107" s="88">
        <f t="shared" si="30"/>
        <v>0.48084130000000008</v>
      </c>
      <c r="O107" s="85"/>
      <c r="P107" s="89">
        <f t="shared" si="38"/>
        <v>0.30499999999999994</v>
      </c>
      <c r="Q107" s="90">
        <f t="shared" si="31"/>
        <v>-1</v>
      </c>
      <c r="R107" s="88">
        <f t="shared" si="32"/>
        <v>1.5254038255454034</v>
      </c>
      <c r="S107" s="11"/>
      <c r="T107" s="11"/>
      <c r="U107" s="11">
        <f t="shared" si="11"/>
        <v>0.23242090464799342</v>
      </c>
      <c r="V107" s="11">
        <f t="shared" si="12"/>
        <v>0.23242090464799342</v>
      </c>
      <c r="W107" s="11">
        <f t="shared" si="13"/>
        <v>1.5254038255454034</v>
      </c>
      <c r="X107" s="11">
        <f t="shared" si="14"/>
        <v>1.5254038255454034</v>
      </c>
      <c r="Y107" s="41">
        <f t="shared" si="15"/>
        <v>0.10071513990855238</v>
      </c>
      <c r="Z107" s="41">
        <f t="shared" si="16"/>
        <v>4.3630775440699609E-3</v>
      </c>
      <c r="AA107" s="41">
        <f>+D115</f>
        <v>9.8386188288449361E-2</v>
      </c>
      <c r="AB107" s="41">
        <f>+F115</f>
        <v>7.2610730448165531E-4</v>
      </c>
      <c r="AC107" s="41">
        <f t="shared" si="17"/>
        <v>1</v>
      </c>
      <c r="AD107" s="41">
        <f t="shared" si="18"/>
        <v>61</v>
      </c>
      <c r="AE107" s="11"/>
      <c r="AF107" s="11">
        <f t="shared" si="19"/>
        <v>0.5</v>
      </c>
      <c r="AG107" s="11">
        <f t="shared" si="20"/>
        <v>-10</v>
      </c>
      <c r="AH107" s="11">
        <f t="shared" si="21"/>
        <v>0</v>
      </c>
      <c r="AI107" s="11">
        <f t="shared" si="22"/>
        <v>0.5</v>
      </c>
      <c r="AJ107" s="11">
        <f t="shared" si="23"/>
        <v>0</v>
      </c>
      <c r="AK107" s="11"/>
      <c r="AL107" s="11">
        <f t="shared" si="24"/>
        <v>-3.7860247666013196</v>
      </c>
      <c r="AM107" s="11">
        <f t="shared" si="25"/>
        <v>-3.7860247666013196</v>
      </c>
      <c r="AN107" s="11">
        <f t="shared" si="26"/>
        <v>0</v>
      </c>
      <c r="AO107" s="11">
        <f t="shared" si="27"/>
        <v>10</v>
      </c>
      <c r="AP107" s="11">
        <f t="shared" si="28"/>
        <v>0</v>
      </c>
      <c r="AQ107" s="11"/>
      <c r="AR107" s="41">
        <f t="shared" si="33"/>
        <v>0.10184340729189198</v>
      </c>
      <c r="AS107" s="11">
        <f t="shared" si="34"/>
        <v>2.4</v>
      </c>
      <c r="AT107" s="11">
        <f t="shared" si="35"/>
        <v>-4.5887026441090102</v>
      </c>
      <c r="AU107" s="11">
        <f t="shared" si="36"/>
        <v>2</v>
      </c>
      <c r="AV107" s="77">
        <f t="shared" si="37"/>
        <v>-1</v>
      </c>
      <c r="AW107" s="11"/>
      <c r="AX107" s="11"/>
      <c r="AY107" s="11"/>
      <c r="AZ107" s="11"/>
      <c r="BA107" s="11"/>
      <c r="BB107" s="11"/>
    </row>
    <row r="108" spans="1:56" x14ac:dyDescent="0.3">
      <c r="A108" s="11"/>
      <c r="B108" s="81">
        <v>2.7</v>
      </c>
      <c r="C108" s="86">
        <f t="shared" si="10"/>
        <v>-501.18723362727269</v>
      </c>
      <c r="D108" s="83">
        <f t="shared" si="6"/>
        <v>0.1002606055769594</v>
      </c>
      <c r="E108" s="83">
        <f t="shared" si="29"/>
        <v>6.5977380232209434E-6</v>
      </c>
      <c r="F108" s="83">
        <f t="shared" si="7"/>
        <v>3.4874560304175486E-3</v>
      </c>
      <c r="G108" s="83">
        <f t="shared" si="8"/>
        <v>5.3934904943893943E-6</v>
      </c>
      <c r="H108" s="83">
        <f t="shared" si="9"/>
        <v>6.9991385934108487E-4</v>
      </c>
      <c r="I108" s="11"/>
      <c r="J108" s="85"/>
      <c r="K108" s="85"/>
      <c r="L108" s="85"/>
      <c r="M108" s="85"/>
      <c r="N108" s="92"/>
      <c r="O108" s="85"/>
      <c r="P108" s="89">
        <f t="shared" si="38"/>
        <v>0.31679999999999992</v>
      </c>
      <c r="Q108" s="90">
        <f t="shared" si="31"/>
        <v>-1</v>
      </c>
      <c r="R108" s="88">
        <f t="shared" si="32"/>
        <v>1.5254038255454034</v>
      </c>
      <c r="S108" s="11"/>
      <c r="T108" s="11"/>
      <c r="U108" s="11">
        <f t="shared" si="11"/>
        <v>0.23242090464799342</v>
      </c>
      <c r="V108" s="11">
        <f t="shared" si="12"/>
        <v>0.23242090464799342</v>
      </c>
      <c r="W108" s="11">
        <f t="shared" si="13"/>
        <v>1.5254038255454034</v>
      </c>
      <c r="X108" s="11">
        <f t="shared" si="14"/>
        <v>1.5254038255454034</v>
      </c>
      <c r="Y108" s="41">
        <f t="shared" si="15"/>
        <v>0.1002606055769594</v>
      </c>
      <c r="Z108" s="41">
        <f t="shared" si="16"/>
        <v>3.4874560304175486E-3</v>
      </c>
      <c r="AA108" s="41">
        <f>+D114</f>
        <v>9.8554023552080483E-2</v>
      </c>
      <c r="AB108" s="41">
        <f>+F114</f>
        <v>9.0883520656658587E-4</v>
      </c>
      <c r="AC108" s="41">
        <f t="shared" si="17"/>
        <v>1</v>
      </c>
      <c r="AD108" s="41">
        <f t="shared" si="18"/>
        <v>61</v>
      </c>
      <c r="AE108" s="11"/>
      <c r="AF108" s="11">
        <f t="shared" si="19"/>
        <v>0.60000000000000009</v>
      </c>
      <c r="AG108" s="11">
        <f t="shared" si="20"/>
        <v>-10</v>
      </c>
      <c r="AH108" s="11">
        <f t="shared" si="21"/>
        <v>0</v>
      </c>
      <c r="AI108" s="11">
        <f t="shared" si="22"/>
        <v>0.60000000000000009</v>
      </c>
      <c r="AJ108" s="11">
        <f t="shared" si="23"/>
        <v>0</v>
      </c>
      <c r="AK108" s="11"/>
      <c r="AL108" s="11">
        <f t="shared" si="24"/>
        <v>-3.9833252853150496</v>
      </c>
      <c r="AM108" s="11">
        <f t="shared" si="25"/>
        <v>-3.9833252853150496</v>
      </c>
      <c r="AN108" s="11">
        <f t="shared" si="26"/>
        <v>0</v>
      </c>
      <c r="AO108" s="11">
        <f t="shared" si="27"/>
        <v>10</v>
      </c>
      <c r="AP108" s="11">
        <f t="shared" si="28"/>
        <v>0</v>
      </c>
      <c r="AQ108" s="11"/>
      <c r="AR108" s="41">
        <f t="shared" si="33"/>
        <v>0.10123919617926114</v>
      </c>
      <c r="AS108" s="11">
        <f t="shared" si="34"/>
        <v>2.5</v>
      </c>
      <c r="AT108" s="11">
        <f t="shared" si="35"/>
        <v>-4.7860247666013196</v>
      </c>
      <c r="AU108" s="11">
        <f t="shared" si="36"/>
        <v>2</v>
      </c>
      <c r="AV108" s="77">
        <f t="shared" si="37"/>
        <v>-1</v>
      </c>
      <c r="AW108" s="11"/>
      <c r="AX108" s="11"/>
      <c r="AY108" s="11"/>
      <c r="AZ108" s="11"/>
      <c r="BA108" s="11"/>
      <c r="BB108" s="11"/>
    </row>
    <row r="109" spans="1:56" x14ac:dyDescent="0.3">
      <c r="A109" s="11"/>
      <c r="B109" s="81">
        <v>2.8</v>
      </c>
      <c r="C109" s="86">
        <f t="shared" si="10"/>
        <v>-630.95734448019323</v>
      </c>
      <c r="D109" s="83">
        <f t="shared" si="6"/>
        <v>9.9866370597456261E-2</v>
      </c>
      <c r="E109" s="83">
        <f t="shared" si="29"/>
        <v>4.1892429655578453E-6</v>
      </c>
      <c r="F109" s="83">
        <f t="shared" si="7"/>
        <v>2.7875421710764638E-3</v>
      </c>
      <c r="G109" s="83">
        <f t="shared" si="8"/>
        <v>3.4246637067488947E-6</v>
      </c>
      <c r="H109" s="83">
        <f t="shared" si="9"/>
        <v>5.5949035855818818E-4</v>
      </c>
      <c r="I109" s="11"/>
      <c r="J109" s="85"/>
      <c r="K109" s="85"/>
      <c r="L109" s="85"/>
      <c r="M109" s="85"/>
      <c r="N109" s="92"/>
      <c r="O109" s="85"/>
      <c r="P109" s="89">
        <f t="shared" si="38"/>
        <v>0.32859999999999989</v>
      </c>
      <c r="Q109" s="90">
        <f t="shared" si="31"/>
        <v>-1</v>
      </c>
      <c r="R109" s="88">
        <f t="shared" si="32"/>
        <v>1.5254038255454034</v>
      </c>
      <c r="S109" s="11"/>
      <c r="T109" s="11"/>
      <c r="U109" s="11">
        <f t="shared" si="11"/>
        <v>0.23242090464799342</v>
      </c>
      <c r="V109" s="11">
        <f t="shared" si="12"/>
        <v>0.23242090464799342</v>
      </c>
      <c r="W109" s="11">
        <f t="shared" si="13"/>
        <v>1.5254038255454034</v>
      </c>
      <c r="X109" s="11">
        <f t="shared" si="14"/>
        <v>1.5254038255454034</v>
      </c>
      <c r="Y109" s="41">
        <f t="shared" si="15"/>
        <v>9.9866370597456261E-2</v>
      </c>
      <c r="Z109" s="41">
        <f t="shared" si="16"/>
        <v>2.7875421710764638E-3</v>
      </c>
      <c r="AA109" s="41">
        <f>+D113</f>
        <v>9.874752996216242E-2</v>
      </c>
      <c r="AB109" s="41">
        <f>+F113</f>
        <v>1.1373785047617648E-3</v>
      </c>
      <c r="AC109" s="41">
        <f t="shared" si="17"/>
        <v>1</v>
      </c>
      <c r="AD109" s="41">
        <f t="shared" si="18"/>
        <v>61</v>
      </c>
      <c r="AE109" s="11"/>
      <c r="AF109" s="11">
        <f t="shared" si="19"/>
        <v>0.70000000000000018</v>
      </c>
      <c r="AG109" s="11">
        <f t="shared" si="20"/>
        <v>-10</v>
      </c>
      <c r="AH109" s="11">
        <f t="shared" si="21"/>
        <v>0</v>
      </c>
      <c r="AI109" s="11">
        <f t="shared" si="22"/>
        <v>0.70000000000000018</v>
      </c>
      <c r="AJ109" s="11">
        <f t="shared" si="23"/>
        <v>0</v>
      </c>
      <c r="AK109" s="11"/>
      <c r="AL109" s="11">
        <f t="shared" si="24"/>
        <v>-4.1806049330053368</v>
      </c>
      <c r="AM109" s="11">
        <f t="shared" si="25"/>
        <v>-4.1806049330053368</v>
      </c>
      <c r="AN109" s="11">
        <f t="shared" si="26"/>
        <v>0</v>
      </c>
      <c r="AO109" s="11">
        <f t="shared" si="27"/>
        <v>10</v>
      </c>
      <c r="AP109" s="11">
        <f t="shared" si="28"/>
        <v>0</v>
      </c>
      <c r="AQ109" s="11"/>
      <c r="AR109" s="41">
        <f t="shared" si="33"/>
        <v>0.10071513990855238</v>
      </c>
      <c r="AS109" s="11">
        <f t="shared" si="34"/>
        <v>2.6</v>
      </c>
      <c r="AT109" s="11">
        <f t="shared" si="35"/>
        <v>-4.9833252853150496</v>
      </c>
      <c r="AU109" s="11">
        <f t="shared" si="36"/>
        <v>2</v>
      </c>
      <c r="AV109" s="77">
        <f t="shared" si="37"/>
        <v>-1</v>
      </c>
      <c r="AW109" s="11"/>
      <c r="AX109" s="11"/>
      <c r="AY109" s="11"/>
      <c r="AZ109" s="11"/>
      <c r="BA109" s="11"/>
      <c r="BB109" s="11"/>
    </row>
    <row r="110" spans="1:56" x14ac:dyDescent="0.3">
      <c r="A110" s="11"/>
      <c r="B110" s="81">
        <v>2.9</v>
      </c>
      <c r="C110" s="86">
        <f t="shared" si="10"/>
        <v>-794.32823472428208</v>
      </c>
      <c r="D110" s="83">
        <f t="shared" si="6"/>
        <v>9.9524435714050785E-2</v>
      </c>
      <c r="E110" s="83">
        <f t="shared" si="29"/>
        <v>2.6600844479399442E-6</v>
      </c>
      <c r="F110" s="83">
        <f t="shared" si="7"/>
        <v>2.2280518125182757E-3</v>
      </c>
      <c r="G110" s="83">
        <f t="shared" si="8"/>
        <v>2.1746283781209653E-6</v>
      </c>
      <c r="H110" s="83">
        <f t="shared" si="9"/>
        <v>4.4725965734681032E-4</v>
      </c>
      <c r="I110" s="11"/>
      <c r="J110" s="85"/>
      <c r="K110" s="85"/>
      <c r="L110" s="85"/>
      <c r="M110" s="85"/>
      <c r="N110" s="92"/>
      <c r="O110" s="85"/>
      <c r="P110" s="89">
        <f t="shared" si="38"/>
        <v>0.34039999999999987</v>
      </c>
      <c r="Q110" s="90">
        <f t="shared" si="31"/>
        <v>-1</v>
      </c>
      <c r="R110" s="88">
        <f t="shared" si="32"/>
        <v>1.5254038255454034</v>
      </c>
      <c r="S110" s="11"/>
      <c r="T110" s="11"/>
      <c r="U110" s="11">
        <f t="shared" si="11"/>
        <v>0.23242090464799342</v>
      </c>
      <c r="V110" s="11">
        <f t="shared" si="12"/>
        <v>0.23242090464799342</v>
      </c>
      <c r="W110" s="11">
        <f t="shared" si="13"/>
        <v>1.5254038255454034</v>
      </c>
      <c r="X110" s="11">
        <f t="shared" si="14"/>
        <v>1.5254038255454034</v>
      </c>
      <c r="Y110" s="41">
        <f t="shared" si="15"/>
        <v>9.9524435714050785E-2</v>
      </c>
      <c r="Z110" s="41">
        <f t="shared" si="16"/>
        <v>2.2280518125182757E-3</v>
      </c>
      <c r="AA110" s="41">
        <f>+D112</f>
        <v>9.897063401737434E-2</v>
      </c>
      <c r="AB110" s="41">
        <f>+F112</f>
        <v>1.4232352069026104E-3</v>
      </c>
      <c r="AC110" s="41">
        <f t="shared" si="17"/>
        <v>1</v>
      </c>
      <c r="AD110" s="41">
        <f t="shared" si="18"/>
        <v>61</v>
      </c>
      <c r="AE110" s="11"/>
      <c r="AF110" s="11">
        <f t="shared" si="19"/>
        <v>0.79999999999999982</v>
      </c>
      <c r="AG110" s="11">
        <f t="shared" si="20"/>
        <v>-10</v>
      </c>
      <c r="AH110" s="11">
        <f t="shared" si="21"/>
        <v>0</v>
      </c>
      <c r="AI110" s="11">
        <f t="shared" si="22"/>
        <v>0.79999999999999982</v>
      </c>
      <c r="AJ110" s="11">
        <f t="shared" si="23"/>
        <v>0</v>
      </c>
      <c r="AK110" s="11"/>
      <c r="AL110" s="11">
        <f t="shared" si="24"/>
        <v>-4.3778644509204474</v>
      </c>
      <c r="AM110" s="11">
        <f t="shared" si="25"/>
        <v>-4.3778644509204474</v>
      </c>
      <c r="AN110" s="11">
        <f t="shared" si="26"/>
        <v>0</v>
      </c>
      <c r="AO110" s="11">
        <f t="shared" si="27"/>
        <v>10</v>
      </c>
      <c r="AP110" s="11">
        <f t="shared" si="28"/>
        <v>0</v>
      </c>
      <c r="AQ110" s="11"/>
      <c r="AR110" s="41">
        <f t="shared" si="33"/>
        <v>0.1002606055769594</v>
      </c>
      <c r="AS110" s="11">
        <f t="shared" si="34"/>
        <v>2.7</v>
      </c>
      <c r="AT110" s="11">
        <f t="shared" si="35"/>
        <v>-5.1806049330053368</v>
      </c>
      <c r="AU110" s="11">
        <f t="shared" si="36"/>
        <v>2</v>
      </c>
      <c r="AV110" s="77">
        <f t="shared" si="37"/>
        <v>-1</v>
      </c>
      <c r="AW110" s="11"/>
      <c r="AX110" s="11"/>
      <c r="AY110" s="11"/>
      <c r="AZ110" s="11"/>
      <c r="BA110" s="11"/>
      <c r="BB110" s="11"/>
    </row>
    <row r="111" spans="1:56" x14ac:dyDescent="0.3">
      <c r="A111" s="11"/>
      <c r="B111" s="81">
        <v>3</v>
      </c>
      <c r="C111" s="86">
        <f t="shared" si="10"/>
        <v>-1000</v>
      </c>
      <c r="D111" s="83">
        <f t="shared" si="6"/>
        <v>9.9227862777866022E-2</v>
      </c>
      <c r="E111" s="83">
        <f t="shared" si="29"/>
        <v>1.6891723083019869E-6</v>
      </c>
      <c r="F111" s="83">
        <f t="shared" si="7"/>
        <v>1.7807921551714653E-3</v>
      </c>
      <c r="G111" s="83">
        <f t="shared" si="8"/>
        <v>1.3809264443811868E-6</v>
      </c>
      <c r="H111" s="83">
        <f t="shared" si="9"/>
        <v>3.5755694826885502E-4</v>
      </c>
      <c r="I111" s="11"/>
      <c r="J111" s="85"/>
      <c r="K111" s="85"/>
      <c r="L111" s="85"/>
      <c r="M111" s="85"/>
      <c r="N111" s="92"/>
      <c r="O111" s="85"/>
      <c r="P111" s="89">
        <f t="shared" si="38"/>
        <v>0.35219999999999985</v>
      </c>
      <c r="Q111" s="90">
        <f t="shared" si="31"/>
        <v>-1</v>
      </c>
      <c r="R111" s="88">
        <f t="shared" si="32"/>
        <v>1.5254038255454034</v>
      </c>
      <c r="S111" s="11"/>
      <c r="T111" s="11"/>
      <c r="U111" s="11">
        <f t="shared" si="11"/>
        <v>0.23242090464799342</v>
      </c>
      <c r="V111" s="11">
        <f t="shared" si="12"/>
        <v>0.23242090464799342</v>
      </c>
      <c r="W111" s="11">
        <f t="shared" si="13"/>
        <v>1.5254038255454034</v>
      </c>
      <c r="X111" s="11">
        <f t="shared" si="14"/>
        <v>1.5254038255454034</v>
      </c>
      <c r="Y111" s="41">
        <f t="shared" si="15"/>
        <v>9.9227862777866022E-2</v>
      </c>
      <c r="Z111" s="41">
        <f t="shared" si="16"/>
        <v>1.7807921551714653E-3</v>
      </c>
      <c r="AA111" s="41">
        <f>+D111</f>
        <v>9.9227862777866022E-2</v>
      </c>
      <c r="AB111" s="41">
        <f>+F111</f>
        <v>1.7807921551714653E-3</v>
      </c>
      <c r="AC111" s="41">
        <f t="shared" si="17"/>
        <v>1</v>
      </c>
      <c r="AD111" s="41">
        <f t="shared" si="18"/>
        <v>61</v>
      </c>
      <c r="AE111" s="11"/>
      <c r="AF111" s="11">
        <f t="shared" si="19"/>
        <v>0.89999999999999991</v>
      </c>
      <c r="AG111" s="11">
        <f t="shared" si="20"/>
        <v>-10</v>
      </c>
      <c r="AH111" s="11">
        <f t="shared" si="21"/>
        <v>0</v>
      </c>
      <c r="AI111" s="11">
        <f t="shared" si="22"/>
        <v>0.89999999999999991</v>
      </c>
      <c r="AJ111" s="11">
        <f t="shared" si="23"/>
        <v>0</v>
      </c>
      <c r="AK111" s="11"/>
      <c r="AL111" s="11">
        <f t="shared" si="24"/>
        <v>-4.5751045758906752</v>
      </c>
      <c r="AM111" s="11">
        <f t="shared" si="25"/>
        <v>-4.5751045758906752</v>
      </c>
      <c r="AN111" s="11">
        <f t="shared" si="26"/>
        <v>0</v>
      </c>
      <c r="AO111" s="11">
        <f t="shared" si="27"/>
        <v>10</v>
      </c>
      <c r="AP111" s="11">
        <f t="shared" si="28"/>
        <v>0</v>
      </c>
      <c r="AQ111" s="11"/>
      <c r="AR111" s="41">
        <f t="shared" si="33"/>
        <v>9.9866370597456261E-2</v>
      </c>
      <c r="AS111" s="11">
        <f t="shared" si="34"/>
        <v>2.8</v>
      </c>
      <c r="AT111" s="11">
        <f t="shared" si="35"/>
        <v>-5.3778644509204474</v>
      </c>
      <c r="AU111" s="11">
        <f t="shared" si="36"/>
        <v>2</v>
      </c>
      <c r="AV111" s="77">
        <f t="shared" si="37"/>
        <v>-1</v>
      </c>
      <c r="AW111" s="11"/>
      <c r="AX111" s="11"/>
      <c r="AY111" s="11"/>
      <c r="AZ111" s="11"/>
      <c r="BA111" s="11"/>
      <c r="BB111" s="11"/>
    </row>
    <row r="112" spans="1:56" x14ac:dyDescent="0.3">
      <c r="A112" s="11"/>
      <c r="B112" s="81">
        <v>3.1</v>
      </c>
      <c r="C112" s="86">
        <f t="shared" si="10"/>
        <v>-1258.925411794168</v>
      </c>
      <c r="D112" s="83">
        <f t="shared" ref="D112:D141" si="39">($C$77+(($C$72-$C$77)/(1+(ABS($C$74*C112))^$C$76)^(1-1/$C$76)))</f>
        <v>9.897063401737434E-2</v>
      </c>
      <c r="E112" s="83">
        <f t="shared" si="29"/>
        <v>1.0726805804603867E-6</v>
      </c>
      <c r="F112" s="83">
        <f t="shared" ref="F112:F141" si="40">+H112+F113</f>
        <v>1.4232352069026104E-3</v>
      </c>
      <c r="G112" s="83">
        <f t="shared" ref="G112:G141" si="41">0.5*(E112+E113)</f>
        <v>8.7694772028072029E-7</v>
      </c>
      <c r="H112" s="83">
        <f t="shared" ref="H112:H141" si="42">G112*(C112-C113)</f>
        <v>2.858567021408456E-4</v>
      </c>
      <c r="I112" s="11"/>
      <c r="J112" s="85"/>
      <c r="K112" s="85"/>
      <c r="L112" s="85"/>
      <c r="M112" s="85"/>
      <c r="N112" s="92"/>
      <c r="O112" s="85"/>
      <c r="P112" s="89">
        <f t="shared" si="38"/>
        <v>0.36399999999999982</v>
      </c>
      <c r="Q112" s="90">
        <f t="shared" si="31"/>
        <v>-1</v>
      </c>
      <c r="R112" s="88">
        <f t="shared" si="32"/>
        <v>1.5254038255454034</v>
      </c>
      <c r="S112" s="11"/>
      <c r="T112" s="11"/>
      <c r="U112" s="11">
        <f t="shared" si="11"/>
        <v>0.23242090464799342</v>
      </c>
      <c r="V112" s="11">
        <f t="shared" si="12"/>
        <v>0.23242090464799342</v>
      </c>
      <c r="W112" s="11">
        <f t="shared" si="13"/>
        <v>1.5254038255454034</v>
      </c>
      <c r="X112" s="11">
        <f t="shared" si="14"/>
        <v>1.5254038255454034</v>
      </c>
      <c r="Y112" s="41">
        <f t="shared" si="15"/>
        <v>9.897063401737434E-2</v>
      </c>
      <c r="Z112" s="41">
        <f t="shared" si="16"/>
        <v>1.4232352069026104E-3</v>
      </c>
      <c r="AA112" s="41">
        <f>+D110</f>
        <v>9.9524435714050785E-2</v>
      </c>
      <c r="AB112" s="41">
        <f>+F110</f>
        <v>2.2280518125182757E-3</v>
      </c>
      <c r="AC112" s="41">
        <f t="shared" si="17"/>
        <v>1</v>
      </c>
      <c r="AD112" s="41">
        <f t="shared" si="18"/>
        <v>61</v>
      </c>
      <c r="AE112" s="11"/>
      <c r="AF112" s="11">
        <f t="shared" si="19"/>
        <v>1</v>
      </c>
      <c r="AG112" s="11">
        <f t="shared" si="20"/>
        <v>-10</v>
      </c>
      <c r="AH112" s="11">
        <f t="shared" si="21"/>
        <v>0</v>
      </c>
      <c r="AI112" s="11">
        <f t="shared" si="22"/>
        <v>1</v>
      </c>
      <c r="AJ112" s="11">
        <f t="shared" si="23"/>
        <v>0</v>
      </c>
      <c r="AK112" s="11"/>
      <c r="AL112" s="11">
        <f t="shared" si="24"/>
        <v>-4.7723260468600941</v>
      </c>
      <c r="AM112" s="11">
        <f t="shared" si="25"/>
        <v>-4.7723260468600941</v>
      </c>
      <c r="AN112" s="11">
        <f t="shared" si="26"/>
        <v>0</v>
      </c>
      <c r="AO112" s="11">
        <f t="shared" si="27"/>
        <v>10</v>
      </c>
      <c r="AP112" s="11">
        <f t="shared" si="28"/>
        <v>0</v>
      </c>
      <c r="AQ112" s="11"/>
      <c r="AR112" s="41">
        <f t="shared" si="33"/>
        <v>9.9524435714050785E-2</v>
      </c>
      <c r="AS112" s="11">
        <f t="shared" si="34"/>
        <v>2.9</v>
      </c>
      <c r="AT112" s="11">
        <f t="shared" si="35"/>
        <v>-5.5751045758906752</v>
      </c>
      <c r="AU112" s="11">
        <f t="shared" si="36"/>
        <v>2</v>
      </c>
      <c r="AV112" s="77">
        <f t="shared" si="37"/>
        <v>-1</v>
      </c>
      <c r="AW112" s="11"/>
      <c r="AX112" s="11"/>
      <c r="AY112" s="11"/>
      <c r="AZ112" s="11"/>
      <c r="BA112" s="11"/>
      <c r="BB112" s="11"/>
    </row>
    <row r="113" spans="1:54" x14ac:dyDescent="0.3">
      <c r="A113" s="11"/>
      <c r="B113" s="81">
        <v>3.2</v>
      </c>
      <c r="C113" s="86">
        <f t="shared" ref="C113:C141" si="43">-(10^(B113))</f>
        <v>-1584.8931924611156</v>
      </c>
      <c r="D113" s="83">
        <f t="shared" si="39"/>
        <v>9.874752996216242E-2</v>
      </c>
      <c r="E113" s="83">
        <f t="shared" si="29"/>
        <v>6.8121486010105383E-7</v>
      </c>
      <c r="F113" s="83">
        <f t="shared" si="40"/>
        <v>1.1373785047617648E-3</v>
      </c>
      <c r="G113" s="83">
        <f t="shared" si="41"/>
        <v>5.5692128296240045E-7</v>
      </c>
      <c r="H113" s="83">
        <f t="shared" si="42"/>
        <v>2.2854329819517886E-4</v>
      </c>
      <c r="I113" s="11"/>
      <c r="J113" s="85"/>
      <c r="K113" s="85"/>
      <c r="L113" s="85"/>
      <c r="M113" s="85"/>
      <c r="N113" s="92"/>
      <c r="O113" s="85"/>
      <c r="P113" s="89">
        <f t="shared" si="38"/>
        <v>0.3757999999999998</v>
      </c>
      <c r="Q113" s="90">
        <f t="shared" si="31"/>
        <v>-1</v>
      </c>
      <c r="R113" s="88">
        <f t="shared" si="32"/>
        <v>1.5254038255454034</v>
      </c>
      <c r="S113" s="11"/>
      <c r="T113" s="11"/>
      <c r="U113" s="11">
        <f t="shared" ref="U113:U131" si="44">INDEX($Y$81:$Y$141,AC113)</f>
        <v>0.23242090464799342</v>
      </c>
      <c r="V113" s="11">
        <f t="shared" ref="V113:V131" si="45">INDEX($AA$81:$AA$141,AD113)</f>
        <v>0.23242090464799342</v>
      </c>
      <c r="W113" s="11">
        <f t="shared" ref="W113:W131" si="46">INDEX($Z$81:$Z$141,AC113)</f>
        <v>1.5254038255454034</v>
      </c>
      <c r="X113" s="11">
        <f t="shared" ref="X113:X131" si="47">INDEX($AB$81:$AB$141,AD113)</f>
        <v>1.5254038255454034</v>
      </c>
      <c r="Y113" s="41">
        <f t="shared" ref="Y113:Y141" si="48">+D113</f>
        <v>9.874752996216242E-2</v>
      </c>
      <c r="Z113" s="41">
        <f t="shared" ref="Z113:Z141" si="49">+F113</f>
        <v>1.1373785047617648E-3</v>
      </c>
      <c r="AA113" s="41">
        <f>+D109</f>
        <v>9.9866370597456261E-2</v>
      </c>
      <c r="AB113" s="41">
        <f>+F109</f>
        <v>2.7875421710764638E-3</v>
      </c>
      <c r="AC113" s="41">
        <f t="shared" ref="AC113:AC131" si="50">IF(P114&lt;$Y$141,ROW($Y$141)-80,IF(P114&gt;$Y$81,ROW($Y$81)-80,MATCH(P114,$Y$81:$Y$141,-1)))</f>
        <v>1</v>
      </c>
      <c r="AD113" s="41">
        <f t="shared" ref="AD113:AD131" si="51">IF(P114&lt;$AA$81,ROW($AA$81)-80,IF(P114&gt;$AA$141,ROW($AA$141)-80,MATCH(P114,$AA$81:$AA$141,1)))</f>
        <v>61</v>
      </c>
      <c r="AE113" s="11"/>
      <c r="AF113" s="11">
        <f t="shared" ref="AF113:AF142" si="52">AS114-AU$81</f>
        <v>1.1000000000000001</v>
      </c>
      <c r="AG113" s="11">
        <f t="shared" ref="AG113:AG142" si="53">IF(AF113&lt;=0,AF113,-10)</f>
        <v>-10</v>
      </c>
      <c r="AH113" s="11">
        <f t="shared" ref="AH113:AH142" si="54">IF(AG113=AG$80,AR114,0)</f>
        <v>0</v>
      </c>
      <c r="AI113" s="11">
        <f t="shared" ref="AI113:AI142" si="55">IF(AF113&gt;=0,AF113,10)</f>
        <v>1.1000000000000001</v>
      </c>
      <c r="AJ113" s="11">
        <f t="shared" ref="AJ113:AJ142" si="56">IF(AI113=AI$80,AR114,0)</f>
        <v>0</v>
      </c>
      <c r="AK113" s="11"/>
      <c r="AL113" s="11">
        <f t="shared" ref="AL113:AL142" si="57">AT114-AV114</f>
        <v>-4.969529581664565</v>
      </c>
      <c r="AM113" s="11">
        <f t="shared" ref="AM113:AM142" si="58">IF(AL113&lt;=0,AL113,-10)</f>
        <v>-4.969529581664565</v>
      </c>
      <c r="AN113" s="11">
        <f t="shared" ref="AN113:AN142" si="59">IF(AM113=AM$80,AR114,0)</f>
        <v>0</v>
      </c>
      <c r="AO113" s="11">
        <f t="shared" ref="AO113:AO142" si="60">IF(AL113&gt;=0,AL113,10)</f>
        <v>10</v>
      </c>
      <c r="AP113" s="11">
        <f t="shared" ref="AP113:AP142" si="61">IF(AO113=AO$80,AR114,0)</f>
        <v>0</v>
      </c>
      <c r="AQ113" s="11"/>
      <c r="AR113" s="41">
        <f t="shared" si="33"/>
        <v>9.9227862777866022E-2</v>
      </c>
      <c r="AS113" s="11">
        <f t="shared" si="34"/>
        <v>3</v>
      </c>
      <c r="AT113" s="11">
        <f t="shared" si="35"/>
        <v>-5.7723260468600941</v>
      </c>
      <c r="AU113" s="11">
        <f t="shared" si="36"/>
        <v>2</v>
      </c>
      <c r="AV113" s="77">
        <f t="shared" si="37"/>
        <v>-1</v>
      </c>
      <c r="AW113" s="11"/>
      <c r="AX113" s="11"/>
      <c r="AY113" s="11"/>
      <c r="AZ113" s="11"/>
      <c r="BA113" s="11"/>
      <c r="BB113" s="11"/>
    </row>
    <row r="114" spans="1:54" x14ac:dyDescent="0.3">
      <c r="A114" s="11"/>
      <c r="B114" s="81">
        <v>3.3</v>
      </c>
      <c r="C114" s="86">
        <f t="shared" si="43"/>
        <v>-1995.2623149688804</v>
      </c>
      <c r="D114" s="83">
        <f t="shared" si="39"/>
        <v>9.8554023552080483E-2</v>
      </c>
      <c r="E114" s="83">
        <f t="shared" ref="E114:E141" si="62">$C$73*((1+(ABS($C$74*C114))^$C$76)^(1-1/$C$76)-(ABS($C$74*C114))^($C$76-1))^2/(1+(ABS($C$74*C114))^$D$81)^((1-1/$C$76)*($C$75+2))</f>
        <v>4.3262770582374707E-7</v>
      </c>
      <c r="F114" s="83">
        <f t="shared" si="40"/>
        <v>9.0883520656658587E-4</v>
      </c>
      <c r="G114" s="83">
        <f t="shared" si="41"/>
        <v>3.5369603592737986E-7</v>
      </c>
      <c r="H114" s="83">
        <f t="shared" si="42"/>
        <v>1.8272790208493056E-4</v>
      </c>
      <c r="I114" s="11"/>
      <c r="J114" s="85"/>
      <c r="K114" s="85"/>
      <c r="L114" s="85"/>
      <c r="M114" s="85"/>
      <c r="N114" s="92"/>
      <c r="O114" s="85"/>
      <c r="P114" s="89">
        <f t="shared" si="38"/>
        <v>0.38759999999999978</v>
      </c>
      <c r="Q114" s="90">
        <f t="shared" ref="Q114:Q132" si="63">IF(P114&lt;$D$141,$C$141,IF(P114&gt;$D$81,$C$81,-(((($C$72-$B$52)/(P114-$B$52))^($C$76/($C$76-1))-1)^(1/$C$76))/$C$74))</f>
        <v>-1</v>
      </c>
      <c r="R114" s="88">
        <f t="shared" ref="R114:R132" si="64">X113+P114*(W113-X113)</f>
        <v>1.5254038255454034</v>
      </c>
      <c r="S114" s="11"/>
      <c r="T114" s="11"/>
      <c r="U114" s="11">
        <f t="shared" si="44"/>
        <v>0.23242090464799342</v>
      </c>
      <c r="V114" s="11">
        <f t="shared" si="45"/>
        <v>0.23242090464799342</v>
      </c>
      <c r="W114" s="11">
        <f t="shared" si="46"/>
        <v>1.5254038255454034</v>
      </c>
      <c r="X114" s="11">
        <f t="shared" si="47"/>
        <v>1.5254038255454034</v>
      </c>
      <c r="Y114" s="41">
        <f t="shared" si="48"/>
        <v>9.8554023552080483E-2</v>
      </c>
      <c r="Z114" s="41">
        <f t="shared" si="49"/>
        <v>9.0883520656658587E-4</v>
      </c>
      <c r="AA114" s="41">
        <f>+D108</f>
        <v>0.1002606055769594</v>
      </c>
      <c r="AB114" s="41">
        <f>+F108</f>
        <v>3.4874560304175486E-3</v>
      </c>
      <c r="AC114" s="41">
        <f t="shared" si="50"/>
        <v>1</v>
      </c>
      <c r="AD114" s="41">
        <f t="shared" si="51"/>
        <v>61</v>
      </c>
      <c r="AE114" s="11"/>
      <c r="AF114" s="11">
        <f t="shared" si="52"/>
        <v>1.2000000000000002</v>
      </c>
      <c r="AG114" s="11">
        <f t="shared" si="53"/>
        <v>-10</v>
      </c>
      <c r="AH114" s="11">
        <f t="shared" si="54"/>
        <v>0</v>
      </c>
      <c r="AI114" s="11">
        <f t="shared" si="55"/>
        <v>1.2000000000000002</v>
      </c>
      <c r="AJ114" s="11">
        <f t="shared" si="56"/>
        <v>0</v>
      </c>
      <c r="AK114" s="11"/>
      <c r="AL114" s="11">
        <f t="shared" si="57"/>
        <v>-5.1667158868552132</v>
      </c>
      <c r="AM114" s="11">
        <f t="shared" si="58"/>
        <v>-5.1667158868552132</v>
      </c>
      <c r="AN114" s="11">
        <f t="shared" si="59"/>
        <v>0</v>
      </c>
      <c r="AO114" s="11">
        <f t="shared" si="60"/>
        <v>10</v>
      </c>
      <c r="AP114" s="11">
        <f t="shared" si="61"/>
        <v>0</v>
      </c>
      <c r="AQ114" s="11"/>
      <c r="AR114" s="41">
        <f t="shared" ref="AR114:AR143" si="65">D112</f>
        <v>9.897063401737434E-2</v>
      </c>
      <c r="AS114" s="11">
        <f t="shared" ref="AS114:AS143" si="66">B112</f>
        <v>3.1</v>
      </c>
      <c r="AT114" s="11">
        <f t="shared" ref="AT114:AT143" si="67">LOG(E112)</f>
        <v>-5.969529581664565</v>
      </c>
      <c r="AU114" s="11">
        <f t="shared" ref="AU114:AU143" si="68">AU$81</f>
        <v>2</v>
      </c>
      <c r="AV114" s="77">
        <f t="shared" ref="AV114:AV143" si="69">LOG(AV$81)</f>
        <v>-1</v>
      </c>
      <c r="AW114" s="11"/>
      <c r="AX114" s="11"/>
      <c r="AY114" s="11"/>
      <c r="AZ114" s="11"/>
      <c r="BA114" s="11"/>
      <c r="BB114" s="11"/>
    </row>
    <row r="115" spans="1:54" x14ac:dyDescent="0.3">
      <c r="A115" s="11"/>
      <c r="B115" s="81">
        <v>3.4</v>
      </c>
      <c r="C115" s="86">
        <f t="shared" si="43"/>
        <v>-2511.8864315095811</v>
      </c>
      <c r="D115" s="83">
        <f t="shared" si="39"/>
        <v>9.8386188288449361E-2</v>
      </c>
      <c r="E115" s="83">
        <f t="shared" si="62"/>
        <v>2.747643660310127E-7</v>
      </c>
      <c r="F115" s="83">
        <f t="shared" si="40"/>
        <v>7.2610730448165531E-4</v>
      </c>
      <c r="G115" s="83">
        <f t="shared" si="41"/>
        <v>2.2463745947182189E-7</v>
      </c>
      <c r="H115" s="83">
        <f t="shared" si="42"/>
        <v>1.4610223326866947E-4</v>
      </c>
      <c r="I115" s="11"/>
      <c r="J115" s="85"/>
      <c r="K115" s="85"/>
      <c r="L115" s="85"/>
      <c r="M115" s="85"/>
      <c r="N115" s="92"/>
      <c r="O115" s="85"/>
      <c r="P115" s="89">
        <f t="shared" ref="P115:P131" si="70">P114+$Q$79</f>
        <v>0.39939999999999976</v>
      </c>
      <c r="Q115" s="90">
        <f t="shared" si="63"/>
        <v>-1</v>
      </c>
      <c r="R115" s="88">
        <f t="shared" si="64"/>
        <v>1.5254038255454034</v>
      </c>
      <c r="S115" s="11"/>
      <c r="T115" s="11"/>
      <c r="U115" s="11">
        <f t="shared" si="44"/>
        <v>0.23242090464799342</v>
      </c>
      <c r="V115" s="11">
        <f t="shared" si="45"/>
        <v>0.23242090464799342</v>
      </c>
      <c r="W115" s="11">
        <f t="shared" si="46"/>
        <v>1.5254038255454034</v>
      </c>
      <c r="X115" s="11">
        <f t="shared" si="47"/>
        <v>1.5254038255454034</v>
      </c>
      <c r="Y115" s="41">
        <f t="shared" si="48"/>
        <v>9.8386188288449361E-2</v>
      </c>
      <c r="Z115" s="41">
        <f t="shared" si="49"/>
        <v>7.2610730448165531E-4</v>
      </c>
      <c r="AA115" s="41">
        <f>+D107</f>
        <v>0.10071513990855238</v>
      </c>
      <c r="AB115" s="41">
        <f>+F107</f>
        <v>4.3630775440699609E-3</v>
      </c>
      <c r="AC115" s="41">
        <f t="shared" si="50"/>
        <v>1</v>
      </c>
      <c r="AD115" s="41">
        <f t="shared" si="51"/>
        <v>61</v>
      </c>
      <c r="AE115" s="11"/>
      <c r="AF115" s="11">
        <f t="shared" si="52"/>
        <v>1.2999999999999998</v>
      </c>
      <c r="AG115" s="11">
        <f t="shared" si="53"/>
        <v>-10</v>
      </c>
      <c r="AH115" s="11">
        <f t="shared" si="54"/>
        <v>0</v>
      </c>
      <c r="AI115" s="11">
        <f t="shared" si="55"/>
        <v>1.2999999999999998</v>
      </c>
      <c r="AJ115" s="11">
        <f t="shared" si="56"/>
        <v>0</v>
      </c>
      <c r="AK115" s="11"/>
      <c r="AL115" s="11">
        <f t="shared" si="57"/>
        <v>-5.3638856714409018</v>
      </c>
      <c r="AM115" s="11">
        <f t="shared" si="58"/>
        <v>-5.3638856714409018</v>
      </c>
      <c r="AN115" s="11">
        <f t="shared" si="59"/>
        <v>0</v>
      </c>
      <c r="AO115" s="11">
        <f t="shared" si="60"/>
        <v>10</v>
      </c>
      <c r="AP115" s="11">
        <f t="shared" si="61"/>
        <v>0</v>
      </c>
      <c r="AQ115" s="11"/>
      <c r="AR115" s="41">
        <f t="shared" si="65"/>
        <v>9.874752996216242E-2</v>
      </c>
      <c r="AS115" s="11">
        <f t="shared" si="66"/>
        <v>3.2</v>
      </c>
      <c r="AT115" s="11">
        <f t="shared" si="67"/>
        <v>-6.1667158868552132</v>
      </c>
      <c r="AU115" s="11">
        <f t="shared" si="68"/>
        <v>2</v>
      </c>
      <c r="AV115" s="77">
        <f t="shared" si="69"/>
        <v>-1</v>
      </c>
      <c r="AW115" s="11"/>
      <c r="AX115" s="11"/>
      <c r="AY115" s="11"/>
      <c r="AZ115" s="11"/>
      <c r="BA115" s="11"/>
      <c r="BB115" s="11"/>
    </row>
    <row r="116" spans="1:54" x14ac:dyDescent="0.3">
      <c r="A116" s="11"/>
      <c r="B116" s="81">
        <v>3.5</v>
      </c>
      <c r="C116" s="86">
        <f t="shared" si="43"/>
        <v>-3162.2776601683804</v>
      </c>
      <c r="D116" s="83">
        <f t="shared" si="39"/>
        <v>9.8240618566779181E-2</v>
      </c>
      <c r="E116" s="83">
        <f t="shared" si="62"/>
        <v>1.7451055291263108E-7</v>
      </c>
      <c r="F116" s="83">
        <f t="shared" si="40"/>
        <v>5.8000507121298589E-4</v>
      </c>
      <c r="G116" s="83">
        <f t="shared" si="41"/>
        <v>1.4267540643364804E-7</v>
      </c>
      <c r="H116" s="83">
        <f t="shared" si="42"/>
        <v>1.1682177320813001E-4</v>
      </c>
      <c r="I116" s="11"/>
      <c r="J116" s="85"/>
      <c r="K116" s="85"/>
      <c r="L116" s="85"/>
      <c r="M116" s="85"/>
      <c r="N116" s="92"/>
      <c r="O116" s="85"/>
      <c r="P116" s="89">
        <f t="shared" si="70"/>
        <v>0.41119999999999973</v>
      </c>
      <c r="Q116" s="90">
        <f t="shared" si="63"/>
        <v>-1</v>
      </c>
      <c r="R116" s="88">
        <f t="shared" si="64"/>
        <v>1.5254038255454034</v>
      </c>
      <c r="S116" s="11"/>
      <c r="T116" s="11"/>
      <c r="U116" s="11">
        <f t="shared" si="44"/>
        <v>0.23242090464799342</v>
      </c>
      <c r="V116" s="11">
        <f t="shared" si="45"/>
        <v>0.23242090464799342</v>
      </c>
      <c r="W116" s="11">
        <f t="shared" si="46"/>
        <v>1.5254038255454034</v>
      </c>
      <c r="X116" s="11">
        <f t="shared" si="47"/>
        <v>1.5254038255454034</v>
      </c>
      <c r="Y116" s="41">
        <f t="shared" si="48"/>
        <v>9.8240618566779181E-2</v>
      </c>
      <c r="Z116" s="41">
        <f t="shared" si="49"/>
        <v>5.8000507121298589E-4</v>
      </c>
      <c r="AA116" s="41">
        <f>+D106</f>
        <v>0.10123919617926114</v>
      </c>
      <c r="AB116" s="41">
        <f>+F106</f>
        <v>5.4585686022451405E-3</v>
      </c>
      <c r="AC116" s="41">
        <f t="shared" si="50"/>
        <v>1</v>
      </c>
      <c r="AD116" s="41">
        <f t="shared" si="51"/>
        <v>61</v>
      </c>
      <c r="AE116" s="11"/>
      <c r="AF116" s="11">
        <f t="shared" si="52"/>
        <v>1.4</v>
      </c>
      <c r="AG116" s="11">
        <f t="shared" si="53"/>
        <v>-10</v>
      </c>
      <c r="AH116" s="11">
        <f t="shared" si="54"/>
        <v>0</v>
      </c>
      <c r="AI116" s="11">
        <f t="shared" si="55"/>
        <v>1.4</v>
      </c>
      <c r="AJ116" s="11">
        <f t="shared" si="56"/>
        <v>0</v>
      </c>
      <c r="AK116" s="11"/>
      <c r="AL116" s="11">
        <f t="shared" si="57"/>
        <v>-5.5610395912615687</v>
      </c>
      <c r="AM116" s="11">
        <f t="shared" si="58"/>
        <v>-5.5610395912615687</v>
      </c>
      <c r="AN116" s="11">
        <f t="shared" si="59"/>
        <v>0</v>
      </c>
      <c r="AO116" s="11">
        <f t="shared" si="60"/>
        <v>10</v>
      </c>
      <c r="AP116" s="11">
        <f t="shared" si="61"/>
        <v>0</v>
      </c>
      <c r="AQ116" s="11"/>
      <c r="AR116" s="41">
        <f t="shared" si="65"/>
        <v>9.8554023552080483E-2</v>
      </c>
      <c r="AS116" s="11">
        <f t="shared" si="66"/>
        <v>3.3</v>
      </c>
      <c r="AT116" s="11">
        <f t="shared" si="67"/>
        <v>-6.3638856714409018</v>
      </c>
      <c r="AU116" s="11">
        <f t="shared" si="68"/>
        <v>2</v>
      </c>
      <c r="AV116" s="77">
        <f t="shared" si="69"/>
        <v>-1</v>
      </c>
      <c r="AW116" s="11"/>
      <c r="AX116" s="11"/>
      <c r="AY116" s="11"/>
      <c r="AZ116" s="11"/>
      <c r="BA116" s="11"/>
      <c r="BB116" s="11"/>
    </row>
    <row r="117" spans="1:54" x14ac:dyDescent="0.3">
      <c r="A117" s="11"/>
      <c r="B117" s="81">
        <v>3.6</v>
      </c>
      <c r="C117" s="86">
        <f t="shared" si="43"/>
        <v>-3981.0717055349769</v>
      </c>
      <c r="D117" s="83">
        <f t="shared" si="39"/>
        <v>9.811436057634608E-2</v>
      </c>
      <c r="E117" s="83">
        <f t="shared" si="62"/>
        <v>1.1084025995466501E-7</v>
      </c>
      <c r="F117" s="83">
        <f t="shared" si="40"/>
        <v>4.6318329800485586E-4</v>
      </c>
      <c r="G117" s="83">
        <f t="shared" si="41"/>
        <v>9.06213163819431E-8</v>
      </c>
      <c r="H117" s="83">
        <f t="shared" si="42"/>
        <v>9.3412510084792634E-5</v>
      </c>
      <c r="I117" s="11"/>
      <c r="J117" s="85"/>
      <c r="K117" s="85"/>
      <c r="L117" s="85"/>
      <c r="M117" s="85"/>
      <c r="N117" s="92"/>
      <c r="O117" s="85"/>
      <c r="P117" s="89">
        <f t="shared" si="70"/>
        <v>0.42299999999999971</v>
      </c>
      <c r="Q117" s="90">
        <f t="shared" si="63"/>
        <v>-1</v>
      </c>
      <c r="R117" s="88">
        <f t="shared" si="64"/>
        <v>1.5254038255454034</v>
      </c>
      <c r="S117" s="11"/>
      <c r="T117" s="11"/>
      <c r="U117" s="11">
        <f t="shared" si="44"/>
        <v>0.23242090464799342</v>
      </c>
      <c r="V117" s="11">
        <f t="shared" si="45"/>
        <v>0.23242090464799342</v>
      </c>
      <c r="W117" s="11">
        <f t="shared" si="46"/>
        <v>1.5254038255454034</v>
      </c>
      <c r="X117" s="11">
        <f t="shared" si="47"/>
        <v>1.5254038255454034</v>
      </c>
      <c r="Y117" s="41">
        <f t="shared" si="48"/>
        <v>9.811436057634608E-2</v>
      </c>
      <c r="Z117" s="41">
        <f t="shared" si="49"/>
        <v>4.6318329800485586E-4</v>
      </c>
      <c r="AA117" s="41">
        <f>+D105</f>
        <v>0.10184340729189198</v>
      </c>
      <c r="AB117" s="41">
        <f>+F105</f>
        <v>6.8292059770518566E-3</v>
      </c>
      <c r="AC117" s="41">
        <f t="shared" si="50"/>
        <v>1</v>
      </c>
      <c r="AD117" s="41">
        <f t="shared" si="51"/>
        <v>61</v>
      </c>
      <c r="AE117" s="11"/>
      <c r="AF117" s="11">
        <f t="shared" si="52"/>
        <v>1.5</v>
      </c>
      <c r="AG117" s="11">
        <f t="shared" si="53"/>
        <v>-10</v>
      </c>
      <c r="AH117" s="11">
        <f t="shared" si="54"/>
        <v>0</v>
      </c>
      <c r="AI117" s="11">
        <f t="shared" si="55"/>
        <v>1.5</v>
      </c>
      <c r="AJ117" s="11">
        <f t="shared" si="56"/>
        <v>0</v>
      </c>
      <c r="AK117" s="11"/>
      <c r="AL117" s="11">
        <f t="shared" si="57"/>
        <v>-5.7581783054775899</v>
      </c>
      <c r="AM117" s="11">
        <f t="shared" si="58"/>
        <v>-5.7581783054775899</v>
      </c>
      <c r="AN117" s="11">
        <f t="shared" si="59"/>
        <v>0</v>
      </c>
      <c r="AO117" s="11">
        <f t="shared" si="60"/>
        <v>10</v>
      </c>
      <c r="AP117" s="11">
        <f t="shared" si="61"/>
        <v>0</v>
      </c>
      <c r="AQ117" s="11"/>
      <c r="AR117" s="41">
        <f t="shared" si="65"/>
        <v>9.8386188288449361E-2</v>
      </c>
      <c r="AS117" s="11">
        <f t="shared" si="66"/>
        <v>3.4</v>
      </c>
      <c r="AT117" s="11">
        <f t="shared" si="67"/>
        <v>-6.5610395912615687</v>
      </c>
      <c r="AU117" s="11">
        <f t="shared" si="68"/>
        <v>2</v>
      </c>
      <c r="AV117" s="77">
        <f t="shared" si="69"/>
        <v>-1</v>
      </c>
      <c r="AW117" s="11"/>
      <c r="AX117" s="11"/>
      <c r="AY117" s="11"/>
      <c r="AZ117" s="11"/>
      <c r="BA117" s="11"/>
      <c r="BB117" s="11"/>
    </row>
    <row r="118" spans="1:54" x14ac:dyDescent="0.3">
      <c r="A118" s="11"/>
      <c r="B118" s="81">
        <v>3.7</v>
      </c>
      <c r="C118" s="86">
        <f t="shared" si="43"/>
        <v>-5011.8723362727324</v>
      </c>
      <c r="D118" s="83">
        <f t="shared" si="39"/>
        <v>9.8004852365621786E-2</v>
      </c>
      <c r="E118" s="83">
        <f t="shared" si="62"/>
        <v>7.0402372809221195E-8</v>
      </c>
      <c r="F118" s="83">
        <f t="shared" si="40"/>
        <v>3.6977078792006324E-4</v>
      </c>
      <c r="G118" s="83">
        <f t="shared" si="41"/>
        <v>5.7560597426677484E-8</v>
      </c>
      <c r="H118" s="83">
        <f t="shared" si="42"/>
        <v>7.4696451088202738E-5</v>
      </c>
      <c r="I118" s="11"/>
      <c r="J118" s="85"/>
      <c r="K118" s="85"/>
      <c r="L118" s="85"/>
      <c r="M118" s="85"/>
      <c r="N118" s="92"/>
      <c r="O118" s="85"/>
      <c r="P118" s="89">
        <f t="shared" si="70"/>
        <v>0.43479999999999969</v>
      </c>
      <c r="Q118" s="90">
        <f t="shared" si="63"/>
        <v>-1</v>
      </c>
      <c r="R118" s="88">
        <f t="shared" si="64"/>
        <v>1.5254038255454034</v>
      </c>
      <c r="S118" s="11"/>
      <c r="T118" s="11"/>
      <c r="U118" s="11">
        <f t="shared" si="44"/>
        <v>0.23242090464799342</v>
      </c>
      <c r="V118" s="11">
        <f t="shared" si="45"/>
        <v>0.23242090464799342</v>
      </c>
      <c r="W118" s="11">
        <f t="shared" si="46"/>
        <v>1.5254038255454034</v>
      </c>
      <c r="X118" s="11">
        <f t="shared" si="47"/>
        <v>1.5254038255454034</v>
      </c>
      <c r="Y118" s="41">
        <f t="shared" si="48"/>
        <v>9.8004852365621786E-2</v>
      </c>
      <c r="Z118" s="41">
        <f t="shared" si="49"/>
        <v>3.6977078792006324E-4</v>
      </c>
      <c r="AA118" s="41">
        <f>+D104</f>
        <v>0.10254003196282328</v>
      </c>
      <c r="AB118" s="41">
        <f>+F104</f>
        <v>8.5441831490000193E-3</v>
      </c>
      <c r="AC118" s="41">
        <f t="shared" si="50"/>
        <v>1</v>
      </c>
      <c r="AD118" s="41">
        <f t="shared" si="51"/>
        <v>61</v>
      </c>
      <c r="AE118" s="11"/>
      <c r="AF118" s="11">
        <f t="shared" si="52"/>
        <v>1.6</v>
      </c>
      <c r="AG118" s="11">
        <f t="shared" si="53"/>
        <v>-10</v>
      </c>
      <c r="AH118" s="11">
        <f t="shared" si="54"/>
        <v>0</v>
      </c>
      <c r="AI118" s="11">
        <f t="shared" si="55"/>
        <v>1.6</v>
      </c>
      <c r="AJ118" s="11">
        <f t="shared" si="56"/>
        <v>0</v>
      </c>
      <c r="AK118" s="11"/>
      <c r="AL118" s="11">
        <f t="shared" si="57"/>
        <v>-5.9553024643338315</v>
      </c>
      <c r="AM118" s="11">
        <f t="shared" si="58"/>
        <v>-5.9553024643338315</v>
      </c>
      <c r="AN118" s="11">
        <f t="shared" si="59"/>
        <v>0</v>
      </c>
      <c r="AO118" s="11">
        <f t="shared" si="60"/>
        <v>10</v>
      </c>
      <c r="AP118" s="11">
        <f t="shared" si="61"/>
        <v>0</v>
      </c>
      <c r="AQ118" s="11"/>
      <c r="AR118" s="41">
        <f t="shared" si="65"/>
        <v>9.8240618566779181E-2</v>
      </c>
      <c r="AS118" s="11">
        <f t="shared" si="66"/>
        <v>3.5</v>
      </c>
      <c r="AT118" s="11">
        <f t="shared" si="67"/>
        <v>-6.7581783054775899</v>
      </c>
      <c r="AU118" s="11">
        <f t="shared" si="68"/>
        <v>2</v>
      </c>
      <c r="AV118" s="77">
        <f t="shared" si="69"/>
        <v>-1</v>
      </c>
      <c r="AW118" s="11"/>
      <c r="AX118" s="11"/>
      <c r="AY118" s="11"/>
      <c r="AZ118" s="11"/>
      <c r="BA118" s="11"/>
      <c r="BB118" s="11"/>
    </row>
    <row r="119" spans="1:54" x14ac:dyDescent="0.3">
      <c r="A119" s="11"/>
      <c r="B119" s="81">
        <v>3.8</v>
      </c>
      <c r="C119" s="86">
        <f t="shared" si="43"/>
        <v>-6309.5734448019384</v>
      </c>
      <c r="D119" s="83">
        <f t="shared" si="39"/>
        <v>9.7909871858079311E-2</v>
      </c>
      <c r="E119" s="83">
        <f t="shared" si="62"/>
        <v>4.4718822044133766E-8</v>
      </c>
      <c r="F119" s="83">
        <f t="shared" si="40"/>
        <v>2.9507433683186051E-4</v>
      </c>
      <c r="G119" s="83">
        <f t="shared" si="41"/>
        <v>3.656228495493902E-8</v>
      </c>
      <c r="H119" s="83">
        <f t="shared" si="42"/>
        <v>5.9732130424464018E-5</v>
      </c>
      <c r="I119" s="11"/>
      <c r="J119" s="85"/>
      <c r="K119" s="85"/>
      <c r="L119" s="85"/>
      <c r="M119" s="85"/>
      <c r="N119" s="92"/>
      <c r="O119" s="85"/>
      <c r="P119" s="89">
        <f t="shared" si="70"/>
        <v>0.44659999999999966</v>
      </c>
      <c r="Q119" s="90">
        <f t="shared" si="63"/>
        <v>-1</v>
      </c>
      <c r="R119" s="88">
        <f t="shared" si="64"/>
        <v>1.5254038255454034</v>
      </c>
      <c r="S119" s="11"/>
      <c r="T119" s="11"/>
      <c r="U119" s="11">
        <f t="shared" si="44"/>
        <v>0.23242090464799342</v>
      </c>
      <c r="V119" s="11">
        <f t="shared" si="45"/>
        <v>0.23242090464799342</v>
      </c>
      <c r="W119" s="11">
        <f t="shared" si="46"/>
        <v>1.5254038255454034</v>
      </c>
      <c r="X119" s="11">
        <f t="shared" si="47"/>
        <v>1.5254038255454034</v>
      </c>
      <c r="Y119" s="41">
        <f t="shared" si="48"/>
        <v>9.7909871858079311E-2</v>
      </c>
      <c r="Z119" s="41">
        <f t="shared" si="49"/>
        <v>2.9507433683186051E-4</v>
      </c>
      <c r="AA119" s="41">
        <f>+D103</f>
        <v>0.10334320303536577</v>
      </c>
      <c r="AB119" s="41">
        <f>+F103</f>
        <v>1.0690119564887923E-2</v>
      </c>
      <c r="AC119" s="41">
        <f t="shared" si="50"/>
        <v>1</v>
      </c>
      <c r="AD119" s="41">
        <f t="shared" si="51"/>
        <v>61</v>
      </c>
      <c r="AE119" s="11"/>
      <c r="AF119" s="11">
        <f t="shared" si="52"/>
        <v>1.7000000000000002</v>
      </c>
      <c r="AG119" s="11">
        <f t="shared" si="53"/>
        <v>-10</v>
      </c>
      <c r="AH119" s="11">
        <f t="shared" si="54"/>
        <v>0</v>
      </c>
      <c r="AI119" s="11">
        <f t="shared" si="55"/>
        <v>1.7000000000000002</v>
      </c>
      <c r="AJ119" s="11">
        <f t="shared" si="56"/>
        <v>0</v>
      </c>
      <c r="AK119" s="11"/>
      <c r="AL119" s="11">
        <f t="shared" si="57"/>
        <v>-6.1524127033495715</v>
      </c>
      <c r="AM119" s="11">
        <f t="shared" si="58"/>
        <v>-6.1524127033495715</v>
      </c>
      <c r="AN119" s="11">
        <f t="shared" si="59"/>
        <v>0</v>
      </c>
      <c r="AO119" s="11">
        <f t="shared" si="60"/>
        <v>10</v>
      </c>
      <c r="AP119" s="11">
        <f t="shared" si="61"/>
        <v>0</v>
      </c>
      <c r="AQ119" s="11"/>
      <c r="AR119" s="41">
        <f t="shared" si="65"/>
        <v>9.811436057634608E-2</v>
      </c>
      <c r="AS119" s="11">
        <f t="shared" si="66"/>
        <v>3.6</v>
      </c>
      <c r="AT119" s="11">
        <f t="shared" si="67"/>
        <v>-6.9553024643338315</v>
      </c>
      <c r="AU119" s="11">
        <f t="shared" si="68"/>
        <v>2</v>
      </c>
      <c r="AV119" s="77">
        <f t="shared" si="69"/>
        <v>-1</v>
      </c>
      <c r="AW119" s="11"/>
      <c r="AX119" s="11"/>
      <c r="AY119" s="11"/>
      <c r="AZ119" s="11"/>
      <c r="BA119" s="11"/>
      <c r="BB119" s="11"/>
    </row>
    <row r="120" spans="1:54" x14ac:dyDescent="0.3">
      <c r="A120" s="11"/>
      <c r="B120" s="81">
        <v>3.9</v>
      </c>
      <c r="C120" s="86">
        <f t="shared" si="43"/>
        <v>-7943.2823472428154</v>
      </c>
      <c r="D120" s="83">
        <f t="shared" si="39"/>
        <v>9.7827491763948171E-2</v>
      </c>
      <c r="E120" s="83">
        <f t="shared" si="62"/>
        <v>2.8405747865744277E-8</v>
      </c>
      <c r="F120" s="83">
        <f t="shared" si="40"/>
        <v>2.3534220640739648E-4</v>
      </c>
      <c r="G120" s="83">
        <f t="shared" si="41"/>
        <v>2.3224906519170403E-8</v>
      </c>
      <c r="H120" s="83">
        <f t="shared" si="42"/>
        <v>4.7767075221613184E-5</v>
      </c>
      <c r="I120" s="11"/>
      <c r="J120" s="85"/>
      <c r="K120" s="85"/>
      <c r="L120" s="85"/>
      <c r="M120" s="85"/>
      <c r="N120" s="92"/>
      <c r="O120" s="85"/>
      <c r="P120" s="89">
        <f t="shared" si="70"/>
        <v>0.45839999999999964</v>
      </c>
      <c r="Q120" s="90">
        <f t="shared" si="63"/>
        <v>-1</v>
      </c>
      <c r="R120" s="88">
        <f t="shared" si="64"/>
        <v>1.5254038255454034</v>
      </c>
      <c r="S120" s="11"/>
      <c r="T120" s="11"/>
      <c r="U120" s="11">
        <f t="shared" si="44"/>
        <v>0.23242090464799342</v>
      </c>
      <c r="V120" s="11">
        <f t="shared" si="45"/>
        <v>0.23242090464799342</v>
      </c>
      <c r="W120" s="11">
        <f t="shared" si="46"/>
        <v>1.5254038255454034</v>
      </c>
      <c r="X120" s="11">
        <f t="shared" si="47"/>
        <v>1.5254038255454034</v>
      </c>
      <c r="Y120" s="41">
        <f t="shared" si="48"/>
        <v>9.7827491763948171E-2</v>
      </c>
      <c r="Z120" s="41">
        <f t="shared" si="49"/>
        <v>2.3534220640739648E-4</v>
      </c>
      <c r="AA120" s="41">
        <f>+D102</f>
        <v>0.10426921352979586</v>
      </c>
      <c r="AB120" s="41">
        <f>+F102</f>
        <v>1.3375456165470274E-2</v>
      </c>
      <c r="AC120" s="41">
        <f t="shared" si="50"/>
        <v>1</v>
      </c>
      <c r="AD120" s="41">
        <f t="shared" si="51"/>
        <v>61</v>
      </c>
      <c r="AE120" s="11"/>
      <c r="AF120" s="11">
        <f t="shared" si="52"/>
        <v>1.7999999999999998</v>
      </c>
      <c r="AG120" s="11">
        <f t="shared" si="53"/>
        <v>-10</v>
      </c>
      <c r="AH120" s="11">
        <f t="shared" si="54"/>
        <v>0</v>
      </c>
      <c r="AI120" s="11">
        <f t="shared" si="55"/>
        <v>1.7999999999999998</v>
      </c>
      <c r="AJ120" s="11">
        <f t="shared" si="56"/>
        <v>0</v>
      </c>
      <c r="AK120" s="11"/>
      <c r="AL120" s="11">
        <f t="shared" si="57"/>
        <v>-6.3495096448906496</v>
      </c>
      <c r="AM120" s="11">
        <f t="shared" si="58"/>
        <v>-6.3495096448906496</v>
      </c>
      <c r="AN120" s="11">
        <f t="shared" si="59"/>
        <v>0</v>
      </c>
      <c r="AO120" s="11">
        <f t="shared" si="60"/>
        <v>10</v>
      </c>
      <c r="AP120" s="11">
        <f t="shared" si="61"/>
        <v>0</v>
      </c>
      <c r="AQ120" s="11"/>
      <c r="AR120" s="41">
        <f t="shared" si="65"/>
        <v>9.8004852365621786E-2</v>
      </c>
      <c r="AS120" s="11">
        <f t="shared" si="66"/>
        <v>3.7</v>
      </c>
      <c r="AT120" s="11">
        <f t="shared" si="67"/>
        <v>-7.1524127033495715</v>
      </c>
      <c r="AU120" s="11">
        <f t="shared" si="68"/>
        <v>2</v>
      </c>
      <c r="AV120" s="77">
        <f t="shared" si="69"/>
        <v>-1</v>
      </c>
      <c r="AW120" s="11"/>
      <c r="AX120" s="11"/>
      <c r="AY120" s="11"/>
      <c r="AZ120" s="11"/>
      <c r="BA120" s="11"/>
      <c r="BB120" s="11"/>
    </row>
    <row r="121" spans="1:54" x14ac:dyDescent="0.3">
      <c r="A121" s="11"/>
      <c r="B121" s="81">
        <v>4</v>
      </c>
      <c r="C121" s="86">
        <f t="shared" si="43"/>
        <v>-10000</v>
      </c>
      <c r="D121" s="83">
        <f t="shared" si="39"/>
        <v>9.7756040473256922E-2</v>
      </c>
      <c r="E121" s="83">
        <f t="shared" si="62"/>
        <v>1.8044065172596529E-8</v>
      </c>
      <c r="F121" s="83">
        <f t="shared" si="40"/>
        <v>1.8757513118578328E-4</v>
      </c>
      <c r="G121" s="83">
        <f t="shared" si="41"/>
        <v>1.4753211722816066E-8</v>
      </c>
      <c r="H121" s="83">
        <f t="shared" si="42"/>
        <v>3.8199814206166835E-5</v>
      </c>
      <c r="I121" s="11"/>
      <c r="J121" s="85"/>
      <c r="K121" s="85"/>
      <c r="L121" s="85"/>
      <c r="M121" s="85"/>
      <c r="N121" s="92"/>
      <c r="O121" s="85"/>
      <c r="P121" s="89">
        <f t="shared" si="70"/>
        <v>0.47019999999999962</v>
      </c>
      <c r="Q121" s="90">
        <f t="shared" si="63"/>
        <v>-1</v>
      </c>
      <c r="R121" s="88">
        <f t="shared" si="64"/>
        <v>1.5254038255454034</v>
      </c>
      <c r="S121" s="11"/>
      <c r="T121" s="11"/>
      <c r="U121" s="11">
        <f t="shared" si="44"/>
        <v>0.23242090464799342</v>
      </c>
      <c r="V121" s="11">
        <f t="shared" si="45"/>
        <v>0.23242090464799342</v>
      </c>
      <c r="W121" s="11">
        <f t="shared" si="46"/>
        <v>1.5254038255454034</v>
      </c>
      <c r="X121" s="11">
        <f t="shared" si="47"/>
        <v>1.5254038255454034</v>
      </c>
      <c r="Y121" s="41">
        <f t="shared" si="48"/>
        <v>9.7756040473256922E-2</v>
      </c>
      <c r="Z121" s="41">
        <f t="shared" si="49"/>
        <v>1.8757513118578328E-4</v>
      </c>
      <c r="AA121" s="41">
        <f>+D101</f>
        <v>0.10533684603776586</v>
      </c>
      <c r="AB121" s="41">
        <f>+F101</f>
        <v>1.6735961210340496E-2</v>
      </c>
      <c r="AC121" s="41">
        <f t="shared" si="50"/>
        <v>1</v>
      </c>
      <c r="AD121" s="41">
        <f t="shared" si="51"/>
        <v>61</v>
      </c>
      <c r="AE121" s="11"/>
      <c r="AF121" s="11">
        <f t="shared" si="52"/>
        <v>1.9</v>
      </c>
      <c r="AG121" s="11">
        <f t="shared" si="53"/>
        <v>-10</v>
      </c>
      <c r="AH121" s="11">
        <f t="shared" si="54"/>
        <v>0</v>
      </c>
      <c r="AI121" s="11">
        <f t="shared" si="55"/>
        <v>1.9</v>
      </c>
      <c r="AJ121" s="11">
        <f t="shared" si="56"/>
        <v>0</v>
      </c>
      <c r="AK121" s="11"/>
      <c r="AL121" s="11">
        <f t="shared" si="57"/>
        <v>-6.5465937721430922</v>
      </c>
      <c r="AM121" s="11">
        <f t="shared" si="58"/>
        <v>-6.5465937721430922</v>
      </c>
      <c r="AN121" s="11">
        <f t="shared" si="59"/>
        <v>0</v>
      </c>
      <c r="AO121" s="11">
        <f t="shared" si="60"/>
        <v>10</v>
      </c>
      <c r="AP121" s="11">
        <f t="shared" si="61"/>
        <v>0</v>
      </c>
      <c r="AQ121" s="11"/>
      <c r="AR121" s="41">
        <f t="shared" si="65"/>
        <v>9.7909871858079311E-2</v>
      </c>
      <c r="AS121" s="11">
        <f t="shared" si="66"/>
        <v>3.8</v>
      </c>
      <c r="AT121" s="11">
        <f t="shared" si="67"/>
        <v>-7.3495096448906496</v>
      </c>
      <c r="AU121" s="11">
        <f t="shared" si="68"/>
        <v>2</v>
      </c>
      <c r="AV121" s="77">
        <f t="shared" si="69"/>
        <v>-1</v>
      </c>
      <c r="AW121" s="11"/>
      <c r="AX121" s="11"/>
      <c r="AY121" s="11"/>
      <c r="AZ121" s="11"/>
      <c r="BA121" s="11"/>
      <c r="BB121" s="11"/>
    </row>
    <row r="122" spans="1:54" x14ac:dyDescent="0.3">
      <c r="A122" s="11"/>
      <c r="B122" s="81">
        <v>4.0999999999999996</v>
      </c>
      <c r="C122" s="86">
        <f t="shared" si="43"/>
        <v>-12589.254117941671</v>
      </c>
      <c r="D122" s="83">
        <f t="shared" si="39"/>
        <v>9.7694068136772338E-2</v>
      </c>
      <c r="E122" s="83">
        <f t="shared" si="62"/>
        <v>1.1462358273035602E-8</v>
      </c>
      <c r="F122" s="83">
        <f t="shared" si="40"/>
        <v>1.4937531697961645E-4</v>
      </c>
      <c r="G122" s="83">
        <f t="shared" si="41"/>
        <v>9.3719637963221163E-9</v>
      </c>
      <c r="H122" s="83">
        <f t="shared" si="42"/>
        <v>3.0549582391781002E-5</v>
      </c>
      <c r="I122" s="11"/>
      <c r="J122" s="85"/>
      <c r="K122" s="85"/>
      <c r="L122" s="85"/>
      <c r="M122" s="85"/>
      <c r="N122" s="92"/>
      <c r="O122" s="85"/>
      <c r="P122" s="89">
        <f t="shared" si="70"/>
        <v>0.4819999999999996</v>
      </c>
      <c r="Q122" s="90">
        <f t="shared" si="63"/>
        <v>-1</v>
      </c>
      <c r="R122" s="88">
        <f t="shared" si="64"/>
        <v>1.5254038255454034</v>
      </c>
      <c r="S122" s="11"/>
      <c r="T122" s="11"/>
      <c r="U122" s="11">
        <f t="shared" si="44"/>
        <v>0.23242090464799342</v>
      </c>
      <c r="V122" s="11">
        <f t="shared" si="45"/>
        <v>0.23242090464799342</v>
      </c>
      <c r="W122" s="11">
        <f t="shared" si="46"/>
        <v>1.5254038255454034</v>
      </c>
      <c r="X122" s="11">
        <f t="shared" si="47"/>
        <v>1.5254038255454034</v>
      </c>
      <c r="Y122" s="41">
        <f t="shared" si="48"/>
        <v>9.7694068136772338E-2</v>
      </c>
      <c r="Z122" s="41">
        <f t="shared" si="49"/>
        <v>1.4937531697961645E-4</v>
      </c>
      <c r="AA122" s="41">
        <f>+D100</f>
        <v>0.10656775181592544</v>
      </c>
      <c r="AB122" s="41">
        <f>+F100</f>
        <v>2.0941626957848968E-2</v>
      </c>
      <c r="AC122" s="41">
        <f t="shared" si="50"/>
        <v>1</v>
      </c>
      <c r="AD122" s="41">
        <f t="shared" si="51"/>
        <v>61</v>
      </c>
      <c r="AE122" s="11"/>
      <c r="AF122" s="11">
        <f t="shared" si="52"/>
        <v>2</v>
      </c>
      <c r="AG122" s="11">
        <f t="shared" si="53"/>
        <v>-10</v>
      </c>
      <c r="AH122" s="11">
        <f t="shared" si="54"/>
        <v>0</v>
      </c>
      <c r="AI122" s="11">
        <f t="shared" si="55"/>
        <v>2</v>
      </c>
      <c r="AJ122" s="11">
        <f t="shared" si="56"/>
        <v>0</v>
      </c>
      <c r="AK122" s="11"/>
      <c r="AL122" s="11">
        <f t="shared" si="57"/>
        <v>-6.7436656129616068</v>
      </c>
      <c r="AM122" s="11">
        <f t="shared" si="58"/>
        <v>-6.7436656129616068</v>
      </c>
      <c r="AN122" s="11">
        <f t="shared" si="59"/>
        <v>0</v>
      </c>
      <c r="AO122" s="11">
        <f t="shared" si="60"/>
        <v>10</v>
      </c>
      <c r="AP122" s="11">
        <f t="shared" si="61"/>
        <v>0</v>
      </c>
      <c r="AQ122" s="11"/>
      <c r="AR122" s="41">
        <f t="shared" si="65"/>
        <v>9.7827491763948171E-2</v>
      </c>
      <c r="AS122" s="11">
        <f t="shared" si="66"/>
        <v>3.9</v>
      </c>
      <c r="AT122" s="11">
        <f t="shared" si="67"/>
        <v>-7.5465937721430922</v>
      </c>
      <c r="AU122" s="11">
        <f t="shared" si="68"/>
        <v>2</v>
      </c>
      <c r="AV122" s="77">
        <f t="shared" si="69"/>
        <v>-1</v>
      </c>
      <c r="AW122" s="11"/>
      <c r="AX122" s="11"/>
      <c r="AY122" s="11"/>
      <c r="AZ122" s="11"/>
      <c r="BA122" s="11"/>
      <c r="BB122" s="11"/>
    </row>
    <row r="123" spans="1:54" x14ac:dyDescent="0.3">
      <c r="A123" s="11"/>
      <c r="B123" s="81">
        <v>4.2</v>
      </c>
      <c r="C123" s="86">
        <f t="shared" si="43"/>
        <v>-15848.931924611146</v>
      </c>
      <c r="D123" s="83">
        <f t="shared" si="39"/>
        <v>9.7640317246655076E-2</v>
      </c>
      <c r="E123" s="83">
        <f t="shared" si="62"/>
        <v>7.2815693196086302E-9</v>
      </c>
      <c r="F123" s="83">
        <f t="shared" si="40"/>
        <v>1.1882573458783545E-4</v>
      </c>
      <c r="G123" s="83">
        <f t="shared" si="41"/>
        <v>5.9536804478781293E-9</v>
      </c>
      <c r="H123" s="83">
        <f t="shared" si="42"/>
        <v>2.4432066210873829E-5</v>
      </c>
      <c r="I123" s="11"/>
      <c r="J123" s="85"/>
      <c r="K123" s="85"/>
      <c r="L123" s="85"/>
      <c r="M123" s="85"/>
      <c r="N123" s="92"/>
      <c r="O123" s="85"/>
      <c r="P123" s="89">
        <f t="shared" si="70"/>
        <v>0.49379999999999957</v>
      </c>
      <c r="Q123" s="90">
        <f t="shared" si="63"/>
        <v>-1</v>
      </c>
      <c r="R123" s="88">
        <f t="shared" si="64"/>
        <v>1.5254038255454034</v>
      </c>
      <c r="S123" s="11"/>
      <c r="T123" s="11"/>
      <c r="U123" s="11">
        <f t="shared" si="44"/>
        <v>0.23242090464799342</v>
      </c>
      <c r="V123" s="11">
        <f t="shared" si="45"/>
        <v>0.23242090464799342</v>
      </c>
      <c r="W123" s="11">
        <f t="shared" si="46"/>
        <v>1.5254038255454034</v>
      </c>
      <c r="X123" s="11">
        <f t="shared" si="47"/>
        <v>1.5254038255454034</v>
      </c>
      <c r="Y123" s="41">
        <f t="shared" si="48"/>
        <v>9.7640317246655076E-2</v>
      </c>
      <c r="Z123" s="41">
        <f t="shared" si="49"/>
        <v>1.1882573458783545E-4</v>
      </c>
      <c r="AA123" s="41">
        <f>+D99</f>
        <v>0.10798688672059224</v>
      </c>
      <c r="AB123" s="41">
        <f>+F99</f>
        <v>2.62053083906598E-2</v>
      </c>
      <c r="AC123" s="41">
        <f t="shared" si="50"/>
        <v>1</v>
      </c>
      <c r="AD123" s="41">
        <f t="shared" si="51"/>
        <v>61</v>
      </c>
      <c r="AE123" s="11"/>
      <c r="AF123" s="11">
        <f t="shared" si="52"/>
        <v>2.0999999999999996</v>
      </c>
      <c r="AG123" s="11">
        <f t="shared" si="53"/>
        <v>-10</v>
      </c>
      <c r="AH123" s="11">
        <f t="shared" si="54"/>
        <v>0</v>
      </c>
      <c r="AI123" s="11">
        <f t="shared" si="55"/>
        <v>2.0999999999999996</v>
      </c>
      <c r="AJ123" s="11">
        <f t="shared" si="56"/>
        <v>0</v>
      </c>
      <c r="AK123" s="11"/>
      <c r="AL123" s="11">
        <f t="shared" si="57"/>
        <v>-6.9407260211469257</v>
      </c>
      <c r="AM123" s="11">
        <f t="shared" si="58"/>
        <v>-6.9407260211469257</v>
      </c>
      <c r="AN123" s="11">
        <f t="shared" si="59"/>
        <v>0</v>
      </c>
      <c r="AO123" s="11">
        <f t="shared" si="60"/>
        <v>10</v>
      </c>
      <c r="AP123" s="11">
        <f t="shared" si="61"/>
        <v>0</v>
      </c>
      <c r="AQ123" s="11"/>
      <c r="AR123" s="41">
        <f t="shared" si="65"/>
        <v>9.7756040473256922E-2</v>
      </c>
      <c r="AS123" s="11">
        <f t="shared" si="66"/>
        <v>4</v>
      </c>
      <c r="AT123" s="11">
        <f t="shared" si="67"/>
        <v>-7.7436656129616068</v>
      </c>
      <c r="AU123" s="11">
        <f t="shared" si="68"/>
        <v>2</v>
      </c>
      <c r="AV123" s="77">
        <f t="shared" si="69"/>
        <v>-1</v>
      </c>
      <c r="AW123" s="11"/>
      <c r="AX123" s="11"/>
      <c r="AY123" s="11"/>
      <c r="AZ123" s="11"/>
      <c r="BA123" s="11"/>
      <c r="BB123" s="11"/>
    </row>
    <row r="124" spans="1:54" x14ac:dyDescent="0.3">
      <c r="A124" s="11"/>
      <c r="B124" s="81">
        <v>4.3</v>
      </c>
      <c r="C124" s="86">
        <f t="shared" si="43"/>
        <v>-19952.623149688792</v>
      </c>
      <c r="D124" s="83">
        <f t="shared" si="39"/>
        <v>9.7593697119923051E-2</v>
      </c>
      <c r="E124" s="83">
        <f t="shared" si="62"/>
        <v>4.6257915761476284E-9</v>
      </c>
      <c r="F124" s="83">
        <f t="shared" si="40"/>
        <v>9.4393668376961621E-5</v>
      </c>
      <c r="G124" s="83">
        <f t="shared" si="41"/>
        <v>3.7822545726999491E-9</v>
      </c>
      <c r="H124" s="83">
        <f t="shared" si="42"/>
        <v>1.9540039271531596E-5</v>
      </c>
      <c r="I124" s="11"/>
      <c r="J124" s="85"/>
      <c r="K124" s="85"/>
      <c r="L124" s="85"/>
      <c r="M124" s="85"/>
      <c r="N124" s="92"/>
      <c r="O124" s="85"/>
      <c r="P124" s="89">
        <f t="shared" si="70"/>
        <v>0.50559999999999961</v>
      </c>
      <c r="Q124" s="90">
        <f t="shared" si="63"/>
        <v>-1</v>
      </c>
      <c r="R124" s="88">
        <f t="shared" si="64"/>
        <v>1.5254038255454034</v>
      </c>
      <c r="S124" s="11"/>
      <c r="T124" s="11"/>
      <c r="U124" s="11">
        <f t="shared" si="44"/>
        <v>0.23242090464799342</v>
      </c>
      <c r="V124" s="11">
        <f t="shared" si="45"/>
        <v>0.23242090464799342</v>
      </c>
      <c r="W124" s="11">
        <f t="shared" si="46"/>
        <v>1.5254038255454034</v>
      </c>
      <c r="X124" s="11">
        <f t="shared" si="47"/>
        <v>1.5254038255454034</v>
      </c>
      <c r="Y124" s="41">
        <f t="shared" si="48"/>
        <v>9.7593697119923051E-2</v>
      </c>
      <c r="Z124" s="41">
        <f t="shared" si="49"/>
        <v>9.4393668376961621E-5</v>
      </c>
      <c r="AA124" s="41">
        <f>+D98</f>
        <v>0.10962301190829379</v>
      </c>
      <c r="AB124" s="41">
        <f>+F98</f>
        <v>3.2793543283962577E-2</v>
      </c>
      <c r="AC124" s="41">
        <f t="shared" si="50"/>
        <v>1</v>
      </c>
      <c r="AD124" s="41">
        <f t="shared" si="51"/>
        <v>61</v>
      </c>
      <c r="AE124" s="11"/>
      <c r="AF124" s="11">
        <f t="shared" si="52"/>
        <v>2.2000000000000002</v>
      </c>
      <c r="AG124" s="11">
        <f t="shared" si="53"/>
        <v>-10</v>
      </c>
      <c r="AH124" s="11">
        <f t="shared" si="54"/>
        <v>0</v>
      </c>
      <c r="AI124" s="11">
        <f t="shared" si="55"/>
        <v>2.2000000000000002</v>
      </c>
      <c r="AJ124" s="11">
        <f t="shared" si="56"/>
        <v>0</v>
      </c>
      <c r="AK124" s="11"/>
      <c r="AL124" s="11">
        <f t="shared" si="57"/>
        <v>-7.1377750117037486</v>
      </c>
      <c r="AM124" s="11">
        <f t="shared" si="58"/>
        <v>-7.1377750117037486</v>
      </c>
      <c r="AN124" s="11">
        <f t="shared" si="59"/>
        <v>0</v>
      </c>
      <c r="AO124" s="11">
        <f t="shared" si="60"/>
        <v>10</v>
      </c>
      <c r="AP124" s="11">
        <f t="shared" si="61"/>
        <v>0</v>
      </c>
      <c r="AQ124" s="11"/>
      <c r="AR124" s="41">
        <f t="shared" si="65"/>
        <v>9.7694068136772338E-2</v>
      </c>
      <c r="AS124" s="11">
        <f t="shared" si="66"/>
        <v>4.0999999999999996</v>
      </c>
      <c r="AT124" s="11">
        <f t="shared" si="67"/>
        <v>-7.9407260211469257</v>
      </c>
      <c r="AU124" s="11">
        <f t="shared" si="68"/>
        <v>2</v>
      </c>
      <c r="AV124" s="77">
        <f t="shared" si="69"/>
        <v>-1</v>
      </c>
      <c r="AW124" s="11"/>
      <c r="AX124" s="11"/>
      <c r="AY124" s="11"/>
      <c r="AZ124" s="11"/>
      <c r="BA124" s="11"/>
      <c r="BB124" s="11"/>
    </row>
    <row r="125" spans="1:54" x14ac:dyDescent="0.3">
      <c r="A125" s="11"/>
      <c r="B125" s="81">
        <v>4.4000000000000004</v>
      </c>
      <c r="C125" s="86">
        <f t="shared" si="43"/>
        <v>-25118.86431509586</v>
      </c>
      <c r="D125" s="83">
        <f t="shared" si="39"/>
        <v>9.755326176698606E-2</v>
      </c>
      <c r="E125" s="83">
        <f t="shared" si="62"/>
        <v>2.9387175692522694E-9</v>
      </c>
      <c r="F125" s="83">
        <f t="shared" si="40"/>
        <v>7.4853629105430032E-5</v>
      </c>
      <c r="G125" s="83">
        <f t="shared" si="41"/>
        <v>2.4028468770278908E-9</v>
      </c>
      <c r="H125" s="83">
        <f t="shared" si="42"/>
        <v>1.5627905326291257E-5</v>
      </c>
      <c r="I125" s="11"/>
      <c r="J125" s="85"/>
      <c r="K125" s="85"/>
      <c r="L125" s="85"/>
      <c r="M125" s="85"/>
      <c r="N125" s="92"/>
      <c r="O125" s="85"/>
      <c r="P125" s="89">
        <f t="shared" si="70"/>
        <v>0.51739999999999964</v>
      </c>
      <c r="Q125" s="90">
        <f t="shared" si="63"/>
        <v>-1</v>
      </c>
      <c r="R125" s="88">
        <f t="shared" si="64"/>
        <v>1.5254038255454034</v>
      </c>
      <c r="S125" s="11"/>
      <c r="T125" s="11"/>
      <c r="U125" s="11">
        <f t="shared" si="44"/>
        <v>0.23242090464799342</v>
      </c>
      <c r="V125" s="11">
        <f t="shared" si="45"/>
        <v>0.23242090464799342</v>
      </c>
      <c r="W125" s="11">
        <f t="shared" si="46"/>
        <v>1.5254038255454034</v>
      </c>
      <c r="X125" s="11">
        <f t="shared" si="47"/>
        <v>1.5254038255454034</v>
      </c>
      <c r="Y125" s="41">
        <f t="shared" si="48"/>
        <v>9.755326176698606E-2</v>
      </c>
      <c r="Z125" s="41">
        <f t="shared" si="49"/>
        <v>7.4853629105430032E-5</v>
      </c>
      <c r="AA125" s="41">
        <f>+D97</f>
        <v>0.11150926792185449</v>
      </c>
      <c r="AB125" s="41">
        <f>+F97</f>
        <v>4.104010254730623E-2</v>
      </c>
      <c r="AC125" s="41">
        <f t="shared" si="50"/>
        <v>1</v>
      </c>
      <c r="AD125" s="41">
        <f t="shared" si="51"/>
        <v>61</v>
      </c>
      <c r="AE125" s="11"/>
      <c r="AF125" s="11">
        <f t="shared" si="52"/>
        <v>2.2999999999999998</v>
      </c>
      <c r="AG125" s="11">
        <f t="shared" si="53"/>
        <v>-10</v>
      </c>
      <c r="AH125" s="11">
        <f t="shared" si="54"/>
        <v>0</v>
      </c>
      <c r="AI125" s="11">
        <f t="shared" si="55"/>
        <v>2.2999999999999998</v>
      </c>
      <c r="AJ125" s="11">
        <f t="shared" si="56"/>
        <v>0</v>
      </c>
      <c r="AK125" s="11"/>
      <c r="AL125" s="11">
        <f t="shared" si="57"/>
        <v>-7.3348139390898623</v>
      </c>
      <c r="AM125" s="11">
        <f t="shared" si="58"/>
        <v>-7.3348139390898623</v>
      </c>
      <c r="AN125" s="11">
        <f t="shared" si="59"/>
        <v>0</v>
      </c>
      <c r="AO125" s="11">
        <f t="shared" si="60"/>
        <v>10</v>
      </c>
      <c r="AP125" s="11">
        <f t="shared" si="61"/>
        <v>0</v>
      </c>
      <c r="AQ125" s="11"/>
      <c r="AR125" s="41">
        <f t="shared" si="65"/>
        <v>9.7640317246655076E-2</v>
      </c>
      <c r="AS125" s="11">
        <f t="shared" si="66"/>
        <v>4.2</v>
      </c>
      <c r="AT125" s="11">
        <f t="shared" si="67"/>
        <v>-8.1377750117037486</v>
      </c>
      <c r="AU125" s="11">
        <f t="shared" si="68"/>
        <v>2</v>
      </c>
      <c r="AV125" s="77">
        <f t="shared" si="69"/>
        <v>-1</v>
      </c>
      <c r="AW125" s="11"/>
      <c r="AX125" s="11"/>
      <c r="AY125" s="11"/>
      <c r="AZ125" s="11"/>
      <c r="BA125" s="11"/>
      <c r="BB125" s="11"/>
    </row>
    <row r="126" spans="1:54" x14ac:dyDescent="0.3">
      <c r="A126" s="11"/>
      <c r="B126" s="81">
        <v>4.5</v>
      </c>
      <c r="C126" s="86">
        <f t="shared" si="43"/>
        <v>-31622.77660168384</v>
      </c>
      <c r="D126" s="83">
        <f t="shared" si="39"/>
        <v>9.7518190696190971E-2</v>
      </c>
      <c r="E126" s="83">
        <f t="shared" si="62"/>
        <v>1.8669761848035123E-9</v>
      </c>
      <c r="F126" s="83">
        <f t="shared" si="40"/>
        <v>5.9225723779138771E-5</v>
      </c>
      <c r="G126" s="83">
        <f t="shared" si="41"/>
        <v>1.5265489125186506E-9</v>
      </c>
      <c r="H126" s="83">
        <f t="shared" si="42"/>
        <v>1.249929159531115E-5</v>
      </c>
      <c r="I126" s="11"/>
      <c r="J126" s="85"/>
      <c r="K126" s="85"/>
      <c r="L126" s="85"/>
      <c r="M126" s="85"/>
      <c r="N126" s="92"/>
      <c r="O126" s="85"/>
      <c r="P126" s="89">
        <f t="shared" si="70"/>
        <v>0.52919999999999967</v>
      </c>
      <c r="Q126" s="90">
        <f t="shared" si="63"/>
        <v>-1</v>
      </c>
      <c r="R126" s="88">
        <f t="shared" si="64"/>
        <v>1.5254038255454034</v>
      </c>
      <c r="S126" s="11"/>
      <c r="T126" s="11"/>
      <c r="U126" s="11">
        <f t="shared" si="44"/>
        <v>0.23242090464799342</v>
      </c>
      <c r="V126" s="11">
        <f t="shared" si="45"/>
        <v>0.23242090464799342</v>
      </c>
      <c r="W126" s="11">
        <f t="shared" si="46"/>
        <v>1.5254038255454034</v>
      </c>
      <c r="X126" s="11">
        <f t="shared" si="47"/>
        <v>1.5254038255454034</v>
      </c>
      <c r="Y126" s="41">
        <f t="shared" si="48"/>
        <v>9.7518190696190971E-2</v>
      </c>
      <c r="Z126" s="41">
        <f t="shared" si="49"/>
        <v>5.9225723779138771E-5</v>
      </c>
      <c r="AA126" s="41">
        <f>+D96</f>
        <v>0.11368383123561408</v>
      </c>
      <c r="AB126" s="41">
        <f>F96</f>
        <v>5.1362955661649515E-2</v>
      </c>
      <c r="AC126" s="41">
        <f t="shared" si="50"/>
        <v>1</v>
      </c>
      <c r="AD126" s="41">
        <f t="shared" si="51"/>
        <v>61</v>
      </c>
      <c r="AE126" s="11"/>
      <c r="AF126" s="11">
        <f t="shared" si="52"/>
        <v>2.4000000000000004</v>
      </c>
      <c r="AG126" s="11">
        <f t="shared" si="53"/>
        <v>-10</v>
      </c>
      <c r="AH126" s="11">
        <f t="shared" si="54"/>
        <v>0</v>
      </c>
      <c r="AI126" s="11">
        <f t="shared" si="55"/>
        <v>2.4000000000000004</v>
      </c>
      <c r="AJ126" s="11">
        <f t="shared" si="56"/>
        <v>0</v>
      </c>
      <c r="AK126" s="11"/>
      <c r="AL126" s="11">
        <f t="shared" si="57"/>
        <v>-7.5318421505756383</v>
      </c>
      <c r="AM126" s="11">
        <f t="shared" si="58"/>
        <v>-7.5318421505756383</v>
      </c>
      <c r="AN126" s="11">
        <f t="shared" si="59"/>
        <v>0</v>
      </c>
      <c r="AO126" s="11">
        <f t="shared" si="60"/>
        <v>10</v>
      </c>
      <c r="AP126" s="11">
        <f t="shared" si="61"/>
        <v>0</v>
      </c>
      <c r="AQ126" s="11"/>
      <c r="AR126" s="41">
        <f t="shared" si="65"/>
        <v>9.7593697119923051E-2</v>
      </c>
      <c r="AS126" s="11">
        <f t="shared" si="66"/>
        <v>4.3</v>
      </c>
      <c r="AT126" s="11">
        <f t="shared" si="67"/>
        <v>-8.3348139390898623</v>
      </c>
      <c r="AU126" s="11">
        <f t="shared" si="68"/>
        <v>2</v>
      </c>
      <c r="AV126" s="77">
        <f t="shared" si="69"/>
        <v>-1</v>
      </c>
      <c r="AW126" s="11"/>
      <c r="AX126" s="11"/>
      <c r="AY126" s="11"/>
      <c r="AZ126" s="11"/>
      <c r="BA126" s="11"/>
      <c r="BB126" s="11"/>
    </row>
    <row r="127" spans="1:54" x14ac:dyDescent="0.3">
      <c r="A127" s="11"/>
      <c r="B127" s="81">
        <v>4.5999999999999996</v>
      </c>
      <c r="C127" s="86">
        <f t="shared" si="43"/>
        <v>-39810.717055349742</v>
      </c>
      <c r="D127" s="83">
        <f t="shared" si="39"/>
        <v>9.7487772264884795E-2</v>
      </c>
      <c r="E127" s="83">
        <f t="shared" si="62"/>
        <v>1.1861216402337891E-9</v>
      </c>
      <c r="F127" s="83">
        <f t="shared" si="40"/>
        <v>4.6726432183827625E-5</v>
      </c>
      <c r="G127" s="83">
        <f t="shared" si="41"/>
        <v>9.698504471453036E-10</v>
      </c>
      <c r="H127" s="83">
        <f t="shared" si="42"/>
        <v>9.9972245263867298E-6</v>
      </c>
      <c r="I127" s="11"/>
      <c r="J127" s="85"/>
      <c r="K127" s="85"/>
      <c r="L127" s="85"/>
      <c r="M127" s="85"/>
      <c r="N127" s="92"/>
      <c r="O127" s="85"/>
      <c r="P127" s="89">
        <f t="shared" si="70"/>
        <v>0.5409999999999997</v>
      </c>
      <c r="Q127" s="90">
        <f t="shared" si="63"/>
        <v>-1</v>
      </c>
      <c r="R127" s="88">
        <f t="shared" si="64"/>
        <v>1.5254038255454034</v>
      </c>
      <c r="S127" s="11"/>
      <c r="T127" s="11"/>
      <c r="U127" s="11">
        <f t="shared" si="44"/>
        <v>0.23242090464799342</v>
      </c>
      <c r="V127" s="11">
        <f t="shared" si="45"/>
        <v>0.23242090464799342</v>
      </c>
      <c r="W127" s="11">
        <f t="shared" si="46"/>
        <v>1.5254038255454034</v>
      </c>
      <c r="X127" s="11">
        <f t="shared" si="47"/>
        <v>1.5254038255454034</v>
      </c>
      <c r="Y127" s="41">
        <f t="shared" si="48"/>
        <v>9.7487772264884795E-2</v>
      </c>
      <c r="Z127" s="41">
        <f t="shared" si="49"/>
        <v>4.6726432183827625E-5</v>
      </c>
      <c r="AA127" s="41">
        <f>+D95</f>
        <v>0.11619066227730401</v>
      </c>
      <c r="AB127" s="41">
        <f>F95</f>
        <v>6.4285503527735849E-2</v>
      </c>
      <c r="AC127" s="41">
        <f t="shared" si="50"/>
        <v>1</v>
      </c>
      <c r="AD127" s="41">
        <f t="shared" si="51"/>
        <v>61</v>
      </c>
      <c r="AE127" s="11"/>
      <c r="AF127" s="11">
        <f t="shared" si="52"/>
        <v>2.5</v>
      </c>
      <c r="AG127" s="11">
        <f t="shared" si="53"/>
        <v>-10</v>
      </c>
      <c r="AH127" s="11">
        <f t="shared" si="54"/>
        <v>0</v>
      </c>
      <c r="AI127" s="11">
        <f t="shared" si="55"/>
        <v>2.5</v>
      </c>
      <c r="AJ127" s="11">
        <f t="shared" si="56"/>
        <v>0</v>
      </c>
      <c r="AK127" s="11"/>
      <c r="AL127" s="11">
        <f t="shared" si="57"/>
        <v>-7.7288612218872288</v>
      </c>
      <c r="AM127" s="11">
        <f t="shared" si="58"/>
        <v>-7.7288612218872288</v>
      </c>
      <c r="AN127" s="11">
        <f t="shared" si="59"/>
        <v>0</v>
      </c>
      <c r="AO127" s="11">
        <f t="shared" si="60"/>
        <v>10</v>
      </c>
      <c r="AP127" s="11">
        <f t="shared" si="61"/>
        <v>0</v>
      </c>
      <c r="AQ127" s="11"/>
      <c r="AR127" s="41">
        <f t="shared" si="65"/>
        <v>9.755326176698606E-2</v>
      </c>
      <c r="AS127" s="11">
        <f t="shared" si="66"/>
        <v>4.4000000000000004</v>
      </c>
      <c r="AT127" s="11">
        <f t="shared" si="67"/>
        <v>-8.5318421505756383</v>
      </c>
      <c r="AU127" s="11">
        <f t="shared" si="68"/>
        <v>2</v>
      </c>
      <c r="AV127" s="77">
        <f t="shared" si="69"/>
        <v>-1</v>
      </c>
      <c r="AW127" s="11"/>
      <c r="AX127" s="11"/>
      <c r="AY127" s="11"/>
      <c r="AZ127" s="11"/>
      <c r="BA127" s="11"/>
      <c r="BB127" s="11"/>
    </row>
    <row r="128" spans="1:54" x14ac:dyDescent="0.3">
      <c r="A128" s="11"/>
      <c r="B128" s="81">
        <v>4.7</v>
      </c>
      <c r="C128" s="86">
        <f t="shared" si="43"/>
        <v>-50118.723362727294</v>
      </c>
      <c r="D128" s="83">
        <f t="shared" si="39"/>
        <v>9.746138923917147E-2</v>
      </c>
      <c r="E128" s="83">
        <f t="shared" si="62"/>
        <v>7.5357925405681805E-10</v>
      </c>
      <c r="F128" s="83">
        <f t="shared" si="40"/>
        <v>3.6729207657440898E-5</v>
      </c>
      <c r="G128" s="83">
        <f t="shared" si="41"/>
        <v>6.1617844361332015E-10</v>
      </c>
      <c r="H128" s="83">
        <f t="shared" si="42"/>
        <v>7.996154493288057E-6</v>
      </c>
      <c r="I128" s="11"/>
      <c r="J128" s="85"/>
      <c r="K128" s="85"/>
      <c r="L128" s="85"/>
      <c r="M128" s="85"/>
      <c r="N128" s="92"/>
      <c r="O128" s="85"/>
      <c r="P128" s="89">
        <f t="shared" si="70"/>
        <v>0.55279999999999974</v>
      </c>
      <c r="Q128" s="90">
        <f t="shared" si="63"/>
        <v>-1</v>
      </c>
      <c r="R128" s="88">
        <f t="shared" si="64"/>
        <v>1.5254038255454034</v>
      </c>
      <c r="S128" s="11"/>
      <c r="T128" s="11"/>
      <c r="U128" s="11">
        <f t="shared" si="44"/>
        <v>0.23242090464799342</v>
      </c>
      <c r="V128" s="11">
        <f t="shared" si="45"/>
        <v>0.23242090464799342</v>
      </c>
      <c r="W128" s="11">
        <f t="shared" si="46"/>
        <v>1.5254038255454034</v>
      </c>
      <c r="X128" s="11">
        <f t="shared" si="47"/>
        <v>1.5254038255454034</v>
      </c>
      <c r="Y128" s="41">
        <f t="shared" si="48"/>
        <v>9.746138923917147E-2</v>
      </c>
      <c r="Z128" s="41">
        <f t="shared" si="49"/>
        <v>3.6729207657440898E-5</v>
      </c>
      <c r="AA128" s="41">
        <f>+D94</f>
        <v>0.11908035291389779</v>
      </c>
      <c r="AB128" s="41">
        <f>F94</f>
        <v>8.0463135726709323E-2</v>
      </c>
      <c r="AC128" s="41">
        <f t="shared" si="50"/>
        <v>1</v>
      </c>
      <c r="AD128" s="41">
        <f t="shared" si="51"/>
        <v>61</v>
      </c>
      <c r="AE128" s="11"/>
      <c r="AF128" s="11">
        <f t="shared" si="52"/>
        <v>2.5999999999999996</v>
      </c>
      <c r="AG128" s="11">
        <f t="shared" si="53"/>
        <v>-10</v>
      </c>
      <c r="AH128" s="11">
        <f t="shared" si="54"/>
        <v>0</v>
      </c>
      <c r="AI128" s="11">
        <f t="shared" si="55"/>
        <v>2.5999999999999996</v>
      </c>
      <c r="AJ128" s="11">
        <f t="shared" si="56"/>
        <v>0</v>
      </c>
      <c r="AK128" s="11"/>
      <c r="AL128" s="11">
        <f t="shared" si="57"/>
        <v>-7.9258707705220068</v>
      </c>
      <c r="AM128" s="11">
        <f t="shared" si="58"/>
        <v>-7.9258707705220068</v>
      </c>
      <c r="AN128" s="11">
        <f t="shared" si="59"/>
        <v>0</v>
      </c>
      <c r="AO128" s="11">
        <f t="shared" si="60"/>
        <v>10</v>
      </c>
      <c r="AP128" s="11">
        <f t="shared" si="61"/>
        <v>0</v>
      </c>
      <c r="AQ128" s="11"/>
      <c r="AR128" s="41">
        <f t="shared" si="65"/>
        <v>9.7518190696190971E-2</v>
      </c>
      <c r="AS128" s="11">
        <f t="shared" si="66"/>
        <v>4.5</v>
      </c>
      <c r="AT128" s="11">
        <f t="shared" si="67"/>
        <v>-8.7288612218872288</v>
      </c>
      <c r="AU128" s="11">
        <f t="shared" si="68"/>
        <v>2</v>
      </c>
      <c r="AV128" s="77">
        <f t="shared" si="69"/>
        <v>-1</v>
      </c>
      <c r="AW128" s="11"/>
      <c r="AX128" s="11"/>
      <c r="AY128" s="11"/>
      <c r="AZ128" s="11"/>
      <c r="BA128" s="11"/>
      <c r="BB128" s="11"/>
    </row>
    <row r="129" spans="1:54" x14ac:dyDescent="0.3">
      <c r="A129" s="11"/>
      <c r="B129" s="81">
        <v>4.8</v>
      </c>
      <c r="C129" s="86">
        <f t="shared" si="43"/>
        <v>-63095.734448019342</v>
      </c>
      <c r="D129" s="83">
        <f t="shared" si="39"/>
        <v>9.7438506269352979E-2</v>
      </c>
      <c r="E129" s="83">
        <f t="shared" si="62"/>
        <v>4.7877763316982224E-10</v>
      </c>
      <c r="F129" s="83">
        <f t="shared" si="40"/>
        <v>2.8733053164152843E-5</v>
      </c>
      <c r="G129" s="83">
        <f t="shared" si="41"/>
        <v>3.9148631214006727E-10</v>
      </c>
      <c r="H129" s="83">
        <f t="shared" si="42"/>
        <v>6.3957467332698076E-6</v>
      </c>
      <c r="I129" s="11"/>
      <c r="J129" s="85"/>
      <c r="K129" s="85"/>
      <c r="L129" s="85"/>
      <c r="M129" s="85"/>
      <c r="N129" s="92"/>
      <c r="O129" s="85"/>
      <c r="P129" s="89">
        <f t="shared" si="70"/>
        <v>0.56459999999999977</v>
      </c>
      <c r="Q129" s="90">
        <f t="shared" si="63"/>
        <v>-1</v>
      </c>
      <c r="R129" s="88">
        <f t="shared" si="64"/>
        <v>1.5254038255454034</v>
      </c>
      <c r="S129" s="11"/>
      <c r="T129" s="11"/>
      <c r="U129" s="11">
        <f t="shared" si="44"/>
        <v>0.23242090464799342</v>
      </c>
      <c r="V129" s="11">
        <f t="shared" si="45"/>
        <v>0.23242090464799342</v>
      </c>
      <c r="W129" s="11">
        <f t="shared" si="46"/>
        <v>1.5254038255454034</v>
      </c>
      <c r="X129" s="11">
        <f t="shared" si="47"/>
        <v>1.5254038255454034</v>
      </c>
      <c r="Y129" s="41">
        <f t="shared" si="48"/>
        <v>9.7438506269352979E-2</v>
      </c>
      <c r="Z129" s="41">
        <f t="shared" si="49"/>
        <v>2.8733053164152843E-5</v>
      </c>
      <c r="AA129" s="41">
        <f>+D93</f>
        <v>0.12241107859489811</v>
      </c>
      <c r="AB129" s="41">
        <f>+F93</f>
        <v>0.10071641606859991</v>
      </c>
      <c r="AC129" s="41">
        <f t="shared" si="50"/>
        <v>1</v>
      </c>
      <c r="AD129" s="41">
        <f t="shared" si="51"/>
        <v>61</v>
      </c>
      <c r="AE129" s="11"/>
      <c r="AF129" s="11">
        <f t="shared" si="52"/>
        <v>2.7</v>
      </c>
      <c r="AG129" s="11">
        <f t="shared" si="53"/>
        <v>-10</v>
      </c>
      <c r="AH129" s="11">
        <f t="shared" si="54"/>
        <v>0</v>
      </c>
      <c r="AI129" s="11">
        <f t="shared" si="55"/>
        <v>2.7</v>
      </c>
      <c r="AJ129" s="11">
        <f t="shared" si="56"/>
        <v>0</v>
      </c>
      <c r="AK129" s="11"/>
      <c r="AL129" s="11">
        <f t="shared" si="57"/>
        <v>-8.1228710661237038</v>
      </c>
      <c r="AM129" s="11">
        <f t="shared" si="58"/>
        <v>-8.1228710661237038</v>
      </c>
      <c r="AN129" s="11">
        <f t="shared" si="59"/>
        <v>0</v>
      </c>
      <c r="AO129" s="11">
        <f t="shared" si="60"/>
        <v>10</v>
      </c>
      <c r="AP129" s="11">
        <f t="shared" si="61"/>
        <v>0</v>
      </c>
      <c r="AQ129" s="11"/>
      <c r="AR129" s="41">
        <f t="shared" si="65"/>
        <v>9.7487772264884795E-2</v>
      </c>
      <c r="AS129" s="11">
        <f t="shared" si="66"/>
        <v>4.5999999999999996</v>
      </c>
      <c r="AT129" s="11">
        <f t="shared" si="67"/>
        <v>-8.9258707705220068</v>
      </c>
      <c r="AU129" s="11">
        <f t="shared" si="68"/>
        <v>2</v>
      </c>
      <c r="AV129" s="77">
        <f t="shared" si="69"/>
        <v>-1</v>
      </c>
      <c r="AW129" s="11"/>
      <c r="AX129" s="11"/>
      <c r="AY129" s="11"/>
      <c r="AZ129" s="11"/>
      <c r="BA129" s="11"/>
      <c r="BB129" s="11"/>
    </row>
    <row r="130" spans="1:54" x14ac:dyDescent="0.3">
      <c r="A130" s="11"/>
      <c r="B130" s="81">
        <v>4.9000000000000004</v>
      </c>
      <c r="C130" s="86">
        <f t="shared" si="43"/>
        <v>-79432.823472428237</v>
      </c>
      <c r="D130" s="83">
        <f t="shared" si="39"/>
        <v>9.7418659026915502E-2</v>
      </c>
      <c r="E130" s="83">
        <f t="shared" si="62"/>
        <v>3.0419499111031224E-10</v>
      </c>
      <c r="F130" s="83">
        <f t="shared" si="40"/>
        <v>2.2337306430883035E-5</v>
      </c>
      <c r="G130" s="83">
        <f t="shared" si="41"/>
        <v>2.4873511663284912E-10</v>
      </c>
      <c r="H130" s="83">
        <f t="shared" si="42"/>
        <v>5.1157790523939593E-6</v>
      </c>
      <c r="I130" s="11"/>
      <c r="J130" s="85"/>
      <c r="K130" s="85"/>
      <c r="L130" s="85"/>
      <c r="M130" s="85"/>
      <c r="N130" s="92"/>
      <c r="O130" s="85"/>
      <c r="P130" s="89">
        <f t="shared" si="70"/>
        <v>0.5763999999999998</v>
      </c>
      <c r="Q130" s="90">
        <f t="shared" si="63"/>
        <v>-1</v>
      </c>
      <c r="R130" s="88">
        <f t="shared" si="64"/>
        <v>1.5254038255454034</v>
      </c>
      <c r="S130" s="11"/>
      <c r="T130" s="11"/>
      <c r="U130" s="11">
        <f t="shared" si="44"/>
        <v>0.23242090464799342</v>
      </c>
      <c r="V130" s="11">
        <f t="shared" si="45"/>
        <v>0.23242090464799342</v>
      </c>
      <c r="W130" s="11">
        <f t="shared" si="46"/>
        <v>1.5254038255454034</v>
      </c>
      <c r="X130" s="11">
        <f t="shared" si="47"/>
        <v>1.5254038255454034</v>
      </c>
      <c r="Y130" s="41">
        <f t="shared" si="48"/>
        <v>9.7418659026915502E-2</v>
      </c>
      <c r="Z130" s="41">
        <f t="shared" si="49"/>
        <v>2.2337306430883035E-5</v>
      </c>
      <c r="AA130" s="41">
        <f>+D92</f>
        <v>0.1262496544613636</v>
      </c>
      <c r="AB130" s="41">
        <f>F92</f>
        <v>0.12607249200084278</v>
      </c>
      <c r="AC130" s="41">
        <f t="shared" si="50"/>
        <v>1</v>
      </c>
      <c r="AD130" s="41">
        <f t="shared" si="51"/>
        <v>61</v>
      </c>
      <c r="AE130" s="11"/>
      <c r="AF130" s="11">
        <f t="shared" si="52"/>
        <v>2.8</v>
      </c>
      <c r="AG130" s="11">
        <f t="shared" si="53"/>
        <v>-10</v>
      </c>
      <c r="AH130" s="11">
        <f t="shared" si="54"/>
        <v>0</v>
      </c>
      <c r="AI130" s="11">
        <f t="shared" si="55"/>
        <v>2.8</v>
      </c>
      <c r="AJ130" s="11">
        <f t="shared" si="56"/>
        <v>0</v>
      </c>
      <c r="AK130" s="11"/>
      <c r="AL130" s="11">
        <f t="shared" si="57"/>
        <v>-8.3198661465233918</v>
      </c>
      <c r="AM130" s="11">
        <f t="shared" si="58"/>
        <v>-8.3198661465233918</v>
      </c>
      <c r="AN130" s="11">
        <f t="shared" si="59"/>
        <v>0</v>
      </c>
      <c r="AO130" s="11">
        <f t="shared" si="60"/>
        <v>10</v>
      </c>
      <c r="AP130" s="11">
        <f t="shared" si="61"/>
        <v>0</v>
      </c>
      <c r="AQ130" s="11"/>
      <c r="AR130" s="41">
        <f t="shared" si="65"/>
        <v>9.746138923917147E-2</v>
      </c>
      <c r="AS130" s="11">
        <f t="shared" si="66"/>
        <v>4.7</v>
      </c>
      <c r="AT130" s="11">
        <f t="shared" si="67"/>
        <v>-9.1228710661237038</v>
      </c>
      <c r="AU130" s="11">
        <f t="shared" si="68"/>
        <v>2</v>
      </c>
      <c r="AV130" s="77">
        <f t="shared" si="69"/>
        <v>-1</v>
      </c>
      <c r="AW130" s="11"/>
      <c r="AX130" s="11"/>
      <c r="AY130" s="11"/>
      <c r="AZ130" s="11"/>
      <c r="BA130" s="11"/>
      <c r="BB130" s="11"/>
    </row>
    <row r="131" spans="1:54" x14ac:dyDescent="0.3">
      <c r="A131" s="11"/>
      <c r="B131" s="81">
        <v>5</v>
      </c>
      <c r="C131" s="86">
        <f t="shared" si="43"/>
        <v>-100000</v>
      </c>
      <c r="D131" s="83">
        <f t="shared" si="39"/>
        <v>9.7401444782636015E-2</v>
      </c>
      <c r="E131" s="83">
        <f t="shared" si="62"/>
        <v>1.9327524215538594E-10</v>
      </c>
      <c r="F131" s="83">
        <f t="shared" si="40"/>
        <v>1.7221527378489074E-5</v>
      </c>
      <c r="G131" s="83">
        <f t="shared" si="41"/>
        <v>1.5803882299510185E-10</v>
      </c>
      <c r="H131" s="83">
        <f t="shared" si="42"/>
        <v>4.0920267323472445E-6</v>
      </c>
      <c r="I131" s="11"/>
      <c r="J131" s="85"/>
      <c r="K131" s="85"/>
      <c r="L131" s="85"/>
      <c r="M131" s="85"/>
      <c r="N131" s="92"/>
      <c r="O131" s="85"/>
      <c r="P131" s="89">
        <f t="shared" si="70"/>
        <v>0.58819999999999983</v>
      </c>
      <c r="Q131" s="90">
        <f t="shared" si="63"/>
        <v>-1</v>
      </c>
      <c r="R131" s="88">
        <f t="shared" si="64"/>
        <v>1.5254038255454034</v>
      </c>
      <c r="S131" s="11"/>
      <c r="T131" s="11"/>
      <c r="U131" s="11">
        <f t="shared" si="44"/>
        <v>0.23242090464799342</v>
      </c>
      <c r="V131" s="11">
        <f t="shared" si="45"/>
        <v>0.23242090464799342</v>
      </c>
      <c r="W131" s="11">
        <f t="shared" si="46"/>
        <v>1.5254038255454034</v>
      </c>
      <c r="X131" s="11">
        <f t="shared" si="47"/>
        <v>1.5254038255454034</v>
      </c>
      <c r="Y131" s="41">
        <f t="shared" si="48"/>
        <v>9.7401444782636015E-2</v>
      </c>
      <c r="Z131" s="41">
        <f t="shared" si="49"/>
        <v>1.7221527378489074E-5</v>
      </c>
      <c r="AA131" s="41">
        <f>+D91</f>
        <v>0.13067268354301009</v>
      </c>
      <c r="AB131" s="41">
        <f>F91</f>
        <v>0.15781665669284137</v>
      </c>
      <c r="AC131" s="41">
        <f t="shared" si="50"/>
        <v>1</v>
      </c>
      <c r="AD131" s="41">
        <f t="shared" si="51"/>
        <v>61</v>
      </c>
      <c r="AE131" s="11"/>
      <c r="AF131" s="11">
        <f t="shared" si="52"/>
        <v>2.9000000000000004</v>
      </c>
      <c r="AG131" s="11">
        <f t="shared" si="53"/>
        <v>-10</v>
      </c>
      <c r="AH131" s="11">
        <f t="shared" si="54"/>
        <v>0</v>
      </c>
      <c r="AI131" s="11">
        <f t="shared" si="55"/>
        <v>2.9000000000000004</v>
      </c>
      <c r="AJ131" s="11">
        <f t="shared" si="56"/>
        <v>0</v>
      </c>
      <c r="AK131" s="11"/>
      <c r="AL131" s="11">
        <f t="shared" si="57"/>
        <v>-8.5168479413384492</v>
      </c>
      <c r="AM131" s="11">
        <f t="shared" si="58"/>
        <v>-8.5168479413384492</v>
      </c>
      <c r="AN131" s="11">
        <f t="shared" si="59"/>
        <v>0</v>
      </c>
      <c r="AO131" s="11">
        <f t="shared" si="60"/>
        <v>10</v>
      </c>
      <c r="AP131" s="11">
        <f t="shared" si="61"/>
        <v>0</v>
      </c>
      <c r="AQ131" s="11"/>
      <c r="AR131" s="41">
        <f t="shared" si="65"/>
        <v>9.7438506269352979E-2</v>
      </c>
      <c r="AS131" s="11">
        <f t="shared" si="66"/>
        <v>4.8</v>
      </c>
      <c r="AT131" s="11">
        <f t="shared" si="67"/>
        <v>-9.3198661465233918</v>
      </c>
      <c r="AU131" s="11">
        <f t="shared" si="68"/>
        <v>2</v>
      </c>
      <c r="AV131" s="77">
        <f t="shared" si="69"/>
        <v>-1</v>
      </c>
      <c r="AW131" s="11"/>
      <c r="AX131" s="11"/>
      <c r="AY131" s="11"/>
      <c r="AZ131" s="11"/>
      <c r="BA131" s="11"/>
      <c r="BB131" s="11"/>
    </row>
    <row r="132" spans="1:54" x14ac:dyDescent="0.3">
      <c r="A132" s="11"/>
      <c r="B132" s="81">
        <v>5.0999999999999996</v>
      </c>
      <c r="C132" s="86">
        <f t="shared" si="43"/>
        <v>-125892.54117941685</v>
      </c>
      <c r="D132" s="83">
        <f t="shared" si="39"/>
        <v>9.7386514234626242E-2</v>
      </c>
      <c r="E132" s="83">
        <f t="shared" si="62"/>
        <v>1.2280240383481774E-10</v>
      </c>
      <c r="F132" s="83">
        <f t="shared" si="40"/>
        <v>1.3129500646141832E-5</v>
      </c>
      <c r="G132" s="83">
        <f t="shared" si="41"/>
        <v>1.0041504831443189E-10</v>
      </c>
      <c r="H132" s="83">
        <f t="shared" si="42"/>
        <v>3.2732070444619713E-6</v>
      </c>
      <c r="I132" s="11"/>
      <c r="J132" s="85"/>
      <c r="K132" s="85"/>
      <c r="L132" s="85"/>
      <c r="M132" s="85"/>
      <c r="N132" s="92"/>
      <c r="O132" s="85"/>
      <c r="P132" s="89">
        <v>0.6</v>
      </c>
      <c r="Q132" s="90">
        <f t="shared" si="63"/>
        <v>-1</v>
      </c>
      <c r="R132" s="88">
        <f t="shared" si="64"/>
        <v>1.5254038255454034</v>
      </c>
      <c r="S132" s="11"/>
      <c r="T132" s="11"/>
      <c r="U132" s="38"/>
      <c r="V132" s="38"/>
      <c r="W132" s="38"/>
      <c r="X132" s="38"/>
      <c r="Y132" s="41">
        <f t="shared" si="48"/>
        <v>9.7386514234626242E-2</v>
      </c>
      <c r="Z132" s="41">
        <f t="shared" si="49"/>
        <v>1.3129500646141832E-5</v>
      </c>
      <c r="AA132" s="41">
        <f>+D90</f>
        <v>0.13576776504313187</v>
      </c>
      <c r="AB132" s="41">
        <f>F90</f>
        <v>0.19755635149556525</v>
      </c>
      <c r="AC132" s="38"/>
      <c r="AD132" s="38"/>
      <c r="AE132" s="11"/>
      <c r="AF132" s="11">
        <f t="shared" si="52"/>
        <v>3</v>
      </c>
      <c r="AG132" s="11">
        <f t="shared" si="53"/>
        <v>-10</v>
      </c>
      <c r="AH132" s="11">
        <f t="shared" si="54"/>
        <v>0</v>
      </c>
      <c r="AI132" s="11">
        <f t="shared" si="55"/>
        <v>3</v>
      </c>
      <c r="AJ132" s="11">
        <f t="shared" si="56"/>
        <v>0</v>
      </c>
      <c r="AK132" s="11"/>
      <c r="AL132" s="11">
        <f t="shared" si="57"/>
        <v>-8.7138237739276221</v>
      </c>
      <c r="AM132" s="11">
        <f t="shared" si="58"/>
        <v>-8.7138237739276221</v>
      </c>
      <c r="AN132" s="11">
        <f t="shared" si="59"/>
        <v>0</v>
      </c>
      <c r="AO132" s="11">
        <f t="shared" si="60"/>
        <v>10</v>
      </c>
      <c r="AP132" s="11">
        <f t="shared" si="61"/>
        <v>0</v>
      </c>
      <c r="AQ132" s="11"/>
      <c r="AR132" s="41">
        <f t="shared" si="65"/>
        <v>9.7418659026915502E-2</v>
      </c>
      <c r="AS132" s="11">
        <f t="shared" si="66"/>
        <v>4.9000000000000004</v>
      </c>
      <c r="AT132" s="11">
        <f t="shared" si="67"/>
        <v>-9.5168479413384492</v>
      </c>
      <c r="AU132" s="11">
        <f t="shared" si="68"/>
        <v>2</v>
      </c>
      <c r="AV132" s="77">
        <f t="shared" si="69"/>
        <v>-1</v>
      </c>
      <c r="AW132" s="11"/>
      <c r="AX132" s="11"/>
      <c r="AY132" s="11"/>
      <c r="AZ132" s="11"/>
      <c r="BA132" s="11"/>
      <c r="BB132" s="11"/>
    </row>
    <row r="133" spans="1:54" x14ac:dyDescent="0.3">
      <c r="A133" s="11"/>
      <c r="B133" s="81">
        <v>5.2</v>
      </c>
      <c r="C133" s="86">
        <f t="shared" si="43"/>
        <v>-158489.31924611164</v>
      </c>
      <c r="D133" s="83">
        <f t="shared" si="39"/>
        <v>9.7373564420493705E-2</v>
      </c>
      <c r="E133" s="83">
        <f t="shared" si="62"/>
        <v>7.8027692794046019E-11</v>
      </c>
      <c r="F133" s="83">
        <f t="shared" si="40"/>
        <v>9.8562936016798608E-6</v>
      </c>
      <c r="G133" s="83">
        <f t="shared" si="41"/>
        <v>6.3801653053856973E-11</v>
      </c>
      <c r="H133" s="83">
        <f t="shared" si="42"/>
        <v>2.6182228378256139E-6</v>
      </c>
      <c r="I133" s="11"/>
      <c r="J133" s="11"/>
      <c r="K133" s="11"/>
      <c r="L133" s="85"/>
      <c r="M133" s="11"/>
      <c r="N133" s="11"/>
      <c r="O133" s="11"/>
      <c r="P133" s="11"/>
      <c r="Q133" s="11"/>
      <c r="R133" s="11"/>
      <c r="S133" s="11"/>
      <c r="T133" s="11"/>
      <c r="U133" s="38"/>
      <c r="V133" s="38"/>
      <c r="W133" s="38"/>
      <c r="X133" s="38"/>
      <c r="Y133" s="41">
        <f t="shared" si="48"/>
        <v>9.7373564420493705E-2</v>
      </c>
      <c r="Z133" s="41">
        <f t="shared" si="49"/>
        <v>9.8562936016798608E-6</v>
      </c>
      <c r="AA133" s="41">
        <f>+D89</f>
        <v>0.14163469575256446</v>
      </c>
      <c r="AB133" s="41">
        <f>F89</f>
        <v>0.24730024001111159</v>
      </c>
      <c r="AC133" s="38"/>
      <c r="AD133" s="38"/>
      <c r="AE133" s="11"/>
      <c r="AF133" s="11">
        <f t="shared" si="52"/>
        <v>3.0999999999999996</v>
      </c>
      <c r="AG133" s="11">
        <f t="shared" si="53"/>
        <v>-10</v>
      </c>
      <c r="AH133" s="11">
        <f t="shared" si="54"/>
        <v>0</v>
      </c>
      <c r="AI133" s="11">
        <f t="shared" si="55"/>
        <v>3.0999999999999996</v>
      </c>
      <c r="AJ133" s="11">
        <f t="shared" si="56"/>
        <v>0</v>
      </c>
      <c r="AK133" s="11"/>
      <c r="AL133" s="11">
        <f t="shared" si="57"/>
        <v>-8.9107931318758045</v>
      </c>
      <c r="AM133" s="11">
        <f t="shared" si="58"/>
        <v>-8.9107931318758045</v>
      </c>
      <c r="AN133" s="11">
        <f t="shared" si="59"/>
        <v>0</v>
      </c>
      <c r="AO133" s="11">
        <f t="shared" si="60"/>
        <v>10</v>
      </c>
      <c r="AP133" s="11">
        <f t="shared" si="61"/>
        <v>0</v>
      </c>
      <c r="AQ133" s="11"/>
      <c r="AR133" s="41">
        <f t="shared" si="65"/>
        <v>9.7401444782636015E-2</v>
      </c>
      <c r="AS133" s="11">
        <f t="shared" si="66"/>
        <v>5</v>
      </c>
      <c r="AT133" s="11">
        <f t="shared" si="67"/>
        <v>-9.7138237739276221</v>
      </c>
      <c r="AU133" s="11">
        <f t="shared" si="68"/>
        <v>2</v>
      </c>
      <c r="AV133" s="77">
        <f t="shared" si="69"/>
        <v>-1</v>
      </c>
      <c r="AW133" s="11"/>
      <c r="AX133" s="11"/>
      <c r="AY133" s="11"/>
      <c r="AZ133" s="11"/>
      <c r="BA133" s="11"/>
      <c r="BB133" s="11"/>
    </row>
    <row r="134" spans="1:54" x14ac:dyDescent="0.3">
      <c r="A134" s="11"/>
      <c r="B134" s="81">
        <v>5.3</v>
      </c>
      <c r="C134" s="86">
        <f t="shared" si="43"/>
        <v>-199526.23149688813</v>
      </c>
      <c r="D134" s="83">
        <f t="shared" si="39"/>
        <v>9.7362332569797622E-2</v>
      </c>
      <c r="E134" s="83">
        <f t="shared" si="62"/>
        <v>4.9575613313667915E-11</v>
      </c>
      <c r="F134" s="83">
        <f t="shared" si="40"/>
        <v>7.2380707638542464E-6</v>
      </c>
      <c r="G134" s="83">
        <f t="shared" si="41"/>
        <v>4.0538730613826861E-11</v>
      </c>
      <c r="H134" s="83">
        <f t="shared" si="42"/>
        <v>2.0943285889049856E-6</v>
      </c>
      <c r="I134" s="11"/>
      <c r="J134" s="11"/>
      <c r="K134" s="11"/>
      <c r="L134" s="85"/>
      <c r="M134" s="11"/>
      <c r="N134" s="11"/>
      <c r="O134" s="11"/>
      <c r="P134" s="11"/>
      <c r="Q134" s="11"/>
      <c r="R134" s="11"/>
      <c r="S134" s="11"/>
      <c r="T134" s="11"/>
      <c r="U134" s="38"/>
      <c r="V134" s="38"/>
      <c r="W134" s="38"/>
      <c r="X134" s="38"/>
      <c r="Y134" s="41">
        <f t="shared" si="48"/>
        <v>9.7362332569797622E-2</v>
      </c>
      <c r="Z134" s="41">
        <f t="shared" si="49"/>
        <v>7.2380707638542464E-6</v>
      </c>
      <c r="AA134" s="41">
        <f>+D88</f>
        <v>0.14838653845181071</v>
      </c>
      <c r="AB134" s="41">
        <f>F88</f>
        <v>0.30955522468735786</v>
      </c>
      <c r="AC134" s="38"/>
      <c r="AD134" s="38"/>
      <c r="AE134" s="11"/>
      <c r="AF134" s="11">
        <f t="shared" si="52"/>
        <v>3.2</v>
      </c>
      <c r="AG134" s="11">
        <f t="shared" si="53"/>
        <v>-10</v>
      </c>
      <c r="AH134" s="11">
        <f t="shared" si="54"/>
        <v>0</v>
      </c>
      <c r="AI134" s="11">
        <f t="shared" si="55"/>
        <v>3.2</v>
      </c>
      <c r="AJ134" s="11">
        <f t="shared" si="56"/>
        <v>0</v>
      </c>
      <c r="AK134" s="11"/>
      <c r="AL134" s="11">
        <f t="shared" si="57"/>
        <v>-9.107751234576563</v>
      </c>
      <c r="AM134" s="11">
        <f t="shared" si="58"/>
        <v>-9.107751234576563</v>
      </c>
      <c r="AN134" s="11">
        <f t="shared" si="59"/>
        <v>0</v>
      </c>
      <c r="AO134" s="11">
        <f t="shared" si="60"/>
        <v>10</v>
      </c>
      <c r="AP134" s="11">
        <f t="shared" si="61"/>
        <v>0</v>
      </c>
      <c r="AQ134" s="11"/>
      <c r="AR134" s="41">
        <f t="shared" si="65"/>
        <v>9.7386514234626242E-2</v>
      </c>
      <c r="AS134" s="11">
        <f t="shared" si="66"/>
        <v>5.0999999999999996</v>
      </c>
      <c r="AT134" s="11">
        <f t="shared" si="67"/>
        <v>-9.9107931318758045</v>
      </c>
      <c r="AU134" s="11">
        <f t="shared" si="68"/>
        <v>2</v>
      </c>
      <c r="AV134" s="77">
        <f t="shared" si="69"/>
        <v>-1</v>
      </c>
      <c r="AW134" s="11"/>
      <c r="AX134" s="11"/>
      <c r="AY134" s="11"/>
      <c r="AZ134" s="11"/>
      <c r="BA134" s="11"/>
      <c r="BB134" s="11"/>
    </row>
    <row r="135" spans="1:54" x14ac:dyDescent="0.3">
      <c r="A135" s="11"/>
      <c r="B135" s="81">
        <v>5.4</v>
      </c>
      <c r="C135" s="86">
        <f t="shared" si="43"/>
        <v>-251188.64315095844</v>
      </c>
      <c r="D135" s="83">
        <f t="shared" si="39"/>
        <v>9.7352590772057296E-2</v>
      </c>
      <c r="E135" s="83">
        <f t="shared" si="62"/>
        <v>3.15018479139858E-11</v>
      </c>
      <c r="F135" s="83">
        <f t="shared" si="40"/>
        <v>5.1437421749492608E-6</v>
      </c>
      <c r="G135" s="83">
        <f t="shared" si="41"/>
        <v>2.5758811517262945E-11</v>
      </c>
      <c r="H135" s="83">
        <f t="shared" si="42"/>
        <v>1.6753305071503033E-6</v>
      </c>
      <c r="I135" s="11"/>
      <c r="J135" s="11"/>
      <c r="K135" s="11"/>
      <c r="L135" s="85"/>
      <c r="M135" s="11"/>
      <c r="N135" s="11"/>
      <c r="O135" s="11"/>
      <c r="P135" s="11"/>
      <c r="Q135" s="11"/>
      <c r="R135" s="11"/>
      <c r="S135" s="11"/>
      <c r="T135" s="11"/>
      <c r="U135" s="38"/>
      <c r="V135" s="38"/>
      <c r="W135" s="38"/>
      <c r="X135" s="38"/>
      <c r="Y135" s="41">
        <f t="shared" si="48"/>
        <v>9.7352590772057296E-2</v>
      </c>
      <c r="Z135" s="41">
        <f t="shared" si="49"/>
        <v>5.1437421749492608E-6</v>
      </c>
      <c r="AA135" s="41">
        <f>+D87</f>
        <v>0.15615033324361294</v>
      </c>
      <c r="AB135" s="41">
        <f>F87</f>
        <v>0.38744423722881394</v>
      </c>
      <c r="AC135" s="38"/>
      <c r="AD135" s="38"/>
      <c r="AE135" s="11"/>
      <c r="AF135" s="11">
        <f t="shared" si="52"/>
        <v>3.3</v>
      </c>
      <c r="AG135" s="11">
        <f t="shared" si="53"/>
        <v>-10</v>
      </c>
      <c r="AH135" s="11">
        <f t="shared" si="54"/>
        <v>0</v>
      </c>
      <c r="AI135" s="11">
        <f t="shared" si="55"/>
        <v>3.3</v>
      </c>
      <c r="AJ135" s="11">
        <f t="shared" si="56"/>
        <v>0</v>
      </c>
      <c r="AK135" s="11"/>
      <c r="AL135" s="11">
        <f t="shared" si="57"/>
        <v>-9.3047319043118879</v>
      </c>
      <c r="AM135" s="11">
        <f t="shared" si="58"/>
        <v>-9.3047319043118879</v>
      </c>
      <c r="AN135" s="11">
        <f t="shared" si="59"/>
        <v>0</v>
      </c>
      <c r="AO135" s="11">
        <f t="shared" si="60"/>
        <v>10</v>
      </c>
      <c r="AP135" s="11">
        <f t="shared" si="61"/>
        <v>0</v>
      </c>
      <c r="AQ135" s="11"/>
      <c r="AR135" s="41">
        <f t="shared" si="65"/>
        <v>9.7373564420493705E-2</v>
      </c>
      <c r="AS135" s="11">
        <f t="shared" si="66"/>
        <v>5.2</v>
      </c>
      <c r="AT135" s="11">
        <f t="shared" si="67"/>
        <v>-10.107751234576563</v>
      </c>
      <c r="AU135" s="11">
        <f t="shared" si="68"/>
        <v>2</v>
      </c>
      <c r="AV135" s="77">
        <f t="shared" si="69"/>
        <v>-1</v>
      </c>
      <c r="AW135" s="11"/>
      <c r="AX135" s="11"/>
      <c r="AY135" s="11"/>
      <c r="AZ135" s="11"/>
      <c r="BA135" s="11"/>
      <c r="BB135" s="11"/>
    </row>
    <row r="136" spans="1:54" x14ac:dyDescent="0.3">
      <c r="A136" s="11"/>
      <c r="B136" s="81">
        <v>5.5</v>
      </c>
      <c r="C136" s="86">
        <f t="shared" si="43"/>
        <v>-316227.7660168382</v>
      </c>
      <c r="D136" s="83">
        <f t="shared" si="39"/>
        <v>9.7344141352119454E-2</v>
      </c>
      <c r="E136" s="83">
        <f t="shared" si="62"/>
        <v>2.001577512054009E-11</v>
      </c>
      <c r="F136" s="83">
        <f t="shared" si="40"/>
        <v>3.4684116677989577E-6</v>
      </c>
      <c r="G136" s="83">
        <f t="shared" si="41"/>
        <v>1.6367666958444015E-11</v>
      </c>
      <c r="H136" s="83">
        <f t="shared" si="42"/>
        <v>1.3401748242117437E-6</v>
      </c>
      <c r="I136" s="11"/>
      <c r="J136" s="11"/>
      <c r="K136" s="11"/>
      <c r="L136" s="85"/>
      <c r="M136" s="11"/>
      <c r="N136" s="11"/>
      <c r="O136" s="11"/>
      <c r="P136" s="11"/>
      <c r="Q136" s="11"/>
      <c r="R136" s="11"/>
      <c r="S136" s="11"/>
      <c r="T136" s="11"/>
      <c r="U136" s="38"/>
      <c r="V136" s="38"/>
      <c r="W136" s="38"/>
      <c r="X136" s="38"/>
      <c r="Y136" s="41">
        <f t="shared" si="48"/>
        <v>9.7344141352119454E-2</v>
      </c>
      <c r="Z136" s="41">
        <f t="shared" si="49"/>
        <v>3.4684116677989577E-6</v>
      </c>
      <c r="AA136" s="41">
        <f>+D86</f>
        <v>0.16506706969353901</v>
      </c>
      <c r="AB136" s="41">
        <f>F86</f>
        <v>0.48484698590594311</v>
      </c>
      <c r="AC136" s="38"/>
      <c r="AD136" s="38"/>
      <c r="AE136" s="11"/>
      <c r="AF136" s="11">
        <f t="shared" si="52"/>
        <v>3.4000000000000004</v>
      </c>
      <c r="AG136" s="11">
        <f t="shared" si="53"/>
        <v>-10</v>
      </c>
      <c r="AH136" s="11">
        <f t="shared" si="54"/>
        <v>0</v>
      </c>
      <c r="AI136" s="11">
        <f t="shared" si="55"/>
        <v>3.4000000000000004</v>
      </c>
      <c r="AJ136" s="11">
        <f t="shared" si="56"/>
        <v>0</v>
      </c>
      <c r="AK136" s="11"/>
      <c r="AL136" s="11">
        <f t="shared" si="57"/>
        <v>-9.5016639695339578</v>
      </c>
      <c r="AM136" s="11">
        <f t="shared" si="58"/>
        <v>-9.5016639695339578</v>
      </c>
      <c r="AN136" s="11">
        <f t="shared" si="59"/>
        <v>0</v>
      </c>
      <c r="AO136" s="11">
        <f t="shared" si="60"/>
        <v>10</v>
      </c>
      <c r="AP136" s="11">
        <f t="shared" si="61"/>
        <v>0</v>
      </c>
      <c r="AQ136" s="11"/>
      <c r="AR136" s="41">
        <f t="shared" si="65"/>
        <v>9.7362332569797622E-2</v>
      </c>
      <c r="AS136" s="11">
        <f t="shared" si="66"/>
        <v>5.3</v>
      </c>
      <c r="AT136" s="11">
        <f t="shared" si="67"/>
        <v>-10.304731904311888</v>
      </c>
      <c r="AU136" s="11">
        <f t="shared" si="68"/>
        <v>2</v>
      </c>
      <c r="AV136" s="77">
        <f t="shared" si="69"/>
        <v>-1</v>
      </c>
      <c r="AW136" s="11"/>
      <c r="AX136" s="11"/>
      <c r="AY136" s="11"/>
      <c r="AZ136" s="11"/>
      <c r="BA136" s="11"/>
      <c r="BB136" s="11"/>
    </row>
    <row r="137" spans="1:54" x14ac:dyDescent="0.3">
      <c r="A137" s="11"/>
      <c r="B137" s="81">
        <v>5.6</v>
      </c>
      <c r="C137" s="86">
        <f t="shared" si="43"/>
        <v>-398107.17055349716</v>
      </c>
      <c r="D137" s="83">
        <f t="shared" si="39"/>
        <v>9.7336812859043789E-2</v>
      </c>
      <c r="E137" s="83">
        <f t="shared" si="62"/>
        <v>1.2719558796347941E-11</v>
      </c>
      <c r="F137" s="83">
        <f t="shared" si="40"/>
        <v>2.1282368435872138E-6</v>
      </c>
      <c r="G137" s="83">
        <f t="shared" si="41"/>
        <v>1.040069815085335E-11</v>
      </c>
      <c r="H137" s="83">
        <f t="shared" si="42"/>
        <v>1.0721046214012719E-6</v>
      </c>
      <c r="I137" s="11"/>
      <c r="J137" s="11"/>
      <c r="K137" s="11"/>
      <c r="L137" s="85"/>
      <c r="M137" s="11"/>
      <c r="N137" s="11"/>
      <c r="O137" s="11"/>
      <c r="P137" s="11"/>
      <c r="Q137" s="11"/>
      <c r="R137" s="11"/>
      <c r="S137" s="11"/>
      <c r="T137" s="11"/>
      <c r="U137" s="38"/>
      <c r="V137" s="38"/>
      <c r="W137" s="38"/>
      <c r="X137" s="38"/>
      <c r="Y137" s="41">
        <f t="shared" si="48"/>
        <v>9.7336812859043789E-2</v>
      </c>
      <c r="Z137" s="41">
        <f t="shared" si="49"/>
        <v>2.1282368435872138E-6</v>
      </c>
      <c r="AA137" s="41">
        <f>+D85</f>
        <v>0.17529029031163201</v>
      </c>
      <c r="AB137" s="41">
        <f>F85</f>
        <v>0.60656399482097401</v>
      </c>
      <c r="AC137" s="38"/>
      <c r="AD137" s="38"/>
      <c r="AE137" s="11"/>
      <c r="AF137" s="11">
        <f t="shared" si="52"/>
        <v>3.5</v>
      </c>
      <c r="AG137" s="11">
        <f t="shared" si="53"/>
        <v>-10</v>
      </c>
      <c r="AH137" s="11">
        <f t="shared" si="54"/>
        <v>0</v>
      </c>
      <c r="AI137" s="11">
        <f t="shared" si="55"/>
        <v>3.5</v>
      </c>
      <c r="AJ137" s="11">
        <f t="shared" si="56"/>
        <v>0</v>
      </c>
      <c r="AK137" s="11"/>
      <c r="AL137" s="11">
        <f t="shared" si="57"/>
        <v>-9.6986275869700584</v>
      </c>
      <c r="AM137" s="11">
        <f t="shared" si="58"/>
        <v>-9.6986275869700584</v>
      </c>
      <c r="AN137" s="11">
        <f t="shared" si="59"/>
        <v>0</v>
      </c>
      <c r="AO137" s="11">
        <f t="shared" si="60"/>
        <v>10</v>
      </c>
      <c r="AP137" s="11">
        <f t="shared" si="61"/>
        <v>0</v>
      </c>
      <c r="AQ137" s="11"/>
      <c r="AR137" s="41">
        <f t="shared" si="65"/>
        <v>9.7352590772057296E-2</v>
      </c>
      <c r="AS137" s="11">
        <f t="shared" si="66"/>
        <v>5.4</v>
      </c>
      <c r="AT137" s="11">
        <f t="shared" si="67"/>
        <v>-10.501663969533958</v>
      </c>
      <c r="AU137" s="11">
        <f t="shared" si="68"/>
        <v>2</v>
      </c>
      <c r="AV137" s="77">
        <f t="shared" si="69"/>
        <v>-1</v>
      </c>
      <c r="AW137" s="11"/>
      <c r="AX137" s="11"/>
      <c r="AY137" s="11"/>
      <c r="AZ137" s="11"/>
      <c r="BA137" s="11"/>
      <c r="BB137" s="11"/>
    </row>
    <row r="138" spans="1:54" x14ac:dyDescent="0.3">
      <c r="A138" s="11"/>
      <c r="B138" s="81">
        <v>5.7</v>
      </c>
      <c r="C138" s="86">
        <f t="shared" si="43"/>
        <v>-501187.23362727347</v>
      </c>
      <c r="D138" s="83">
        <f t="shared" si="39"/>
        <v>9.7330456587115727E-2</v>
      </c>
      <c r="E138" s="83">
        <f t="shared" si="62"/>
        <v>8.0818375053587591E-12</v>
      </c>
      <c r="F138" s="83">
        <f t="shared" si="40"/>
        <v>1.0561322221859419E-6</v>
      </c>
      <c r="G138" s="83">
        <f t="shared" si="41"/>
        <v>6.6086210648974751E-12</v>
      </c>
      <c r="H138" s="83">
        <f t="shared" si="42"/>
        <v>8.5760148817669208E-7</v>
      </c>
      <c r="I138" s="11"/>
      <c r="J138" s="11"/>
      <c r="K138" s="11"/>
      <c r="L138" s="11"/>
      <c r="M138" s="11"/>
      <c r="N138" s="11"/>
      <c r="O138" s="11"/>
      <c r="P138" s="11"/>
      <c r="Q138" s="11"/>
      <c r="R138" s="11"/>
      <c r="S138" s="11"/>
      <c r="T138" s="11"/>
      <c r="U138" s="38"/>
      <c r="V138" s="38"/>
      <c r="W138" s="38"/>
      <c r="X138" s="38"/>
      <c r="Y138" s="41">
        <f t="shared" si="48"/>
        <v>9.7330456587115727E-2</v>
      </c>
      <c r="Z138" s="41">
        <f t="shared" si="49"/>
        <v>1.0561322221859419E-6</v>
      </c>
      <c r="AA138" s="41">
        <f>+D84</f>
        <v>0.18698232574750778</v>
      </c>
      <c r="AB138" s="41">
        <f>F84</f>
        <v>0.75850020808188123</v>
      </c>
      <c r="AC138" s="38"/>
      <c r="AD138" s="38"/>
      <c r="AE138" s="11"/>
      <c r="AF138" s="11">
        <f t="shared" si="52"/>
        <v>3.5999999999999996</v>
      </c>
      <c r="AG138" s="11">
        <f t="shared" si="53"/>
        <v>-10</v>
      </c>
      <c r="AH138" s="11">
        <f t="shared" si="54"/>
        <v>0</v>
      </c>
      <c r="AI138" s="11">
        <f t="shared" si="55"/>
        <v>3.5999999999999996</v>
      </c>
      <c r="AJ138" s="11">
        <f t="shared" si="56"/>
        <v>0</v>
      </c>
      <c r="AK138" s="11"/>
      <c r="AL138" s="11">
        <f t="shared" si="57"/>
        <v>-9.8955279528098288</v>
      </c>
      <c r="AM138" s="11">
        <f t="shared" si="58"/>
        <v>-9.8955279528098288</v>
      </c>
      <c r="AN138" s="11">
        <f t="shared" si="59"/>
        <v>0</v>
      </c>
      <c r="AO138" s="11">
        <f t="shared" si="60"/>
        <v>10</v>
      </c>
      <c r="AP138" s="11">
        <f t="shared" si="61"/>
        <v>0</v>
      </c>
      <c r="AQ138" s="11"/>
      <c r="AR138" s="41">
        <f t="shared" si="65"/>
        <v>9.7344141352119454E-2</v>
      </c>
      <c r="AS138" s="11">
        <f t="shared" si="66"/>
        <v>5.5</v>
      </c>
      <c r="AT138" s="11">
        <f t="shared" si="67"/>
        <v>-10.698627586970058</v>
      </c>
      <c r="AU138" s="11">
        <f t="shared" si="68"/>
        <v>2</v>
      </c>
      <c r="AV138" s="77">
        <f t="shared" si="69"/>
        <v>-1</v>
      </c>
      <c r="AW138" s="11"/>
      <c r="AX138" s="11"/>
      <c r="AY138" s="11"/>
      <c r="AZ138" s="11"/>
      <c r="BA138" s="11"/>
      <c r="BB138" s="11"/>
    </row>
    <row r="139" spans="1:54" x14ac:dyDescent="0.3">
      <c r="A139" s="11"/>
      <c r="B139" s="81">
        <v>5.8</v>
      </c>
      <c r="C139" s="86">
        <f t="shared" si="43"/>
        <v>-630957.34448019415</v>
      </c>
      <c r="D139" s="83">
        <f t="shared" si="39"/>
        <v>9.7324943558392649E-2</v>
      </c>
      <c r="E139" s="83">
        <f t="shared" si="62"/>
        <v>5.1354046244361903E-12</v>
      </c>
      <c r="F139" s="83">
        <f t="shared" si="40"/>
        <v>1.9853073400924979E-7</v>
      </c>
      <c r="G139" s="83">
        <f t="shared" si="41"/>
        <v>4.1991396336857923E-12</v>
      </c>
      <c r="H139" s="83">
        <f t="shared" si="42"/>
        <v>6.8601718021448646E-7</v>
      </c>
      <c r="I139" s="11"/>
      <c r="J139" s="11"/>
      <c r="K139" s="11"/>
      <c r="L139" s="11"/>
      <c r="M139" s="11"/>
      <c r="N139" s="11"/>
      <c r="O139" s="11"/>
      <c r="P139" s="11"/>
      <c r="Q139" s="11"/>
      <c r="R139" s="11"/>
      <c r="S139" s="11"/>
      <c r="T139" s="11"/>
      <c r="U139" s="38"/>
      <c r="V139" s="38"/>
      <c r="W139" s="38"/>
      <c r="X139" s="38"/>
      <c r="Y139" s="41">
        <f t="shared" si="48"/>
        <v>9.7324943558392649E-2</v>
      </c>
      <c r="Z139" s="41">
        <f t="shared" si="49"/>
        <v>1.9853073400924979E-7</v>
      </c>
      <c r="AA139" s="41">
        <f>+D83</f>
        <v>0.20030664623135641</v>
      </c>
      <c r="AB139" s="41">
        <f>F83</f>
        <v>0.947856513711958</v>
      </c>
      <c r="AC139" s="38"/>
      <c r="AD139" s="38"/>
      <c r="AE139" s="11"/>
      <c r="AF139" s="11">
        <f t="shared" si="52"/>
        <v>3.7</v>
      </c>
      <c r="AG139" s="11">
        <f t="shared" si="53"/>
        <v>-10</v>
      </c>
      <c r="AH139" s="11">
        <f t="shared" si="54"/>
        <v>0</v>
      </c>
      <c r="AI139" s="11">
        <f t="shared" si="55"/>
        <v>3.7</v>
      </c>
      <c r="AJ139" s="11">
        <f t="shared" si="56"/>
        <v>0</v>
      </c>
      <c r="AK139" s="11"/>
      <c r="AL139" s="11">
        <f t="shared" si="57"/>
        <v>-10.092489885795805</v>
      </c>
      <c r="AM139" s="11">
        <f t="shared" si="58"/>
        <v>-10.092489885795805</v>
      </c>
      <c r="AN139" s="11">
        <f t="shared" si="59"/>
        <v>0</v>
      </c>
      <c r="AO139" s="11">
        <f t="shared" si="60"/>
        <v>10</v>
      </c>
      <c r="AP139" s="11">
        <f t="shared" si="61"/>
        <v>0</v>
      </c>
      <c r="AQ139" s="11"/>
      <c r="AR139" s="41">
        <f t="shared" si="65"/>
        <v>9.7336812859043789E-2</v>
      </c>
      <c r="AS139" s="11">
        <f t="shared" si="66"/>
        <v>5.6</v>
      </c>
      <c r="AT139" s="11">
        <f t="shared" si="67"/>
        <v>-10.895527952809829</v>
      </c>
      <c r="AU139" s="11">
        <f t="shared" si="68"/>
        <v>2</v>
      </c>
      <c r="AV139" s="77">
        <f t="shared" si="69"/>
        <v>-1</v>
      </c>
      <c r="AW139" s="11"/>
      <c r="AX139" s="11"/>
      <c r="AY139" s="11"/>
      <c r="AZ139" s="11"/>
      <c r="BA139" s="11"/>
      <c r="BB139" s="11"/>
    </row>
    <row r="140" spans="1:54" x14ac:dyDescent="0.3">
      <c r="A140" s="11"/>
      <c r="B140" s="81">
        <v>5.9</v>
      </c>
      <c r="C140" s="86">
        <f t="shared" si="43"/>
        <v>-794328.23472428333</v>
      </c>
      <c r="D140" s="83">
        <f t="shared" si="39"/>
        <v>9.7320161905555036E-2</v>
      </c>
      <c r="E140" s="83">
        <f t="shared" si="62"/>
        <v>3.2628746429353946E-12</v>
      </c>
      <c r="F140" s="83">
        <f t="shared" si="40"/>
        <v>-4.8748644620523667E-7</v>
      </c>
      <c r="G140" s="83">
        <f t="shared" si="41"/>
        <v>2.6675669767780901E-12</v>
      </c>
      <c r="H140" s="83">
        <f t="shared" si="42"/>
        <v>5.4864320910515646E-7</v>
      </c>
      <c r="I140" s="11"/>
      <c r="J140" s="11"/>
      <c r="K140" s="11"/>
      <c r="L140" s="11"/>
      <c r="M140" s="11"/>
      <c r="N140" s="11"/>
      <c r="O140" s="11"/>
      <c r="P140" s="11"/>
      <c r="Q140" s="11"/>
      <c r="R140" s="11"/>
      <c r="S140" s="11"/>
      <c r="T140" s="11"/>
      <c r="U140" s="38"/>
      <c r="V140" s="38"/>
      <c r="W140" s="38"/>
      <c r="X140" s="38"/>
      <c r="Y140" s="41">
        <f t="shared" si="48"/>
        <v>9.7320161905555036E-2</v>
      </c>
      <c r="Z140" s="41">
        <f t="shared" si="49"/>
        <v>-4.8748644620523667E-7</v>
      </c>
      <c r="AA140" s="41">
        <f>+D82</f>
        <v>0.21541418268872783</v>
      </c>
      <c r="AB140" s="41">
        <f>F82</f>
        <v>1.1833033339288876</v>
      </c>
      <c r="AC140" s="38"/>
      <c r="AD140" s="38"/>
      <c r="AE140" s="11"/>
      <c r="AF140" s="11">
        <f t="shared" si="52"/>
        <v>3.8</v>
      </c>
      <c r="AG140" s="11">
        <f t="shared" si="53"/>
        <v>-10</v>
      </c>
      <c r="AH140" s="11">
        <f t="shared" si="54"/>
        <v>0</v>
      </c>
      <c r="AI140" s="11">
        <f t="shared" si="55"/>
        <v>3.8</v>
      </c>
      <c r="AJ140" s="11">
        <f t="shared" si="56"/>
        <v>0</v>
      </c>
      <c r="AK140" s="11"/>
      <c r="AL140" s="11">
        <f t="shared" si="57"/>
        <v>-10.289425332156895</v>
      </c>
      <c r="AM140" s="11">
        <f t="shared" si="58"/>
        <v>-10.289425332156895</v>
      </c>
      <c r="AN140" s="11">
        <f t="shared" si="59"/>
        <v>0</v>
      </c>
      <c r="AO140" s="11">
        <f t="shared" si="60"/>
        <v>10</v>
      </c>
      <c r="AP140" s="11">
        <f t="shared" si="61"/>
        <v>0</v>
      </c>
      <c r="AQ140" s="11"/>
      <c r="AR140" s="41">
        <f t="shared" si="65"/>
        <v>9.7330456587115727E-2</v>
      </c>
      <c r="AS140" s="11">
        <f t="shared" si="66"/>
        <v>5.7</v>
      </c>
      <c r="AT140" s="11">
        <f t="shared" si="67"/>
        <v>-11.092489885795805</v>
      </c>
      <c r="AU140" s="11">
        <f t="shared" si="68"/>
        <v>2</v>
      </c>
      <c r="AV140" s="77">
        <f t="shared" si="69"/>
        <v>-1</v>
      </c>
      <c r="AW140" s="11"/>
      <c r="AX140" s="11"/>
      <c r="AY140" s="11"/>
      <c r="AZ140" s="11"/>
      <c r="BA140" s="11"/>
      <c r="BB140" s="11"/>
    </row>
    <row r="141" spans="1:54" x14ac:dyDescent="0.3">
      <c r="A141" s="11"/>
      <c r="B141" s="81">
        <v>6</v>
      </c>
      <c r="C141" s="86">
        <f t="shared" si="43"/>
        <v>-1000000</v>
      </c>
      <c r="D141" s="83">
        <f t="shared" si="39"/>
        <v>9.7316014601957018E-2</v>
      </c>
      <c r="E141" s="83">
        <f t="shared" si="62"/>
        <v>2.0722593106207861E-12</v>
      </c>
      <c r="F141" s="83">
        <f t="shared" si="40"/>
        <v>-1.0361296553103931E-6</v>
      </c>
      <c r="G141" s="83">
        <f t="shared" si="41"/>
        <v>1.0361296553103931E-12</v>
      </c>
      <c r="H141" s="83">
        <f t="shared" si="42"/>
        <v>-1.0361296553103931E-6</v>
      </c>
      <c r="I141" s="11"/>
      <c r="J141" s="11"/>
      <c r="K141" s="11"/>
      <c r="L141" s="11"/>
      <c r="M141" s="11"/>
      <c r="N141" s="11"/>
      <c r="O141" s="11"/>
      <c r="P141" s="11"/>
      <c r="Q141" s="11"/>
      <c r="R141" s="11"/>
      <c r="S141" s="11"/>
      <c r="T141" s="11"/>
      <c r="U141" s="38"/>
      <c r="V141" s="38"/>
      <c r="W141" s="38"/>
      <c r="X141" s="38"/>
      <c r="Y141" s="41">
        <f t="shared" si="48"/>
        <v>9.7316014601957018E-2</v>
      </c>
      <c r="Z141" s="41">
        <f t="shared" si="49"/>
        <v>-1.0361296553103931E-6</v>
      </c>
      <c r="AA141" s="41">
        <f>+D81</f>
        <v>0.23242090464799342</v>
      </c>
      <c r="AB141" s="41">
        <f>F81</f>
        <v>1.5254038255454034</v>
      </c>
      <c r="AC141" s="38"/>
      <c r="AD141" s="38"/>
      <c r="AE141" s="11"/>
      <c r="AF141" s="11">
        <f t="shared" si="52"/>
        <v>3.9000000000000004</v>
      </c>
      <c r="AG141" s="11">
        <f t="shared" si="53"/>
        <v>-10</v>
      </c>
      <c r="AH141" s="11">
        <f t="shared" si="54"/>
        <v>0</v>
      </c>
      <c r="AI141" s="11">
        <f t="shared" si="55"/>
        <v>3.9000000000000004</v>
      </c>
      <c r="AJ141" s="11">
        <f t="shared" si="56"/>
        <v>0</v>
      </c>
      <c r="AK141" s="11"/>
      <c r="AL141" s="11">
        <f t="shared" si="57"/>
        <v>-10.486399611142318</v>
      </c>
      <c r="AM141" s="11">
        <f t="shared" si="58"/>
        <v>-10.486399611142318</v>
      </c>
      <c r="AN141" s="11">
        <f t="shared" si="59"/>
        <v>0</v>
      </c>
      <c r="AO141" s="11">
        <f t="shared" si="60"/>
        <v>10</v>
      </c>
      <c r="AP141" s="11">
        <f t="shared" si="61"/>
        <v>0</v>
      </c>
      <c r="AQ141" s="11"/>
      <c r="AR141" s="41">
        <f t="shared" si="65"/>
        <v>9.7324943558392649E-2</v>
      </c>
      <c r="AS141" s="11">
        <f t="shared" si="66"/>
        <v>5.8</v>
      </c>
      <c r="AT141" s="11">
        <f t="shared" si="67"/>
        <v>-11.289425332156895</v>
      </c>
      <c r="AU141" s="11">
        <f t="shared" si="68"/>
        <v>2</v>
      </c>
      <c r="AV141" s="77">
        <f t="shared" si="69"/>
        <v>-1</v>
      </c>
      <c r="AW141" s="11"/>
      <c r="AX141" s="11"/>
      <c r="AY141" s="11"/>
      <c r="AZ141" s="11"/>
      <c r="BA141" s="11"/>
      <c r="BB141" s="11"/>
    </row>
    <row r="142" spans="1:54" x14ac:dyDescent="0.3">
      <c r="A142" s="11"/>
      <c r="B142" s="93"/>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f t="shared" si="52"/>
        <v>4</v>
      </c>
      <c r="AG142" s="11">
        <f t="shared" si="53"/>
        <v>-10</v>
      </c>
      <c r="AH142" s="11">
        <f t="shared" si="54"/>
        <v>0</v>
      </c>
      <c r="AI142" s="11">
        <f t="shared" si="55"/>
        <v>4</v>
      </c>
      <c r="AJ142" s="11">
        <f t="shared" si="56"/>
        <v>0</v>
      </c>
      <c r="AK142" s="11"/>
      <c r="AL142" s="11">
        <f t="shared" si="57"/>
        <v>-10.683555900410743</v>
      </c>
      <c r="AM142" s="11">
        <f t="shared" si="58"/>
        <v>-10.683555900410743</v>
      </c>
      <c r="AN142" s="11">
        <f t="shared" si="59"/>
        <v>0</v>
      </c>
      <c r="AO142" s="11">
        <f t="shared" si="60"/>
        <v>10</v>
      </c>
      <c r="AP142" s="11">
        <f t="shared" si="61"/>
        <v>0</v>
      </c>
      <c r="AQ142" s="11"/>
      <c r="AR142" s="41">
        <f t="shared" si="65"/>
        <v>9.7320161905555036E-2</v>
      </c>
      <c r="AS142" s="11">
        <f t="shared" si="66"/>
        <v>5.9</v>
      </c>
      <c r="AT142" s="11">
        <f t="shared" si="67"/>
        <v>-11.486399611142318</v>
      </c>
      <c r="AU142" s="11">
        <f t="shared" si="68"/>
        <v>2</v>
      </c>
      <c r="AV142" s="77">
        <f t="shared" si="69"/>
        <v>-1</v>
      </c>
      <c r="AW142" s="11"/>
      <c r="AX142" s="11"/>
      <c r="AY142" s="11"/>
      <c r="AZ142" s="11"/>
      <c r="BA142" s="11"/>
      <c r="BB142" s="11"/>
    </row>
    <row r="143" spans="1:54" x14ac:dyDescent="0.3">
      <c r="A143" s="11"/>
      <c r="B143" s="94"/>
      <c r="C143" s="95"/>
      <c r="D143" s="95"/>
      <c r="E143" s="95"/>
      <c r="F143" s="95"/>
      <c r="G143" s="95"/>
      <c r="H143" s="95"/>
      <c r="I143" s="95"/>
      <c r="J143" s="95"/>
      <c r="K143" s="95"/>
      <c r="L143" s="11"/>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6">
        <f t="shared" si="65"/>
        <v>9.7316014601957018E-2</v>
      </c>
      <c r="AS143" s="95">
        <f t="shared" si="66"/>
        <v>6</v>
      </c>
      <c r="AT143" s="95">
        <f t="shared" si="67"/>
        <v>-11.683555900410743</v>
      </c>
      <c r="AU143" s="95">
        <f t="shared" si="68"/>
        <v>2</v>
      </c>
      <c r="AV143" s="97">
        <f t="shared" si="69"/>
        <v>-1</v>
      </c>
      <c r="AW143" s="11"/>
      <c r="AX143" s="11"/>
      <c r="AY143" s="11"/>
      <c r="AZ143" s="11"/>
      <c r="BA143" s="11"/>
      <c r="BB143" s="11"/>
    </row>
    <row r="144" spans="1:54" x14ac:dyDescent="0.3">
      <c r="A144" s="11"/>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c r="AZ144" s="11"/>
      <c r="BA144" s="11"/>
      <c r="BB144" s="11"/>
    </row>
    <row r="145" spans="1:54" x14ac:dyDescent="0.3">
      <c r="A145" s="11"/>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x14ac:dyDescent="0.3">
      <c r="A146" s="11"/>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c r="AZ146" s="11"/>
      <c r="BA146" s="11"/>
      <c r="BB146" s="11"/>
    </row>
    <row r="147" spans="1:54" x14ac:dyDescent="0.3">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x14ac:dyDescent="0.3">
      <c r="A148" s="11"/>
      <c r="B148" s="11"/>
      <c r="C148" s="11"/>
      <c r="D148" s="11"/>
      <c r="E148" s="11"/>
      <c r="F148" s="11"/>
      <c r="G148" s="11"/>
      <c r="H148" s="11"/>
      <c r="I148" s="11"/>
      <c r="J148" s="11"/>
      <c r="K148" s="11"/>
      <c r="L148" s="95"/>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c r="AZ148" s="11"/>
      <c r="BA148" s="11"/>
      <c r="BB148" s="11"/>
    </row>
    <row r="149" spans="1:54" x14ac:dyDescent="0.3">
      <c r="A149" s="11"/>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x14ac:dyDescent="0.3">
      <c r="A150" s="11"/>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c r="AZ150" s="11"/>
      <c r="BA150" s="11"/>
      <c r="BB150" s="11"/>
    </row>
    <row r="151" spans="1:54" x14ac:dyDescent="0.3">
      <c r="A151" s="11"/>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x14ac:dyDescent="0.3">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c r="AZ152" s="11"/>
      <c r="BA152" s="11"/>
      <c r="BB152" s="11"/>
    </row>
    <row r="153" spans="1:54" x14ac:dyDescent="0.3">
      <c r="A153" s="11"/>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x14ac:dyDescent="0.3">
      <c r="A154" s="11"/>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c r="AZ154" s="11"/>
      <c r="BA154" s="11"/>
      <c r="BB154" s="11"/>
    </row>
    <row r="155" spans="1:54" x14ac:dyDescent="0.3">
      <c r="A155" s="11"/>
      <c r="B155" s="11"/>
      <c r="C155" s="11"/>
      <c r="D155" s="11"/>
      <c r="E155" s="11"/>
      <c r="F155" s="11"/>
      <c r="G155" s="11"/>
      <c r="H155" s="11"/>
      <c r="I155" s="11"/>
      <c r="J155" s="11"/>
      <c r="K155" s="11"/>
      <c r="L155" s="11"/>
      <c r="M155" s="11"/>
      <c r="N155" s="11"/>
      <c r="O155" s="11"/>
      <c r="P155" s="41"/>
      <c r="Q155" s="11"/>
      <c r="R155" s="88"/>
      <c r="S155" s="11"/>
      <c r="T155" s="41"/>
      <c r="U155" s="4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x14ac:dyDescent="0.3">
      <c r="A156" s="11"/>
      <c r="B156" s="11"/>
      <c r="C156" s="11"/>
      <c r="D156" s="11"/>
      <c r="E156" s="11"/>
      <c r="F156" s="11"/>
      <c r="G156" s="11"/>
      <c r="H156" s="11"/>
      <c r="I156" s="11"/>
      <c r="J156" s="11"/>
      <c r="K156" s="11"/>
      <c r="L156" s="11"/>
      <c r="M156" s="11"/>
      <c r="N156" s="11"/>
      <c r="O156" s="11"/>
      <c r="P156" s="41"/>
      <c r="Q156" s="11"/>
      <c r="R156" s="11"/>
      <c r="S156" s="11"/>
      <c r="T156" s="41"/>
      <c r="U156" s="4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c r="AZ156" s="11"/>
      <c r="BA156" s="11"/>
      <c r="BB156" s="11"/>
    </row>
    <row r="157" spans="1:54" x14ac:dyDescent="0.3">
      <c r="A157" s="11"/>
      <c r="B157" s="11"/>
      <c r="C157" s="11"/>
      <c r="D157" s="11"/>
      <c r="E157" s="11"/>
      <c r="F157" s="11"/>
      <c r="G157" s="11"/>
      <c r="H157" s="11"/>
      <c r="I157" s="11"/>
      <c r="J157" s="11"/>
      <c r="K157" s="11"/>
      <c r="L157" s="11"/>
      <c r="M157" s="11"/>
      <c r="N157" s="11"/>
      <c r="O157" s="11"/>
      <c r="P157" s="41"/>
      <c r="Q157" s="11"/>
      <c r="R157" s="11"/>
      <c r="S157" s="11"/>
      <c r="T157" s="41"/>
      <c r="U157" s="4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x14ac:dyDescent="0.3">
      <c r="A158" s="11"/>
      <c r="B158" s="11"/>
      <c r="C158" s="11"/>
      <c r="D158" s="11"/>
      <c r="E158" s="11"/>
      <c r="F158" s="11"/>
      <c r="G158" s="11"/>
      <c r="H158" s="11"/>
      <c r="I158" s="11"/>
      <c r="J158" s="11"/>
      <c r="K158" s="11"/>
      <c r="L158" s="11"/>
      <c r="M158" s="11"/>
      <c r="N158" s="11"/>
      <c r="O158" s="11"/>
      <c r="P158" s="41"/>
      <c r="Q158" s="11"/>
      <c r="R158" s="11"/>
      <c r="S158" s="11"/>
      <c r="T158" s="41"/>
      <c r="U158" s="4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c r="AZ158" s="11"/>
      <c r="BA158" s="11"/>
      <c r="BB158" s="11"/>
    </row>
    <row r="159" spans="1:54" x14ac:dyDescent="0.3">
      <c r="A159" s="11"/>
      <c r="B159" s="11"/>
      <c r="C159" s="11"/>
      <c r="D159" s="11"/>
      <c r="E159" s="11"/>
      <c r="F159" s="11"/>
      <c r="G159" s="11"/>
      <c r="H159" s="11"/>
      <c r="I159" s="11"/>
      <c r="J159" s="11"/>
      <c r="K159" s="11"/>
      <c r="L159" s="11"/>
      <c r="M159" s="11"/>
      <c r="N159" s="11"/>
      <c r="O159" s="11"/>
      <c r="P159" s="41"/>
      <c r="Q159" s="11"/>
      <c r="R159" s="11"/>
      <c r="S159" s="11"/>
      <c r="T159" s="41"/>
      <c r="U159" s="4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x14ac:dyDescent="0.3">
      <c r="A160" s="11"/>
      <c r="B160" s="11"/>
      <c r="C160" s="11"/>
      <c r="D160" s="11"/>
      <c r="E160" s="11"/>
      <c r="F160" s="11"/>
      <c r="G160" s="11"/>
      <c r="H160" s="11"/>
      <c r="I160" s="11"/>
      <c r="J160" s="11"/>
      <c r="K160" s="11"/>
      <c r="L160" s="11"/>
      <c r="M160" s="11"/>
      <c r="N160" s="11"/>
      <c r="O160" s="11"/>
      <c r="P160" s="41"/>
      <c r="Q160" s="11"/>
      <c r="R160" s="11"/>
      <c r="S160" s="11"/>
      <c r="T160" s="41"/>
      <c r="U160" s="4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c r="AU160" s="11"/>
      <c r="AV160" s="11"/>
      <c r="AW160" s="11"/>
      <c r="AX160" s="11"/>
      <c r="AY160" s="11"/>
      <c r="AZ160" s="11"/>
      <c r="BA160" s="11"/>
      <c r="BB160" s="11"/>
    </row>
    <row r="161" spans="1:54" x14ac:dyDescent="0.3">
      <c r="A161" s="11"/>
      <c r="B161" s="11"/>
      <c r="C161" s="11"/>
      <c r="D161" s="11"/>
      <c r="E161" s="11"/>
      <c r="F161" s="11"/>
      <c r="G161" s="11"/>
      <c r="H161" s="11"/>
      <c r="I161" s="11"/>
      <c r="J161" s="11"/>
      <c r="K161" s="11"/>
      <c r="L161" s="11"/>
      <c r="M161" s="11"/>
      <c r="N161" s="11"/>
      <c r="O161" s="11"/>
      <c r="P161" s="41"/>
      <c r="Q161" s="11"/>
      <c r="R161" s="11"/>
      <c r="S161" s="11"/>
      <c r="T161" s="41"/>
      <c r="U161" s="4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x14ac:dyDescent="0.3">
      <c r="A162" s="11"/>
      <c r="B162" s="11"/>
      <c r="C162" s="11"/>
      <c r="D162" s="11"/>
      <c r="E162" s="11"/>
      <c r="F162" s="11"/>
      <c r="G162" s="11"/>
      <c r="H162" s="11"/>
      <c r="I162" s="11"/>
      <c r="J162" s="11"/>
      <c r="K162" s="11"/>
      <c r="L162" s="11"/>
      <c r="M162" s="11"/>
      <c r="N162" s="11"/>
      <c r="O162" s="11"/>
      <c r="P162" s="41"/>
      <c r="Q162" s="11"/>
      <c r="R162" s="11"/>
      <c r="S162" s="11"/>
      <c r="T162" s="41"/>
      <c r="U162" s="4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c r="AU162" s="11"/>
      <c r="AV162" s="11"/>
      <c r="AW162" s="11"/>
      <c r="AX162" s="11"/>
      <c r="AY162" s="11"/>
      <c r="AZ162" s="11"/>
      <c r="BA162" s="11"/>
      <c r="BB162" s="11"/>
    </row>
    <row r="163" spans="1:54" x14ac:dyDescent="0.3">
      <c r="A163" s="11"/>
      <c r="B163" s="11"/>
      <c r="C163" s="11"/>
      <c r="D163" s="11"/>
      <c r="E163" s="11"/>
      <c r="F163" s="11"/>
      <c r="G163" s="11"/>
      <c r="H163" s="11"/>
      <c r="I163" s="11"/>
      <c r="J163" s="11"/>
      <c r="K163" s="11"/>
      <c r="L163" s="11"/>
      <c r="M163" s="11"/>
      <c r="N163" s="11"/>
      <c r="O163" s="11"/>
      <c r="P163" s="41"/>
      <c r="Q163" s="11"/>
      <c r="R163" s="11"/>
      <c r="S163" s="11"/>
      <c r="T163" s="41"/>
      <c r="U163" s="4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x14ac:dyDescent="0.3">
      <c r="A164" s="11"/>
      <c r="B164" s="11"/>
      <c r="C164" s="11"/>
      <c r="D164" s="11"/>
      <c r="E164" s="11"/>
      <c r="F164" s="11"/>
      <c r="G164" s="11"/>
      <c r="H164" s="11"/>
      <c r="I164" s="11"/>
      <c r="J164" s="11"/>
      <c r="K164" s="11"/>
      <c r="L164" s="11"/>
      <c r="M164" s="11"/>
      <c r="N164" s="11"/>
      <c r="O164" s="11"/>
      <c r="P164" s="41"/>
      <c r="Q164" s="11"/>
      <c r="R164" s="11"/>
      <c r="S164" s="11"/>
      <c r="T164" s="41"/>
      <c r="U164" s="4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c r="AU164" s="11"/>
      <c r="AV164" s="11"/>
      <c r="AW164" s="11"/>
      <c r="AX164" s="11"/>
      <c r="AY164" s="11"/>
      <c r="AZ164" s="11"/>
      <c r="BA164" s="11"/>
      <c r="BB164" s="11"/>
    </row>
    <row r="165" spans="1:54" x14ac:dyDescent="0.3">
      <c r="A165" s="11"/>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x14ac:dyDescent="0.3">
      <c r="A166" s="11"/>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c r="AU166" s="11"/>
      <c r="AV166" s="11"/>
      <c r="AW166" s="11"/>
      <c r="AX166" s="11"/>
      <c r="AY166" s="11"/>
      <c r="AZ166" s="11"/>
      <c r="BA166" s="11"/>
      <c r="BB166" s="11"/>
    </row>
    <row r="167" spans="1:54" x14ac:dyDescent="0.3">
      <c r="A167" s="11"/>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x14ac:dyDescent="0.3">
      <c r="A168" s="11"/>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c r="AU168" s="11"/>
      <c r="AV168" s="11"/>
      <c r="AW168" s="11"/>
      <c r="AX168" s="11"/>
      <c r="AY168" s="11"/>
      <c r="AZ168" s="11"/>
      <c r="BA168" s="11"/>
      <c r="BB168" s="11"/>
    </row>
    <row r="169" spans="1:54" x14ac:dyDescent="0.3">
      <c r="A169" s="11"/>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x14ac:dyDescent="0.3">
      <c r="A170" s="11"/>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c r="AU170" s="11"/>
      <c r="AV170" s="11"/>
      <c r="AW170" s="11"/>
      <c r="AX170" s="11"/>
      <c r="AY170" s="11"/>
      <c r="AZ170" s="11"/>
      <c r="BA170" s="11"/>
      <c r="BB170" s="11"/>
    </row>
    <row r="171" spans="1:54" x14ac:dyDescent="0.3">
      <c r="A171" s="11"/>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x14ac:dyDescent="0.3">
      <c r="A172" s="11"/>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c r="AU172" s="11"/>
      <c r="AV172" s="11"/>
      <c r="AW172" s="11"/>
      <c r="AX172" s="11"/>
      <c r="AY172" s="11"/>
      <c r="AZ172" s="11"/>
      <c r="BA172" s="11"/>
      <c r="BB172" s="11"/>
    </row>
    <row r="173" spans="1:54" x14ac:dyDescent="0.3">
      <c r="A173" s="11"/>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x14ac:dyDescent="0.3">
      <c r="A174" s="11"/>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c r="AU174" s="11"/>
      <c r="AV174" s="11"/>
      <c r="AW174" s="11"/>
      <c r="AX174" s="11"/>
      <c r="AY174" s="11"/>
      <c r="AZ174" s="11"/>
      <c r="BA174" s="11"/>
      <c r="BB174" s="11"/>
    </row>
    <row r="175" spans="1:54" x14ac:dyDescent="0.3">
      <c r="A175" s="11"/>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x14ac:dyDescent="0.3">
      <c r="A176" s="11"/>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11"/>
      <c r="AW176" s="11"/>
      <c r="AX176" s="11"/>
      <c r="AY176" s="11"/>
      <c r="AZ176" s="11"/>
      <c r="BA176" s="11"/>
      <c r="BB176" s="11"/>
    </row>
    <row r="177" spans="1:54" x14ac:dyDescent="0.3">
      <c r="A177" s="11"/>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x14ac:dyDescent="0.3">
      <c r="L178" s="11"/>
    </row>
    <row r="179" spans="1:54" x14ac:dyDescent="0.3">
      <c r="L179" s="11"/>
    </row>
    <row r="180" spans="1:54" x14ac:dyDescent="0.3">
      <c r="L180" s="11"/>
    </row>
    <row r="181" spans="1:54" x14ac:dyDescent="0.3">
      <c r="L181" s="11"/>
    </row>
    <row r="182" spans="1:54" x14ac:dyDescent="0.3">
      <c r="L182" s="11"/>
    </row>
  </sheetData>
  <phoneticPr fontId="1" type="noConversion"/>
  <pageMargins left="0.75" right="0.75" top="1" bottom="1" header="0.5" footer="0.5"/>
  <pageSetup orientation="portrait" horizontalDpi="4294967292" verticalDpi="300" r:id="rId1"/>
  <headerFooter alignWithMargins="0"/>
  <drawing r:id="rId2"/>
  <legacyDrawing r:id="rId3"/>
  <controls>
    <mc:AlternateContent xmlns:mc="http://schemas.openxmlformats.org/markup-compatibility/2006">
      <mc:Choice Requires="x14">
        <control shapeId="7205" r:id="rId4" name="CommandButton8">
          <controlPr defaultSize="0" autoLine="0" r:id="rId5">
            <anchor moveWithCells="1">
              <from>
                <xdr:col>6</xdr:col>
                <xdr:colOff>83820</xdr:colOff>
                <xdr:row>12</xdr:row>
                <xdr:rowOff>45720</xdr:rowOff>
              </from>
              <to>
                <xdr:col>9</xdr:col>
                <xdr:colOff>68580</xdr:colOff>
                <xdr:row>14</xdr:row>
                <xdr:rowOff>22860</xdr:rowOff>
              </to>
            </anchor>
          </controlPr>
        </control>
      </mc:Choice>
      <mc:Fallback>
        <control shapeId="7205" r:id="rId4" name="CommandButton8"/>
      </mc:Fallback>
    </mc:AlternateContent>
    <mc:AlternateContent xmlns:mc="http://schemas.openxmlformats.org/markup-compatibility/2006">
      <mc:Choice Requires="x14">
        <control shapeId="7201" r:id="rId6" name="CommandButton12">
          <controlPr autoLine="0" autoPict="0" r:id="rId7">
            <anchor moveWithCells="1">
              <from>
                <xdr:col>6</xdr:col>
                <xdr:colOff>83820</xdr:colOff>
                <xdr:row>3</xdr:row>
                <xdr:rowOff>38100</xdr:rowOff>
              </from>
              <to>
                <xdr:col>9</xdr:col>
                <xdr:colOff>121920</xdr:colOff>
                <xdr:row>5</xdr:row>
                <xdr:rowOff>7620</xdr:rowOff>
              </to>
            </anchor>
          </controlPr>
        </control>
      </mc:Choice>
      <mc:Fallback>
        <control shapeId="7201" r:id="rId6" name="CommandButton12"/>
      </mc:Fallback>
    </mc:AlternateContent>
    <mc:AlternateContent xmlns:mc="http://schemas.openxmlformats.org/markup-compatibility/2006">
      <mc:Choice Requires="x14">
        <control shapeId="7200" r:id="rId8" name="CommandButton11">
          <controlPr autoLine="0" autoPict="0" r:id="rId9">
            <anchor moveWithCells="1">
              <from>
                <xdr:col>41</xdr:col>
                <xdr:colOff>106680</xdr:colOff>
                <xdr:row>33</xdr:row>
                <xdr:rowOff>99060</xdr:rowOff>
              </from>
              <to>
                <xdr:col>43</xdr:col>
                <xdr:colOff>266700</xdr:colOff>
                <xdr:row>35</xdr:row>
                <xdr:rowOff>99060</xdr:rowOff>
              </to>
            </anchor>
          </controlPr>
        </control>
      </mc:Choice>
      <mc:Fallback>
        <control shapeId="7200" r:id="rId8" name="CommandButton11"/>
      </mc:Fallback>
    </mc:AlternateContent>
    <mc:AlternateContent xmlns:mc="http://schemas.openxmlformats.org/markup-compatibility/2006">
      <mc:Choice Requires="x14">
        <control shapeId="7199" r:id="rId10" name="CommandButton10">
          <controlPr autoLine="0" r:id="rId11">
            <anchor moveWithCells="1">
              <from>
                <xdr:col>41</xdr:col>
                <xdr:colOff>228600</xdr:colOff>
                <xdr:row>9</xdr:row>
                <xdr:rowOff>160020</xdr:rowOff>
              </from>
              <to>
                <xdr:col>43</xdr:col>
                <xdr:colOff>350520</xdr:colOff>
                <xdr:row>11</xdr:row>
                <xdr:rowOff>137160</xdr:rowOff>
              </to>
            </anchor>
          </controlPr>
        </control>
      </mc:Choice>
      <mc:Fallback>
        <control shapeId="7199" r:id="rId10" name="CommandButton10"/>
      </mc:Fallback>
    </mc:AlternateContent>
    <mc:AlternateContent xmlns:mc="http://schemas.openxmlformats.org/markup-compatibility/2006">
      <mc:Choice Requires="x14">
        <control shapeId="7198" r:id="rId12" name="CommandButton9">
          <controlPr autoLine="0" r:id="rId13">
            <anchor moveWithCells="1">
              <from>
                <xdr:col>18</xdr:col>
                <xdr:colOff>388620</xdr:colOff>
                <xdr:row>9</xdr:row>
                <xdr:rowOff>68580</xdr:rowOff>
              </from>
              <to>
                <xdr:col>20</xdr:col>
                <xdr:colOff>518160</xdr:colOff>
                <xdr:row>11</xdr:row>
                <xdr:rowOff>45720</xdr:rowOff>
              </to>
            </anchor>
          </controlPr>
        </control>
      </mc:Choice>
      <mc:Fallback>
        <control shapeId="7198" r:id="rId12" name="CommandButton9"/>
      </mc:Fallback>
    </mc:AlternateContent>
    <mc:AlternateContent xmlns:mc="http://schemas.openxmlformats.org/markup-compatibility/2006">
      <mc:Choice Requires="x14">
        <control shapeId="7189" r:id="rId14" name="CommandButton7">
          <controlPr autoLine="0" r:id="rId15">
            <anchor moveWithCells="1">
              <from>
                <xdr:col>41</xdr:col>
                <xdr:colOff>381000</xdr:colOff>
                <xdr:row>7</xdr:row>
                <xdr:rowOff>45720</xdr:rowOff>
              </from>
              <to>
                <xdr:col>43</xdr:col>
                <xdr:colOff>335280</xdr:colOff>
                <xdr:row>9</xdr:row>
                <xdr:rowOff>22860</xdr:rowOff>
              </to>
            </anchor>
          </controlPr>
        </control>
      </mc:Choice>
      <mc:Fallback>
        <control shapeId="7189" r:id="rId14" name="CommandButton7"/>
      </mc:Fallback>
    </mc:AlternateContent>
    <mc:AlternateContent xmlns:mc="http://schemas.openxmlformats.org/markup-compatibility/2006">
      <mc:Choice Requires="x14">
        <control shapeId="7184" r:id="rId16" name="CommandButton6">
          <controlPr autoLine="0" r:id="rId17">
            <anchor moveWithCells="1">
              <from>
                <xdr:col>17</xdr:col>
                <xdr:colOff>0</xdr:colOff>
                <xdr:row>9</xdr:row>
                <xdr:rowOff>76200</xdr:rowOff>
              </from>
              <to>
                <xdr:col>18</xdr:col>
                <xdr:colOff>266700</xdr:colOff>
                <xdr:row>11</xdr:row>
                <xdr:rowOff>53340</xdr:rowOff>
              </to>
            </anchor>
          </controlPr>
        </control>
      </mc:Choice>
      <mc:Fallback>
        <control shapeId="7184" r:id="rId16" name="CommandButton6"/>
      </mc:Fallback>
    </mc:AlternateContent>
    <mc:AlternateContent xmlns:mc="http://schemas.openxmlformats.org/markup-compatibility/2006">
      <mc:Choice Requires="x14">
        <control shapeId="7183" r:id="rId18" name="CommandButton5">
          <controlPr autoLine="0" r:id="rId19">
            <anchor moveWithCells="1">
              <from>
                <xdr:col>21</xdr:col>
                <xdr:colOff>121920</xdr:colOff>
                <xdr:row>9</xdr:row>
                <xdr:rowOff>68580</xdr:rowOff>
              </from>
              <to>
                <xdr:col>24</xdr:col>
                <xdr:colOff>76200</xdr:colOff>
                <xdr:row>11</xdr:row>
                <xdr:rowOff>45720</xdr:rowOff>
              </to>
            </anchor>
          </controlPr>
        </control>
      </mc:Choice>
      <mc:Fallback>
        <control shapeId="7183" r:id="rId18" name="CommandButton5"/>
      </mc:Fallback>
    </mc:AlternateContent>
    <mc:AlternateContent xmlns:mc="http://schemas.openxmlformats.org/markup-compatibility/2006">
      <mc:Choice Requires="x14">
        <control shapeId="7181" r:id="rId20" name="CommandButton4">
          <controlPr autoLine="0" r:id="rId21">
            <anchor moveWithCells="1">
              <from>
                <xdr:col>21</xdr:col>
                <xdr:colOff>601980</xdr:colOff>
                <xdr:row>12</xdr:row>
                <xdr:rowOff>68580</xdr:rowOff>
              </from>
              <to>
                <xdr:col>24</xdr:col>
                <xdr:colOff>99060</xdr:colOff>
                <xdr:row>14</xdr:row>
                <xdr:rowOff>45720</xdr:rowOff>
              </to>
            </anchor>
          </controlPr>
        </control>
      </mc:Choice>
      <mc:Fallback>
        <control shapeId="7181" r:id="rId20" name="CommandButton4"/>
      </mc:Fallback>
    </mc:AlternateContent>
    <mc:AlternateContent xmlns:mc="http://schemas.openxmlformats.org/markup-compatibility/2006">
      <mc:Choice Requires="x14">
        <control shapeId="7179" r:id="rId22" name="CommandButton3">
          <controlPr autoLine="0" r:id="rId23">
            <anchor moveWithCells="1">
              <from>
                <xdr:col>7</xdr:col>
                <xdr:colOff>106680</xdr:colOff>
                <xdr:row>9</xdr:row>
                <xdr:rowOff>30480</xdr:rowOff>
              </from>
              <to>
                <xdr:col>9</xdr:col>
                <xdr:colOff>60960</xdr:colOff>
                <xdr:row>11</xdr:row>
                <xdr:rowOff>7620</xdr:rowOff>
              </to>
            </anchor>
          </controlPr>
        </control>
      </mc:Choice>
      <mc:Fallback>
        <control shapeId="7179" r:id="rId22" name="CommandButton3"/>
      </mc:Fallback>
    </mc:AlternateContent>
    <mc:AlternateContent xmlns:mc="http://schemas.openxmlformats.org/markup-compatibility/2006">
      <mc:Choice Requires="x14">
        <control shapeId="7178" r:id="rId24" name="CommandButton2">
          <controlPr autoLine="0" r:id="rId25">
            <anchor moveWithCells="1">
              <from>
                <xdr:col>0</xdr:col>
                <xdr:colOff>220980</xdr:colOff>
                <xdr:row>51</xdr:row>
                <xdr:rowOff>144780</xdr:rowOff>
              </from>
              <to>
                <xdr:col>0</xdr:col>
                <xdr:colOff>1592580</xdr:colOff>
                <xdr:row>53</xdr:row>
                <xdr:rowOff>121920</xdr:rowOff>
              </to>
            </anchor>
          </controlPr>
        </control>
      </mc:Choice>
      <mc:Fallback>
        <control shapeId="7178" r:id="rId24" name="CommandButton2"/>
      </mc:Fallback>
    </mc:AlternateContent>
    <mc:AlternateContent xmlns:mc="http://schemas.openxmlformats.org/markup-compatibility/2006">
      <mc:Choice Requires="x14">
        <control shapeId="7177" r:id="rId26" name="CommandButton1">
          <controlPr autoLine="0" r:id="rId27">
            <anchor moveWithCells="1">
              <from>
                <xdr:col>7</xdr:col>
                <xdr:colOff>106680</xdr:colOff>
                <xdr:row>6</xdr:row>
                <xdr:rowOff>83820</xdr:rowOff>
              </from>
              <to>
                <xdr:col>9</xdr:col>
                <xdr:colOff>60960</xdr:colOff>
                <xdr:row>8</xdr:row>
                <xdr:rowOff>60960</xdr:rowOff>
              </to>
            </anchor>
          </controlPr>
        </control>
      </mc:Choice>
      <mc:Fallback>
        <control shapeId="7177" r:id="rId2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159"/>
  <sheetViews>
    <sheetView topLeftCell="M1" zoomScale="90" zoomScaleNormal="90" workbookViewId="0">
      <selection activeCell="AC8" sqref="AC8:AF11"/>
    </sheetView>
  </sheetViews>
  <sheetFormatPr defaultColWidth="9.109375" defaultRowHeight="15.6" x14ac:dyDescent="0.3"/>
  <cols>
    <col min="1" max="1" width="14.88671875" style="10" customWidth="1"/>
    <col min="2" max="2" width="16.6640625" style="10" customWidth="1"/>
    <col min="3" max="3" width="13.109375" style="10" customWidth="1"/>
    <col min="4" max="4" width="11.44140625" style="10" customWidth="1"/>
    <col min="5" max="5" width="11.88671875" style="10" customWidth="1"/>
    <col min="6" max="6" width="11.5546875" style="10" customWidth="1"/>
    <col min="7" max="7" width="10.44140625" style="10" customWidth="1"/>
    <col min="8" max="8" width="11" style="10" customWidth="1"/>
    <col min="9" max="9" width="9.5546875" style="10" customWidth="1"/>
    <col min="10" max="10" width="7.109375" style="10" customWidth="1"/>
    <col min="11" max="11" width="10.109375" style="10" customWidth="1"/>
    <col min="12" max="12" width="7.88671875" style="10" customWidth="1"/>
    <col min="13" max="13" width="9.109375" style="10"/>
    <col min="14" max="14" width="10.5546875" style="10" customWidth="1"/>
    <col min="15" max="15" width="9.6640625" style="10" customWidth="1"/>
    <col min="16" max="16" width="8.109375" style="10" customWidth="1"/>
    <col min="17" max="17" width="8.44140625" style="10" customWidth="1"/>
    <col min="18" max="18" width="9.5546875" style="10" customWidth="1"/>
    <col min="19" max="19" width="11.5546875" style="10" customWidth="1"/>
    <col min="20" max="20" width="9.88671875" style="10" customWidth="1"/>
    <col min="21" max="21" width="13.33203125" style="10" customWidth="1"/>
    <col min="22" max="22" width="10.6640625" style="10" customWidth="1"/>
    <col min="23" max="23" width="10.5546875" style="10" customWidth="1"/>
    <col min="24" max="24" width="10.6640625" style="10" customWidth="1"/>
    <col min="25" max="25" width="10.44140625" style="10" customWidth="1"/>
    <col min="26" max="26" width="9.33203125" style="10" bestFit="1" customWidth="1"/>
    <col min="27" max="27" width="8.44140625" style="10" customWidth="1"/>
    <col min="28" max="28" width="7.5546875" style="10" customWidth="1"/>
    <col min="29" max="29" width="12.109375" style="10" bestFit="1" customWidth="1"/>
    <col min="30" max="30" width="10.5546875" style="10" customWidth="1"/>
    <col min="31" max="32" width="12.109375" style="10" bestFit="1" customWidth="1"/>
    <col min="33" max="33" width="9.88671875" style="10" bestFit="1" customWidth="1"/>
    <col min="34" max="36" width="9.33203125" style="10" bestFit="1" customWidth="1"/>
    <col min="37" max="37" width="11" style="10" bestFit="1" customWidth="1"/>
    <col min="38" max="38" width="10" style="10" customWidth="1"/>
    <col min="39" max="39" width="15.88671875" style="10" customWidth="1"/>
    <col min="40" max="42" width="9.33203125" style="10" bestFit="1" customWidth="1"/>
    <col min="43" max="43" width="14" style="10" customWidth="1"/>
    <col min="44" max="44" width="12.5546875" style="10" customWidth="1"/>
    <col min="45" max="46" width="9.109375" style="10"/>
    <col min="47" max="47" width="9.5546875" style="10" bestFit="1" customWidth="1"/>
    <col min="48" max="66" width="9.109375" style="10"/>
    <col min="67" max="67" width="12.44140625" style="10" bestFit="1" customWidth="1"/>
    <col min="68" max="16384" width="9.109375" style="10"/>
  </cols>
  <sheetData>
    <row r="1" spans="1:51" ht="30.75" customHeight="1" x14ac:dyDescent="0.3">
      <c r="A1" s="11"/>
      <c r="B1" s="11"/>
      <c r="C1" s="11"/>
      <c r="D1" s="98"/>
      <c r="E1" s="11"/>
      <c r="F1" s="11"/>
      <c r="G1" s="11"/>
      <c r="H1" s="11"/>
      <c r="I1" s="11"/>
      <c r="J1" s="11"/>
      <c r="K1" s="11"/>
      <c r="L1" s="11"/>
      <c r="M1" s="11"/>
      <c r="N1" s="11"/>
      <c r="O1" s="11"/>
      <c r="P1" s="11"/>
      <c r="Q1" s="11"/>
      <c r="R1" s="11"/>
      <c r="S1" s="11"/>
      <c r="T1" s="11"/>
      <c r="U1" s="99"/>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row>
    <row r="2" spans="1:51" x14ac:dyDescent="0.3">
      <c r="A2" s="11"/>
      <c r="B2" s="11"/>
      <c r="C2" s="11"/>
      <c r="D2" s="11"/>
      <c r="E2" s="11"/>
      <c r="F2" s="11"/>
      <c r="G2" s="11"/>
      <c r="H2" s="11"/>
      <c r="I2" s="11"/>
      <c r="J2" s="11"/>
      <c r="K2" s="11"/>
      <c r="L2" s="11"/>
      <c r="M2" s="11"/>
      <c r="N2" s="11"/>
      <c r="O2" s="11"/>
      <c r="P2" s="11"/>
      <c r="Q2" s="11"/>
      <c r="R2" s="11"/>
      <c r="S2" s="11"/>
      <c r="T2" s="11"/>
      <c r="U2" s="99"/>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row>
    <row r="3" spans="1:51" x14ac:dyDescent="0.3">
      <c r="A3" s="11"/>
      <c r="B3" s="11"/>
      <c r="C3" s="11"/>
      <c r="D3" s="11"/>
      <c r="E3" s="11"/>
      <c r="F3" s="11"/>
      <c r="G3" s="11"/>
      <c r="H3" s="11"/>
      <c r="I3" s="11"/>
      <c r="J3" s="11"/>
      <c r="K3" s="11"/>
      <c r="L3" s="11"/>
      <c r="M3" s="11"/>
      <c r="N3" s="11"/>
      <c r="O3" s="11"/>
      <c r="P3" s="11"/>
      <c r="Q3" s="11"/>
      <c r="R3" s="11"/>
      <c r="S3" s="11"/>
      <c r="T3" s="100"/>
      <c r="U3" s="74"/>
      <c r="V3" s="101" t="s">
        <v>353</v>
      </c>
      <c r="W3" s="102"/>
      <c r="X3" s="103"/>
      <c r="Y3" s="74"/>
      <c r="Z3" s="75"/>
      <c r="AA3" s="11"/>
      <c r="AB3" s="11"/>
      <c r="AC3" s="11"/>
      <c r="AD3" s="11"/>
      <c r="AE3" s="11"/>
      <c r="AF3" s="11"/>
      <c r="AG3" s="11"/>
      <c r="AH3" s="11"/>
      <c r="AI3" s="11"/>
      <c r="AJ3" s="11"/>
      <c r="AK3" s="11"/>
      <c r="AL3" s="11"/>
      <c r="AM3" s="11"/>
      <c r="AN3" s="11"/>
      <c r="AO3" s="11"/>
      <c r="AP3" s="11"/>
      <c r="AQ3" s="11"/>
      <c r="AR3" s="16"/>
      <c r="AS3" s="16"/>
      <c r="AT3" s="16"/>
      <c r="AU3" s="16"/>
      <c r="AV3" s="16"/>
      <c r="AW3" s="16"/>
      <c r="AX3" s="11"/>
      <c r="AY3" s="11"/>
    </row>
    <row r="4" spans="1:51" x14ac:dyDescent="0.3">
      <c r="A4" s="11"/>
      <c r="B4" s="11"/>
      <c r="C4" s="11"/>
      <c r="D4" s="11"/>
      <c r="E4" s="11"/>
      <c r="F4" s="11"/>
      <c r="G4" s="11"/>
      <c r="H4" s="11"/>
      <c r="I4" s="11"/>
      <c r="J4" s="11"/>
      <c r="K4" s="11"/>
      <c r="L4" s="11"/>
      <c r="M4" s="11"/>
      <c r="N4" s="11"/>
      <c r="O4" s="11"/>
      <c r="P4" s="11"/>
      <c r="Q4" s="11"/>
      <c r="R4" s="11"/>
      <c r="S4" s="11"/>
      <c r="T4" s="94"/>
      <c r="U4" s="95"/>
      <c r="V4" s="95"/>
      <c r="W4" s="95"/>
      <c r="X4" s="95"/>
      <c r="Y4" s="95"/>
      <c r="Z4" s="97"/>
      <c r="AA4" s="17"/>
      <c r="AB4" s="11"/>
      <c r="AC4" s="11"/>
      <c r="AD4" s="11"/>
      <c r="AE4" s="11"/>
      <c r="AF4" s="11"/>
      <c r="AG4" s="11"/>
      <c r="AH4" s="11"/>
      <c r="AI4" s="11"/>
      <c r="AJ4" s="11"/>
      <c r="AK4" s="11"/>
      <c r="AL4" s="11"/>
      <c r="AM4" s="11"/>
      <c r="AN4" s="11"/>
      <c r="AO4" s="11"/>
      <c r="AP4" s="11"/>
      <c r="AQ4" s="11"/>
      <c r="AR4" s="104" t="s">
        <v>529</v>
      </c>
      <c r="AS4" s="11"/>
      <c r="AT4" s="16"/>
      <c r="AU4" s="16"/>
      <c r="AV4" s="16"/>
      <c r="AW4" s="16"/>
      <c r="AX4" s="11"/>
      <c r="AY4" s="11"/>
    </row>
    <row r="5" spans="1:51" x14ac:dyDescent="0.3">
      <c r="A5" s="11"/>
      <c r="B5" s="11"/>
      <c r="C5" s="11"/>
      <c r="D5" s="11"/>
      <c r="E5" s="11"/>
      <c r="F5" s="11"/>
      <c r="G5" s="11"/>
      <c r="H5" s="11"/>
      <c r="I5" s="11"/>
      <c r="J5" s="11"/>
      <c r="K5" s="11"/>
      <c r="L5" s="11"/>
      <c r="M5" s="11"/>
      <c r="N5" s="11"/>
      <c r="O5" s="11"/>
      <c r="P5" s="11"/>
      <c r="Q5" s="11"/>
      <c r="R5" s="11"/>
      <c r="S5" s="11"/>
      <c r="T5" s="93"/>
      <c r="U5" s="11"/>
      <c r="V5" s="11"/>
      <c r="W5" s="11"/>
      <c r="X5" s="11"/>
      <c r="Y5" s="11"/>
      <c r="Z5" s="77"/>
      <c r="AA5" s="11"/>
      <c r="AB5" s="11"/>
      <c r="AC5" s="11"/>
      <c r="AD5" s="11"/>
      <c r="AE5" s="11"/>
      <c r="AF5" s="11"/>
      <c r="AG5" s="11"/>
      <c r="AH5" s="11"/>
      <c r="AI5" s="11"/>
      <c r="AJ5" s="11"/>
      <c r="AK5" s="11"/>
      <c r="AL5" s="11"/>
      <c r="AM5" s="34" t="s">
        <v>526</v>
      </c>
      <c r="AN5" s="105">
        <v>1</v>
      </c>
      <c r="AO5" s="11"/>
      <c r="AP5" s="11"/>
      <c r="AQ5" s="11"/>
      <c r="AR5" s="106">
        <v>1</v>
      </c>
      <c r="AS5" s="106">
        <v>2</v>
      </c>
      <c r="AT5" s="17">
        <v>3</v>
      </c>
      <c r="AU5" s="17">
        <v>4</v>
      </c>
      <c r="AV5" s="11"/>
      <c r="AW5" s="11"/>
      <c r="AX5" s="11"/>
      <c r="AY5" s="11"/>
    </row>
    <row r="6" spans="1:51" ht="15.75" customHeight="1" x14ac:dyDescent="0.3">
      <c r="A6" s="11"/>
      <c r="B6" s="11"/>
      <c r="C6" s="11"/>
      <c r="D6" s="11"/>
      <c r="E6" s="11"/>
      <c r="F6" s="11"/>
      <c r="G6" s="11"/>
      <c r="H6" s="11"/>
      <c r="I6" s="11"/>
      <c r="J6" s="11"/>
      <c r="K6" s="11"/>
      <c r="L6" s="11"/>
      <c r="M6" s="443" t="s">
        <v>99</v>
      </c>
      <c r="N6" s="444" t="s">
        <v>100</v>
      </c>
      <c r="O6" s="444"/>
      <c r="P6" s="444"/>
      <c r="Q6" s="444"/>
      <c r="R6" s="444"/>
      <c r="S6" s="11"/>
      <c r="T6" s="93"/>
      <c r="U6" s="11"/>
      <c r="V6" s="11"/>
      <c r="W6" s="31" t="s">
        <v>101</v>
      </c>
      <c r="X6" s="38"/>
      <c r="Y6" s="38"/>
      <c r="Z6" s="80"/>
      <c r="AA6" s="11"/>
      <c r="AB6" s="11"/>
      <c r="AC6" s="11"/>
      <c r="AD6" s="11"/>
      <c r="AE6" s="11"/>
      <c r="AF6" s="11"/>
      <c r="AG6" s="11"/>
      <c r="AH6" s="11"/>
      <c r="AI6" s="11"/>
      <c r="AJ6" s="11"/>
      <c r="AK6" s="11"/>
      <c r="AL6" s="11"/>
      <c r="AM6" s="107" t="s">
        <v>102</v>
      </c>
      <c r="AN6" s="108" t="str">
        <f>IF(AN5=AR5,AR6,(IF(AN5=AS5,AS6,"no data")))</f>
        <v>P-Bray</v>
      </c>
      <c r="AO6" s="11"/>
      <c r="AP6" s="11"/>
      <c r="AQ6" s="11"/>
      <c r="AR6" s="109" t="s">
        <v>103</v>
      </c>
      <c r="AS6" s="109" t="s">
        <v>104</v>
      </c>
      <c r="AT6" s="110" t="s">
        <v>220</v>
      </c>
      <c r="AU6" s="11"/>
      <c r="AV6" s="11"/>
      <c r="AW6" s="11"/>
      <c r="AX6" s="11"/>
      <c r="AY6" s="11"/>
    </row>
    <row r="7" spans="1:51" x14ac:dyDescent="0.3">
      <c r="A7" s="11"/>
      <c r="B7" s="11"/>
      <c r="C7" s="11"/>
      <c r="D7" s="11"/>
      <c r="E7" s="11"/>
      <c r="F7" s="11"/>
      <c r="G7" s="11"/>
      <c r="H7" s="11"/>
      <c r="I7" s="11"/>
      <c r="J7" s="11"/>
      <c r="K7" s="11"/>
      <c r="L7" s="11"/>
      <c r="M7" s="443"/>
      <c r="N7" s="31" t="s">
        <v>105</v>
      </c>
      <c r="O7" s="31" t="s">
        <v>106</v>
      </c>
      <c r="P7" s="31" t="s">
        <v>107</v>
      </c>
      <c r="Q7" s="31" t="s">
        <v>108</v>
      </c>
      <c r="R7" s="31" t="s">
        <v>109</v>
      </c>
      <c r="S7" s="31" t="s">
        <v>42</v>
      </c>
      <c r="T7" s="445" t="s">
        <v>530</v>
      </c>
      <c r="U7" s="446"/>
      <c r="V7" s="39" t="s">
        <v>105</v>
      </c>
      <c r="W7" s="39" t="s">
        <v>106</v>
      </c>
      <c r="X7" s="39" t="s">
        <v>107</v>
      </c>
      <c r="Y7" s="39" t="s">
        <v>108</v>
      </c>
      <c r="Z7" s="111" t="s">
        <v>109</v>
      </c>
      <c r="AA7" s="11"/>
      <c r="AB7" s="31" t="str">
        <f>AI26</f>
        <v>P-Bray</v>
      </c>
      <c r="AC7" s="43" t="s">
        <v>110</v>
      </c>
      <c r="AD7" s="43" t="s">
        <v>111</v>
      </c>
      <c r="AE7" s="43" t="s">
        <v>112</v>
      </c>
      <c r="AF7" s="43" t="s">
        <v>113</v>
      </c>
      <c r="AG7" s="43" t="s">
        <v>114</v>
      </c>
      <c r="AH7" s="11"/>
      <c r="AI7" s="11"/>
      <c r="AJ7" s="11"/>
      <c r="AK7" s="11"/>
      <c r="AL7" s="11"/>
      <c r="AM7" s="112" t="s">
        <v>527</v>
      </c>
      <c r="AN7" s="108">
        <f>IF(AN6=AR6,AR7,(IF(AN6=AS6,AS7,"no data")))</f>
        <v>10</v>
      </c>
      <c r="AO7" s="113" t="s">
        <v>115</v>
      </c>
      <c r="AP7" s="113"/>
      <c r="AQ7" s="113"/>
      <c r="AR7" s="14">
        <v>10</v>
      </c>
      <c r="AS7" s="14">
        <v>60</v>
      </c>
      <c r="AT7" s="110"/>
      <c r="AU7" s="11"/>
      <c r="AV7" s="11"/>
      <c r="AW7" s="11"/>
      <c r="AX7" s="11"/>
      <c r="AY7" s="11"/>
    </row>
    <row r="8" spans="1:51" ht="14.25" customHeight="1" x14ac:dyDescent="0.3">
      <c r="A8" s="11"/>
      <c r="B8" s="11"/>
      <c r="C8" s="11"/>
      <c r="D8" s="11"/>
      <c r="E8" s="11"/>
      <c r="F8" s="11"/>
      <c r="G8" s="11"/>
      <c r="H8" s="11"/>
      <c r="I8" s="11"/>
      <c r="J8" s="11"/>
      <c r="K8" s="11"/>
      <c r="L8" s="31" t="s">
        <v>116</v>
      </c>
      <c r="M8" s="14">
        <v>11</v>
      </c>
      <c r="N8" s="114">
        <f t="shared" ref="N8:R11" si="0">IF($M8=$T$8,V$8,IF($M8=$T$9,V$9,IF($M8=$T$10,V$10,IF($M8=$T$11,V$11,IF($M8=$T$12,V$12,IF($M8=$T$13,V$13,IF($M8=$T$14,V$14,IF($M8=$T$15,V$15,V24))))))))</f>
        <v>4.51</v>
      </c>
      <c r="O8" s="115">
        <f t="shared" si="0"/>
        <v>0.05</v>
      </c>
      <c r="P8" s="115">
        <f t="shared" si="0"/>
        <v>565</v>
      </c>
      <c r="Q8" s="115">
        <f t="shared" si="0"/>
        <v>725.1</v>
      </c>
      <c r="R8" s="115">
        <f t="shared" si="0"/>
        <v>0.4</v>
      </c>
      <c r="S8" s="64">
        <v>1.36</v>
      </c>
      <c r="T8" s="116">
        <v>1</v>
      </c>
      <c r="U8" s="117" t="s">
        <v>117</v>
      </c>
      <c r="V8" s="20">
        <v>1.859</v>
      </c>
      <c r="W8" s="20">
        <v>0</v>
      </c>
      <c r="X8" s="20">
        <v>2010</v>
      </c>
      <c r="Y8" s="20">
        <v>0</v>
      </c>
      <c r="Z8" s="118">
        <v>0.4</v>
      </c>
      <c r="AA8" s="11"/>
      <c r="AB8" s="31" t="s">
        <v>116</v>
      </c>
      <c r="AC8" s="119">
        <v>18.8</v>
      </c>
      <c r="AD8" s="119">
        <v>18.8</v>
      </c>
      <c r="AE8" s="119">
        <v>18.8</v>
      </c>
      <c r="AF8" s="119">
        <v>18.8</v>
      </c>
      <c r="AG8" s="120">
        <f>M8</f>
        <v>11</v>
      </c>
      <c r="AH8" s="11"/>
      <c r="AI8" s="11"/>
      <c r="AJ8" s="11"/>
      <c r="AK8" s="11"/>
      <c r="AL8" s="11"/>
      <c r="AM8" s="112" t="s">
        <v>528</v>
      </c>
      <c r="AN8" s="108">
        <f>IF(AN7=AR7,AR8,(IF(AN7=AS7,AS8,"no data")))</f>
        <v>0.02</v>
      </c>
      <c r="AO8" s="113" t="s">
        <v>118</v>
      </c>
      <c r="AP8" s="113"/>
      <c r="AQ8" s="113"/>
      <c r="AR8" s="14">
        <v>0.02</v>
      </c>
      <c r="AS8" s="14">
        <v>1</v>
      </c>
      <c r="AT8" s="110">
        <v>0.5</v>
      </c>
      <c r="AU8" s="11"/>
      <c r="AV8" s="11"/>
      <c r="AW8" s="11"/>
      <c r="AX8" s="11"/>
      <c r="AY8" s="11"/>
    </row>
    <row r="9" spans="1:51" ht="15" customHeight="1" x14ac:dyDescent="0.3">
      <c r="A9" s="11"/>
      <c r="B9" s="11"/>
      <c r="C9" s="11"/>
      <c r="D9" s="11"/>
      <c r="E9" s="11"/>
      <c r="F9" s="11"/>
      <c r="G9" s="11"/>
      <c r="H9" s="11"/>
      <c r="I9" s="11"/>
      <c r="J9" s="11"/>
      <c r="K9" s="11"/>
      <c r="L9" s="31" t="s">
        <v>119</v>
      </c>
      <c r="M9" s="14">
        <v>11</v>
      </c>
      <c r="N9" s="114">
        <f t="shared" si="0"/>
        <v>4.51</v>
      </c>
      <c r="O9" s="115">
        <f t="shared" si="0"/>
        <v>0.05</v>
      </c>
      <c r="P9" s="115">
        <f t="shared" si="0"/>
        <v>565</v>
      </c>
      <c r="Q9" s="115">
        <f t="shared" si="0"/>
        <v>725.1</v>
      </c>
      <c r="R9" s="115">
        <f t="shared" si="0"/>
        <v>0.4</v>
      </c>
      <c r="S9" s="64">
        <v>1.39</v>
      </c>
      <c r="T9" s="116">
        <v>2</v>
      </c>
      <c r="U9" s="117" t="s">
        <v>120</v>
      </c>
      <c r="V9" s="20">
        <v>2.1</v>
      </c>
      <c r="W9" s="20">
        <v>0</v>
      </c>
      <c r="X9" s="20">
        <v>2500</v>
      </c>
      <c r="Y9" s="20">
        <v>0</v>
      </c>
      <c r="Z9" s="118">
        <v>0.4</v>
      </c>
      <c r="AA9" s="11"/>
      <c r="AB9" s="31" t="s">
        <v>119</v>
      </c>
      <c r="AC9" s="119">
        <v>11</v>
      </c>
      <c r="AD9" s="119">
        <v>11</v>
      </c>
      <c r="AE9" s="119">
        <v>11</v>
      </c>
      <c r="AF9" s="119">
        <v>11</v>
      </c>
      <c r="AG9" s="120">
        <f>M9</f>
        <v>11</v>
      </c>
      <c r="AH9" s="11"/>
      <c r="AI9" s="11"/>
      <c r="AJ9" s="11"/>
      <c r="AK9" s="11"/>
      <c r="AL9" s="11"/>
      <c r="AM9" s="11"/>
      <c r="AN9" s="11"/>
      <c r="AO9" s="11"/>
      <c r="AP9" s="11"/>
      <c r="AQ9" s="11"/>
      <c r="AR9" s="11"/>
      <c r="AS9" s="11"/>
      <c r="AT9" s="11"/>
      <c r="AU9" s="11"/>
      <c r="AV9" s="11"/>
      <c r="AW9" s="11"/>
      <c r="AX9" s="11"/>
      <c r="AY9" s="11"/>
    </row>
    <row r="10" spans="1:51" ht="14.25" customHeight="1" x14ac:dyDescent="0.3">
      <c r="A10" s="11"/>
      <c r="B10" s="11"/>
      <c r="C10" s="11"/>
      <c r="D10" s="11"/>
      <c r="E10" s="11"/>
      <c r="F10" s="11"/>
      <c r="G10" s="11"/>
      <c r="H10" s="11"/>
      <c r="I10" s="11"/>
      <c r="J10" s="11"/>
      <c r="K10" s="11"/>
      <c r="L10" s="31" t="s">
        <v>121</v>
      </c>
      <c r="M10" s="14">
        <v>11</v>
      </c>
      <c r="N10" s="114">
        <f t="shared" si="0"/>
        <v>4.51</v>
      </c>
      <c r="O10" s="115">
        <f t="shared" si="0"/>
        <v>0.05</v>
      </c>
      <c r="P10" s="115">
        <f t="shared" si="0"/>
        <v>565</v>
      </c>
      <c r="Q10" s="115">
        <f t="shared" si="0"/>
        <v>725.1</v>
      </c>
      <c r="R10" s="115">
        <f t="shared" si="0"/>
        <v>0.4</v>
      </c>
      <c r="S10" s="64">
        <v>1.52</v>
      </c>
      <c r="T10" s="116">
        <v>3</v>
      </c>
      <c r="U10" s="117" t="s">
        <v>122</v>
      </c>
      <c r="V10" s="20">
        <v>3.2</v>
      </c>
      <c r="W10" s="20">
        <v>0</v>
      </c>
      <c r="X10" s="20">
        <v>3000</v>
      </c>
      <c r="Y10" s="20">
        <v>0</v>
      </c>
      <c r="Z10" s="118">
        <v>0.4</v>
      </c>
      <c r="AA10" s="11"/>
      <c r="AB10" s="31" t="s">
        <v>121</v>
      </c>
      <c r="AC10" s="119">
        <v>6</v>
      </c>
      <c r="AD10" s="119">
        <v>6</v>
      </c>
      <c r="AE10" s="119">
        <v>6</v>
      </c>
      <c r="AF10" s="119">
        <v>6</v>
      </c>
      <c r="AG10" s="120">
        <f>M10</f>
        <v>11</v>
      </c>
      <c r="AH10" s="11"/>
      <c r="AI10" s="11"/>
      <c r="AJ10" s="11"/>
      <c r="AK10" s="11"/>
      <c r="AL10" s="11"/>
      <c r="AM10" s="11"/>
      <c r="AN10" s="11"/>
      <c r="AO10" s="11"/>
      <c r="AP10" s="11"/>
      <c r="AQ10" s="11"/>
      <c r="AR10" s="11"/>
      <c r="AS10" s="11"/>
      <c r="AT10" s="11"/>
      <c r="AU10" s="11"/>
      <c r="AV10" s="11"/>
      <c r="AW10" s="11"/>
      <c r="AX10" s="11"/>
      <c r="AY10" s="11"/>
    </row>
    <row r="11" spans="1:51" x14ac:dyDescent="0.3">
      <c r="A11" s="11"/>
      <c r="B11" s="11"/>
      <c r="C11" s="11"/>
      <c r="D11" s="11"/>
      <c r="E11" s="11"/>
      <c r="F11" s="11"/>
      <c r="G11" s="11"/>
      <c r="H11" s="11"/>
      <c r="I11" s="11"/>
      <c r="J11" s="11"/>
      <c r="K11" s="11"/>
      <c r="L11" s="31" t="s">
        <v>123</v>
      </c>
      <c r="M11" s="14">
        <v>11</v>
      </c>
      <c r="N11" s="114">
        <f t="shared" si="0"/>
        <v>4.51</v>
      </c>
      <c r="O11" s="115">
        <f t="shared" si="0"/>
        <v>0.05</v>
      </c>
      <c r="P11" s="115">
        <f t="shared" si="0"/>
        <v>565</v>
      </c>
      <c r="Q11" s="115">
        <f t="shared" si="0"/>
        <v>725.1</v>
      </c>
      <c r="R11" s="115">
        <f t="shared" si="0"/>
        <v>0.4</v>
      </c>
      <c r="S11" s="64">
        <v>1.54</v>
      </c>
      <c r="T11" s="116">
        <v>4</v>
      </c>
      <c r="U11" s="117" t="s">
        <v>124</v>
      </c>
      <c r="V11" s="20">
        <v>4.3</v>
      </c>
      <c r="W11" s="20">
        <v>0</v>
      </c>
      <c r="X11" s="20">
        <v>3200</v>
      </c>
      <c r="Y11" s="20">
        <v>0</v>
      </c>
      <c r="Z11" s="118">
        <v>0.4</v>
      </c>
      <c r="AA11" s="11"/>
      <c r="AB11" s="31" t="s">
        <v>123</v>
      </c>
      <c r="AC11" s="119">
        <v>6</v>
      </c>
      <c r="AD11" s="119">
        <v>6</v>
      </c>
      <c r="AE11" s="119">
        <v>6</v>
      </c>
      <c r="AF11" s="119">
        <v>6</v>
      </c>
      <c r="AG11" s="120">
        <f>M11</f>
        <v>11</v>
      </c>
      <c r="AH11" s="11"/>
      <c r="AI11" s="11"/>
      <c r="AJ11" s="11"/>
      <c r="AK11" s="11"/>
      <c r="AL11" s="11"/>
      <c r="AM11" s="11"/>
      <c r="AN11" s="11"/>
      <c r="AO11" s="11"/>
      <c r="AP11" s="11"/>
      <c r="AQ11" s="11"/>
      <c r="AR11" s="11"/>
      <c r="AS11" s="11"/>
      <c r="AT11" s="11"/>
      <c r="AU11" s="11"/>
      <c r="AV11" s="11"/>
      <c r="AW11" s="11"/>
      <c r="AX11" s="11"/>
      <c r="AY11" s="11"/>
    </row>
    <row r="12" spans="1:51" ht="19.5" customHeight="1" x14ac:dyDescent="0.3">
      <c r="A12" s="11"/>
      <c r="B12" s="11"/>
      <c r="C12" s="11"/>
      <c r="D12" s="11"/>
      <c r="E12" s="11"/>
      <c r="F12" s="11"/>
      <c r="G12" s="11"/>
      <c r="H12" s="11"/>
      <c r="I12" s="11"/>
      <c r="J12" s="11"/>
      <c r="K12" s="11"/>
      <c r="L12" s="11"/>
      <c r="M12" s="11"/>
      <c r="N12" s="121" t="s">
        <v>125</v>
      </c>
      <c r="O12" s="121" t="s">
        <v>125</v>
      </c>
      <c r="P12" s="121" t="s">
        <v>126</v>
      </c>
      <c r="Q12" s="121" t="s">
        <v>126</v>
      </c>
      <c r="R12" s="121" t="s">
        <v>127</v>
      </c>
      <c r="S12" s="121" t="s">
        <v>128</v>
      </c>
      <c r="T12" s="116">
        <v>5</v>
      </c>
      <c r="U12" s="122" t="s">
        <v>129</v>
      </c>
      <c r="V12" s="62">
        <v>8.6999999999999994E-2</v>
      </c>
      <c r="W12" s="62">
        <v>0.18</v>
      </c>
      <c r="X12" s="62">
        <v>5000</v>
      </c>
      <c r="Y12" s="62">
        <v>20</v>
      </c>
      <c r="Z12" s="123">
        <v>0.4</v>
      </c>
      <c r="AA12" s="11"/>
      <c r="AB12" s="31"/>
      <c r="AC12" s="11"/>
      <c r="AD12" s="11"/>
      <c r="AE12" s="11"/>
      <c r="AF12" s="11"/>
      <c r="AG12" s="11"/>
      <c r="AH12" s="11"/>
      <c r="AI12" s="11"/>
      <c r="AJ12" s="11"/>
      <c r="AK12" s="11"/>
      <c r="AL12" s="11"/>
      <c r="AM12" s="11"/>
      <c r="AN12" s="11"/>
      <c r="AO12" s="11"/>
      <c r="AP12" s="11"/>
      <c r="AQ12" s="11"/>
      <c r="AR12" s="11"/>
      <c r="AS12" s="11"/>
      <c r="AT12" s="11"/>
      <c r="AU12" s="11"/>
      <c r="AV12" s="11"/>
      <c r="AW12" s="11"/>
      <c r="AX12" s="11"/>
      <c r="AY12" s="11"/>
    </row>
    <row r="13" spans="1:51" x14ac:dyDescent="0.3">
      <c r="A13" s="11"/>
      <c r="B13" s="11"/>
      <c r="C13" s="11"/>
      <c r="D13" s="11"/>
      <c r="E13" s="11"/>
      <c r="F13" s="11"/>
      <c r="G13" s="11"/>
      <c r="H13" s="11"/>
      <c r="I13" s="11"/>
      <c r="J13" s="11"/>
      <c r="K13" s="11"/>
      <c r="L13" s="11"/>
      <c r="M13" s="11"/>
      <c r="N13" s="11"/>
      <c r="O13" s="11"/>
      <c r="P13" s="11"/>
      <c r="Q13" s="11"/>
      <c r="R13" s="11"/>
      <c r="S13" s="11"/>
      <c r="T13" s="116">
        <v>6</v>
      </c>
      <c r="U13" s="122" t="s">
        <v>130</v>
      </c>
      <c r="V13" s="62">
        <v>0.15</v>
      </c>
      <c r="W13" s="62">
        <v>0.49</v>
      </c>
      <c r="X13" s="62">
        <v>16000</v>
      </c>
      <c r="Y13" s="62">
        <v>130</v>
      </c>
      <c r="Z13" s="123">
        <v>0.4</v>
      </c>
      <c r="AA13" s="11"/>
      <c r="AB13" s="31" t="s">
        <v>131</v>
      </c>
      <c r="AC13" s="11"/>
      <c r="AD13" s="11"/>
      <c r="AE13" s="11"/>
      <c r="AF13" s="11"/>
      <c r="AG13" s="11"/>
      <c r="AH13" s="11"/>
      <c r="AI13" s="11"/>
      <c r="AJ13" s="11"/>
      <c r="AK13" s="11"/>
      <c r="AL13" s="11"/>
      <c r="AM13" s="11"/>
      <c r="AN13" s="11"/>
      <c r="AO13" s="11"/>
      <c r="AP13" s="11"/>
      <c r="AQ13" s="11"/>
      <c r="AR13" s="11"/>
      <c r="AS13" s="11"/>
      <c r="AT13" s="11"/>
      <c r="AU13" s="11"/>
      <c r="AV13" s="11"/>
      <c r="AW13" s="11"/>
      <c r="AX13" s="11"/>
      <c r="AY13" s="11"/>
    </row>
    <row r="14" spans="1:51" x14ac:dyDescent="0.3">
      <c r="A14" s="11"/>
      <c r="B14" s="11"/>
      <c r="C14" s="11"/>
      <c r="D14" s="11"/>
      <c r="E14" s="11"/>
      <c r="F14" s="11"/>
      <c r="G14" s="11"/>
      <c r="H14" s="11"/>
      <c r="I14" s="11"/>
      <c r="J14" s="11"/>
      <c r="K14" s="11"/>
      <c r="L14" s="11"/>
      <c r="M14" s="11"/>
      <c r="N14" s="11"/>
      <c r="O14" s="11"/>
      <c r="P14" s="11"/>
      <c r="Q14" s="11"/>
      <c r="R14" s="11"/>
      <c r="S14" s="11"/>
      <c r="T14" s="116">
        <v>7</v>
      </c>
      <c r="U14" s="122" t="s">
        <v>132</v>
      </c>
      <c r="V14" s="62">
        <v>0.16</v>
      </c>
      <c r="W14" s="62">
        <v>0.91</v>
      </c>
      <c r="X14" s="62">
        <v>500</v>
      </c>
      <c r="Y14" s="62">
        <v>8.5</v>
      </c>
      <c r="Z14" s="123">
        <v>0.4</v>
      </c>
      <c r="AA14" s="11"/>
      <c r="AB14" s="31" t="s">
        <v>116</v>
      </c>
      <c r="AC14" s="124">
        <f t="shared" ref="AC14:AF17" si="1">AC8*$S8/(1000*$AN$7)*($N8*$P8*$AN$8/(1+$P8*$AN$8*AC8*$S8/(1000*$AN$7))+$O8*$Q8*$AN$8/(1+$Q8*$AN$8*AC8*$S8/(1000*$AN$7)))</f>
        <v>0.12843089396089569</v>
      </c>
      <c r="AD14" s="124">
        <f t="shared" si="1"/>
        <v>0.12843089396089569</v>
      </c>
      <c r="AE14" s="124">
        <f t="shared" si="1"/>
        <v>0.12843089396089569</v>
      </c>
      <c r="AF14" s="124">
        <f t="shared" si="1"/>
        <v>0.12843089396089569</v>
      </c>
      <c r="AG14" s="11"/>
      <c r="AH14" s="11"/>
      <c r="AI14" s="11"/>
      <c r="AJ14" s="11"/>
      <c r="AK14" s="11"/>
      <c r="AL14" s="11"/>
      <c r="AM14" s="11"/>
      <c r="AN14" s="11"/>
      <c r="AO14" s="11"/>
      <c r="AP14" s="11"/>
      <c r="AQ14" s="11"/>
      <c r="AR14" s="11"/>
      <c r="AS14" s="11"/>
      <c r="AT14" s="11"/>
      <c r="AU14" s="11"/>
      <c r="AV14" s="11"/>
      <c r="AW14" s="11"/>
      <c r="AX14" s="11"/>
      <c r="AY14" s="11"/>
    </row>
    <row r="15" spans="1:51" x14ac:dyDescent="0.3">
      <c r="A15" s="11"/>
      <c r="B15" s="11"/>
      <c r="C15" s="11"/>
      <c r="D15" s="11"/>
      <c r="E15" s="11"/>
      <c r="F15" s="11"/>
      <c r="G15" s="11"/>
      <c r="H15" s="11"/>
      <c r="I15" s="11"/>
      <c r="J15" s="11"/>
      <c r="K15" s="11"/>
      <c r="L15" s="11"/>
      <c r="M15" s="11"/>
      <c r="N15" s="11"/>
      <c r="O15" s="11"/>
      <c r="P15" s="11"/>
      <c r="Q15" s="11"/>
      <c r="R15" s="11"/>
      <c r="S15" s="11"/>
      <c r="T15" s="116">
        <v>8</v>
      </c>
      <c r="U15" s="122" t="s">
        <v>133</v>
      </c>
      <c r="V15" s="62">
        <v>4.71</v>
      </c>
      <c r="W15" s="62">
        <v>1.95</v>
      </c>
      <c r="X15" s="62">
        <v>523</v>
      </c>
      <c r="Y15" s="62">
        <v>666.4</v>
      </c>
      <c r="Z15" s="123">
        <v>0.4</v>
      </c>
      <c r="AA15" s="11"/>
      <c r="AB15" s="31" t="s">
        <v>119</v>
      </c>
      <c r="AC15" s="124">
        <f t="shared" si="1"/>
        <v>7.7683600767130226E-2</v>
      </c>
      <c r="AD15" s="124">
        <f t="shared" si="1"/>
        <v>7.7683600767130226E-2</v>
      </c>
      <c r="AE15" s="124">
        <f t="shared" si="1"/>
        <v>7.7683600767130226E-2</v>
      </c>
      <c r="AF15" s="124">
        <f t="shared" si="1"/>
        <v>7.7683600767130226E-2</v>
      </c>
      <c r="AG15" s="11"/>
      <c r="AH15" s="11"/>
      <c r="AI15" s="11"/>
      <c r="AJ15" s="11"/>
      <c r="AK15" s="11"/>
      <c r="AL15" s="11"/>
      <c r="AM15" s="11"/>
      <c r="AN15" s="11"/>
      <c r="AO15" s="11"/>
      <c r="AP15" s="11"/>
      <c r="AQ15" s="11"/>
      <c r="AR15" s="11"/>
      <c r="AS15" s="11"/>
      <c r="AT15" s="11"/>
      <c r="AU15" s="11"/>
      <c r="AV15" s="11"/>
      <c r="AW15" s="11"/>
      <c r="AX15" s="11"/>
      <c r="AY15" s="11"/>
    </row>
    <row r="16" spans="1:51" x14ac:dyDescent="0.3">
      <c r="A16" s="11"/>
      <c r="B16" s="11"/>
      <c r="C16" s="11"/>
      <c r="D16" s="11"/>
      <c r="E16" s="11"/>
      <c r="F16" s="11"/>
      <c r="G16" s="11"/>
      <c r="H16" s="11"/>
      <c r="I16" s="11"/>
      <c r="J16" s="11"/>
      <c r="K16" s="11"/>
      <c r="L16" s="11"/>
      <c r="M16" s="11"/>
      <c r="N16" s="11"/>
      <c r="O16" s="11"/>
      <c r="P16" s="11"/>
      <c r="Q16" s="11"/>
      <c r="R16" s="11"/>
      <c r="S16" s="11"/>
      <c r="T16" s="116">
        <v>9</v>
      </c>
      <c r="U16" s="122" t="s">
        <v>134</v>
      </c>
      <c r="V16" s="62">
        <v>9.9</v>
      </c>
      <c r="W16" s="62">
        <v>0.02</v>
      </c>
      <c r="X16" s="62">
        <v>700</v>
      </c>
      <c r="Y16" s="62">
        <v>1884</v>
      </c>
      <c r="Z16" s="123">
        <v>0.4</v>
      </c>
      <c r="AA16" s="11"/>
      <c r="AB16" s="31" t="s">
        <v>121</v>
      </c>
      <c r="AC16" s="124">
        <f t="shared" si="1"/>
        <v>4.6656814818024077E-2</v>
      </c>
      <c r="AD16" s="124">
        <f t="shared" si="1"/>
        <v>4.6656814818024077E-2</v>
      </c>
      <c r="AE16" s="124">
        <f t="shared" si="1"/>
        <v>4.6656814818024077E-2</v>
      </c>
      <c r="AF16" s="124">
        <f t="shared" si="1"/>
        <v>4.6656814818024077E-2</v>
      </c>
      <c r="AG16" s="11"/>
      <c r="AH16" s="11"/>
      <c r="AI16" s="11"/>
      <c r="AJ16" s="11"/>
      <c r="AK16" s="11"/>
      <c r="AL16" s="11"/>
      <c r="AM16" s="11"/>
      <c r="AN16" s="11"/>
      <c r="AO16" s="11"/>
      <c r="AP16" s="11"/>
      <c r="AQ16" s="11"/>
      <c r="AR16" s="11"/>
      <c r="AS16" s="11"/>
      <c r="AT16" s="11"/>
      <c r="AU16" s="11"/>
      <c r="AV16" s="11"/>
      <c r="AW16" s="11"/>
      <c r="AX16" s="11"/>
      <c r="AY16" s="11"/>
    </row>
    <row r="17" spans="1:51" x14ac:dyDescent="0.3">
      <c r="A17" s="11"/>
      <c r="B17" s="11"/>
      <c r="C17" s="11"/>
      <c r="D17" s="11"/>
      <c r="E17" s="11"/>
      <c r="F17" s="11"/>
      <c r="G17" s="11"/>
      <c r="H17" s="11"/>
      <c r="I17" s="11"/>
      <c r="J17" s="11"/>
      <c r="K17" s="11"/>
      <c r="L17" s="11"/>
      <c r="M17" s="11"/>
      <c r="N17" s="11"/>
      <c r="O17" s="11"/>
      <c r="P17" s="11"/>
      <c r="Q17" s="11"/>
      <c r="R17" s="11"/>
      <c r="S17" s="11"/>
      <c r="T17" s="116">
        <v>10</v>
      </c>
      <c r="U17" s="122" t="s">
        <v>135</v>
      </c>
      <c r="V17" s="62">
        <v>1.8</v>
      </c>
      <c r="W17" s="62">
        <v>0.08</v>
      </c>
      <c r="X17" s="62">
        <v>463</v>
      </c>
      <c r="Y17" s="62">
        <v>550</v>
      </c>
      <c r="Z17" s="123">
        <v>0.4</v>
      </c>
      <c r="AA17" s="11"/>
      <c r="AB17" s="31" t="s">
        <v>123</v>
      </c>
      <c r="AC17" s="124">
        <f t="shared" si="1"/>
        <v>4.7264351789339701E-2</v>
      </c>
      <c r="AD17" s="124">
        <f t="shared" si="1"/>
        <v>4.7264351789339701E-2</v>
      </c>
      <c r="AE17" s="124">
        <f t="shared" si="1"/>
        <v>4.7264351789339701E-2</v>
      </c>
      <c r="AF17" s="124">
        <f t="shared" si="1"/>
        <v>4.7264351789339701E-2</v>
      </c>
      <c r="AG17" s="11"/>
      <c r="AH17" s="11"/>
      <c r="AI17" s="11"/>
      <c r="AJ17" s="11"/>
      <c r="AK17" s="11"/>
      <c r="AL17" s="11"/>
      <c r="AM17" s="11"/>
      <c r="AN17" s="11"/>
      <c r="AO17" s="11"/>
      <c r="AP17" s="11"/>
      <c r="AQ17" s="11"/>
      <c r="AR17" s="11"/>
      <c r="AS17" s="11"/>
      <c r="AT17" s="11"/>
      <c r="AU17" s="11"/>
      <c r="AV17" s="11"/>
      <c r="AW17" s="11"/>
      <c r="AX17" s="11"/>
      <c r="AY17" s="11"/>
    </row>
    <row r="18" spans="1:51" x14ac:dyDescent="0.3">
      <c r="A18" s="11"/>
      <c r="B18" s="11"/>
      <c r="C18" s="11"/>
      <c r="D18" s="11"/>
      <c r="E18" s="11"/>
      <c r="F18" s="11"/>
      <c r="G18" s="11"/>
      <c r="H18" s="11"/>
      <c r="I18" s="11"/>
      <c r="J18" s="11"/>
      <c r="K18" s="11"/>
      <c r="L18" s="11"/>
      <c r="M18" s="11"/>
      <c r="N18" s="11"/>
      <c r="O18" s="11"/>
      <c r="P18" s="11"/>
      <c r="Q18" s="11"/>
      <c r="R18" s="11"/>
      <c r="S18" s="11"/>
      <c r="T18" s="116">
        <v>11</v>
      </c>
      <c r="U18" s="122" t="s">
        <v>136</v>
      </c>
      <c r="V18" s="62">
        <v>4.51</v>
      </c>
      <c r="W18" s="62">
        <v>0.05</v>
      </c>
      <c r="X18" s="62">
        <v>565</v>
      </c>
      <c r="Y18" s="62">
        <v>725.1</v>
      </c>
      <c r="Z18" s="123">
        <v>0.4</v>
      </c>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row>
    <row r="19" spans="1:51" x14ac:dyDescent="0.3">
      <c r="A19" s="11"/>
      <c r="B19" s="11"/>
      <c r="C19" s="11"/>
      <c r="D19" s="11"/>
      <c r="E19" s="11"/>
      <c r="F19" s="11"/>
      <c r="G19" s="11"/>
      <c r="H19" s="11"/>
      <c r="I19" s="11"/>
      <c r="J19" s="11"/>
      <c r="K19" s="11"/>
      <c r="L19" s="11"/>
      <c r="M19" s="11"/>
      <c r="N19" s="11"/>
      <c r="O19" s="11"/>
      <c r="P19" s="11"/>
      <c r="Q19" s="11"/>
      <c r="R19" s="11"/>
      <c r="S19" s="11"/>
      <c r="T19" s="116">
        <v>12</v>
      </c>
      <c r="U19" s="122" t="s">
        <v>137</v>
      </c>
      <c r="V19" s="62">
        <v>10.26</v>
      </c>
      <c r="W19" s="62">
        <v>0.08</v>
      </c>
      <c r="X19" s="62">
        <v>1555</v>
      </c>
      <c r="Y19" s="62">
        <v>3633.6</v>
      </c>
      <c r="Z19" s="123">
        <v>0.4</v>
      </c>
      <c r="AA19" s="11"/>
      <c r="AB19" s="16"/>
      <c r="AC19" s="11"/>
      <c r="AD19" s="11"/>
      <c r="AE19" s="11"/>
      <c r="AF19" s="11"/>
      <c r="AG19" s="11"/>
      <c r="AH19" s="11"/>
      <c r="AI19" s="11"/>
      <c r="AJ19" s="11"/>
      <c r="AK19" s="11"/>
      <c r="AL19" s="11"/>
      <c r="AM19" s="11"/>
      <c r="AN19" s="11"/>
      <c r="AO19" s="11"/>
      <c r="AP19" s="11"/>
      <c r="AQ19" s="11"/>
      <c r="AR19" s="11"/>
      <c r="AS19" s="11"/>
      <c r="AT19" s="11"/>
      <c r="AU19" s="11"/>
      <c r="AV19" s="11"/>
      <c r="AW19" s="11"/>
      <c r="AX19" s="11"/>
      <c r="AY19" s="11"/>
    </row>
    <row r="20" spans="1:51" x14ac:dyDescent="0.3">
      <c r="A20" s="11"/>
      <c r="B20" s="11"/>
      <c r="C20" s="11"/>
      <c r="D20" s="11"/>
      <c r="E20" s="11"/>
      <c r="F20" s="11"/>
      <c r="G20" s="11"/>
      <c r="H20" s="11"/>
      <c r="I20" s="11"/>
      <c r="J20" s="11"/>
      <c r="K20" s="11"/>
      <c r="L20" s="11"/>
      <c r="M20" s="11"/>
      <c r="N20" s="11"/>
      <c r="O20" s="11"/>
      <c r="P20" s="11"/>
      <c r="Q20" s="11"/>
      <c r="R20" s="11"/>
      <c r="S20" s="11"/>
      <c r="T20" s="125">
        <v>13</v>
      </c>
      <c r="U20" s="126" t="s">
        <v>138</v>
      </c>
      <c r="V20" s="127">
        <v>1.859</v>
      </c>
      <c r="W20" s="127">
        <v>0</v>
      </c>
      <c r="X20" s="127">
        <v>2010</v>
      </c>
      <c r="Y20" s="127">
        <v>0</v>
      </c>
      <c r="Z20" s="128">
        <v>0.4</v>
      </c>
      <c r="AA20" s="11"/>
      <c r="AB20" s="16"/>
      <c r="AC20" s="11"/>
      <c r="AD20" s="11"/>
      <c r="AE20" s="11"/>
      <c r="AF20" s="11"/>
      <c r="AG20" s="11"/>
      <c r="AH20" s="11"/>
      <c r="AI20" s="11"/>
      <c r="AJ20" s="11"/>
      <c r="AK20" s="11"/>
      <c r="AL20" s="11"/>
      <c r="AM20" s="11"/>
      <c r="AN20" s="11"/>
      <c r="AO20" s="11"/>
      <c r="AP20" s="11"/>
      <c r="AQ20" s="11"/>
      <c r="AR20" s="11"/>
      <c r="AS20" s="11"/>
      <c r="AT20" s="11"/>
      <c r="AU20" s="11"/>
      <c r="AV20" s="11"/>
      <c r="AW20" s="11"/>
      <c r="AX20" s="11"/>
      <c r="AY20" s="11"/>
    </row>
    <row r="21" spans="1:51"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6"/>
      <c r="AC21" s="11"/>
      <c r="AD21" s="11"/>
      <c r="AE21" s="11"/>
      <c r="AF21" s="11"/>
      <c r="AG21" s="11"/>
      <c r="AH21" s="11"/>
      <c r="AI21" s="11"/>
      <c r="AJ21" s="11"/>
      <c r="AK21" s="11"/>
      <c r="AL21" s="11"/>
      <c r="AM21" s="11"/>
      <c r="AN21" s="11"/>
      <c r="AO21" s="11"/>
      <c r="AP21" s="11"/>
      <c r="AQ21" s="11"/>
      <c r="AR21" s="11"/>
      <c r="AS21" s="11"/>
      <c r="AT21" s="11"/>
      <c r="AU21" s="11"/>
      <c r="AV21" s="11"/>
      <c r="AW21" s="11"/>
      <c r="AX21" s="11"/>
      <c r="AY21" s="11"/>
    </row>
    <row r="22" spans="1:51"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6"/>
      <c r="AC22" s="11"/>
      <c r="AD22" s="11"/>
      <c r="AE22" s="11"/>
      <c r="AF22" s="11"/>
      <c r="AG22" s="11"/>
      <c r="AH22" s="11"/>
      <c r="AI22" s="11"/>
      <c r="AJ22" s="11"/>
      <c r="AK22" s="11"/>
      <c r="AL22" s="11"/>
      <c r="AM22" s="11"/>
      <c r="AN22" s="11"/>
      <c r="AO22" s="11"/>
      <c r="AP22" s="11"/>
      <c r="AQ22" s="11"/>
      <c r="AR22" s="11"/>
      <c r="AS22" s="11"/>
      <c r="AT22" s="11"/>
      <c r="AU22" s="11"/>
      <c r="AV22" s="11"/>
      <c r="AW22" s="11"/>
      <c r="AX22" s="11"/>
      <c r="AY22" s="11"/>
    </row>
    <row r="23" spans="1:51" x14ac:dyDescent="0.3">
      <c r="A23" s="11" t="s">
        <v>253</v>
      </c>
      <c r="B23" s="11"/>
      <c r="C23" s="11"/>
      <c r="D23" s="11"/>
      <c r="E23" s="11"/>
      <c r="F23" s="11"/>
      <c r="G23" s="11"/>
      <c r="H23" s="11"/>
      <c r="I23" s="11"/>
      <c r="J23" s="11"/>
      <c r="K23" s="11"/>
      <c r="L23" s="11"/>
      <c r="M23" s="11"/>
      <c r="N23" s="11"/>
      <c r="O23" s="11"/>
      <c r="P23" s="11"/>
      <c r="Q23" s="11"/>
      <c r="R23" s="11"/>
      <c r="S23" s="11"/>
      <c r="T23" s="11" t="s">
        <v>588</v>
      </c>
      <c r="U23" s="11"/>
      <c r="V23" s="11"/>
      <c r="W23" s="11"/>
      <c r="X23" s="11"/>
      <c r="Y23" s="11"/>
      <c r="Z23" s="11"/>
      <c r="AA23" s="11"/>
      <c r="AB23" s="16"/>
      <c r="AC23" s="11"/>
      <c r="AD23" s="11"/>
      <c r="AE23" s="11"/>
      <c r="AF23" s="11"/>
      <c r="AG23" s="11"/>
      <c r="AH23" s="11"/>
      <c r="AI23" s="11"/>
      <c r="AJ23" s="11"/>
      <c r="AK23" s="11"/>
      <c r="AL23" s="11"/>
      <c r="AM23" s="11"/>
      <c r="AN23" s="11"/>
      <c r="AO23" s="11"/>
      <c r="AP23" s="11"/>
      <c r="AQ23" s="11"/>
      <c r="AR23" s="11"/>
      <c r="AS23" s="11"/>
      <c r="AT23" s="11"/>
      <c r="AU23" s="11"/>
      <c r="AV23" s="11"/>
      <c r="AW23" s="11"/>
      <c r="AX23" s="11"/>
      <c r="AY23" s="11"/>
    </row>
    <row r="24" spans="1:51" x14ac:dyDescent="0.3">
      <c r="A24" s="11"/>
      <c r="B24" s="11"/>
      <c r="C24" s="11"/>
      <c r="D24" s="11"/>
      <c r="E24" s="11"/>
      <c r="F24" s="11"/>
      <c r="G24" s="11"/>
      <c r="H24" s="11"/>
      <c r="I24" s="11"/>
      <c r="J24" s="11"/>
      <c r="K24" s="11"/>
      <c r="L24" s="11"/>
      <c r="M24" s="11"/>
      <c r="N24" s="11"/>
      <c r="O24" s="11"/>
      <c r="P24" s="11"/>
      <c r="Q24" s="11"/>
      <c r="R24" s="11"/>
      <c r="S24" s="11"/>
      <c r="T24" s="71" t="s">
        <v>139</v>
      </c>
      <c r="U24" s="75" t="str">
        <f t="shared" ref="U24:Z27" si="2">IF($M8=$T$16,U$16,IF($M8=$T$17,U$17,IF($M8=$T$18,U$18,IF($M8=$T$19,U$19,IF($M8=$T$20,U$20,IF($M8=$T$21,U$21,IF($M8=$T$22,U$22,IF($M8=$T$23,U$23,"not in range"))))))))</f>
        <v>LampungBMSF</v>
      </c>
      <c r="V24" s="100">
        <f t="shared" si="2"/>
        <v>4.51</v>
      </c>
      <c r="W24" s="74">
        <f t="shared" si="2"/>
        <v>0.05</v>
      </c>
      <c r="X24" s="74">
        <f t="shared" si="2"/>
        <v>565</v>
      </c>
      <c r="Y24" s="74">
        <f t="shared" si="2"/>
        <v>725.1</v>
      </c>
      <c r="Z24" s="75">
        <f t="shared" si="2"/>
        <v>0.4</v>
      </c>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row>
    <row r="25" spans="1:51" x14ac:dyDescent="0.3">
      <c r="A25" s="11"/>
      <c r="B25" s="129" t="s">
        <v>236</v>
      </c>
      <c r="C25" s="11"/>
      <c r="D25" s="16" t="s">
        <v>177</v>
      </c>
      <c r="E25" s="11"/>
      <c r="F25" s="68" t="s">
        <v>95</v>
      </c>
      <c r="G25" s="68" t="s">
        <v>96</v>
      </c>
      <c r="H25" s="68" t="s">
        <v>97</v>
      </c>
      <c r="I25" s="68" t="s">
        <v>98</v>
      </c>
      <c r="J25" s="11"/>
      <c r="K25" s="11"/>
      <c r="L25" s="11"/>
      <c r="M25" s="11"/>
      <c r="N25" s="11"/>
      <c r="O25" s="11"/>
      <c r="P25" s="11"/>
      <c r="Q25" s="11"/>
      <c r="R25" s="11"/>
      <c r="S25" s="11"/>
      <c r="T25" s="76" t="s">
        <v>140</v>
      </c>
      <c r="U25" s="77" t="str">
        <f t="shared" si="2"/>
        <v>LampungBMSF</v>
      </c>
      <c r="V25" s="93">
        <f t="shared" si="2"/>
        <v>4.51</v>
      </c>
      <c r="W25" s="11">
        <f t="shared" si="2"/>
        <v>0.05</v>
      </c>
      <c r="X25" s="11">
        <f t="shared" si="2"/>
        <v>565</v>
      </c>
      <c r="Y25" s="11">
        <f t="shared" si="2"/>
        <v>725.1</v>
      </c>
      <c r="Z25" s="77">
        <f t="shared" si="2"/>
        <v>0.4</v>
      </c>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row>
    <row r="26" spans="1:51" x14ac:dyDescent="0.3">
      <c r="A26" s="11" t="s">
        <v>305</v>
      </c>
      <c r="B26" s="130">
        <f>AC14</f>
        <v>0.12843089396089569</v>
      </c>
      <c r="C26" s="11"/>
      <c r="D26" s="11"/>
      <c r="E26" s="11" t="s">
        <v>254</v>
      </c>
      <c r="F26" s="131">
        <f>M93</f>
        <v>2584.7610209517179</v>
      </c>
      <c r="G26" s="131">
        <f>W93</f>
        <v>2584.7610209517179</v>
      </c>
      <c r="H26" s="131">
        <f>AG93</f>
        <v>2584.7610209517179</v>
      </c>
      <c r="I26" s="131">
        <f>AQ93</f>
        <v>2584.7610209517179</v>
      </c>
      <c r="J26" s="11"/>
      <c r="K26" s="11"/>
      <c r="L26" s="11"/>
      <c r="M26" s="11"/>
      <c r="N26" s="11"/>
      <c r="O26" s="11"/>
      <c r="P26" s="11"/>
      <c r="Q26" s="11"/>
      <c r="R26" s="11"/>
      <c r="S26" s="11"/>
      <c r="T26" s="76" t="s">
        <v>141</v>
      </c>
      <c r="U26" s="77" t="str">
        <f t="shared" si="2"/>
        <v>LampungBMSF</v>
      </c>
      <c r="V26" s="93">
        <f t="shared" si="2"/>
        <v>4.51</v>
      </c>
      <c r="W26" s="11">
        <f t="shared" si="2"/>
        <v>0.05</v>
      </c>
      <c r="X26" s="11">
        <f t="shared" si="2"/>
        <v>565</v>
      </c>
      <c r="Y26" s="11">
        <f t="shared" si="2"/>
        <v>725.1</v>
      </c>
      <c r="Z26" s="77">
        <f t="shared" si="2"/>
        <v>0.4</v>
      </c>
      <c r="AA26" s="11"/>
      <c r="AB26" s="11"/>
      <c r="AC26" s="11"/>
      <c r="AD26" s="11"/>
      <c r="AE26" s="11"/>
      <c r="AF26" s="11"/>
      <c r="AG26" s="11"/>
      <c r="AH26" s="11"/>
      <c r="AI26" s="63" t="str">
        <f>AN6</f>
        <v>P-Bray</v>
      </c>
      <c r="AJ26" s="42" t="s">
        <v>93</v>
      </c>
      <c r="AK26" s="42"/>
      <c r="AL26" s="132" t="s">
        <v>531</v>
      </c>
      <c r="AM26" s="38"/>
      <c r="AN26" s="11"/>
      <c r="AO26" s="11"/>
      <c r="AP26" s="11"/>
      <c r="AQ26" s="11"/>
      <c r="AR26" s="11"/>
      <c r="AS26" s="11"/>
      <c r="AT26" s="11"/>
      <c r="AU26" s="11"/>
      <c r="AV26" s="11"/>
      <c r="AW26" s="11"/>
      <c r="AX26" s="11"/>
      <c r="AY26" s="11"/>
    </row>
    <row r="27" spans="1:51" x14ac:dyDescent="0.3">
      <c r="A27" s="11" t="s">
        <v>306</v>
      </c>
      <c r="B27" s="130">
        <f>AC15</f>
        <v>7.7683600767130226E-2</v>
      </c>
      <c r="C27" s="11"/>
      <c r="D27" s="11"/>
      <c r="E27" s="11" t="s">
        <v>255</v>
      </c>
      <c r="F27" s="131">
        <f t="shared" ref="F27:F76" si="3">M94</f>
        <v>2541.7939168636444</v>
      </c>
      <c r="G27" s="131">
        <f t="shared" ref="G27:G76" si="4">W94</f>
        <v>2541.7939168636444</v>
      </c>
      <c r="H27" s="131">
        <f t="shared" ref="H27:H76" si="5">AG94</f>
        <v>2541.7939168636444</v>
      </c>
      <c r="I27" s="131">
        <f t="shared" ref="I27:I76" si="6">AQ94</f>
        <v>2541.7939168636444</v>
      </c>
      <c r="J27" s="11"/>
      <c r="K27" s="11"/>
      <c r="L27" s="11"/>
      <c r="M27" s="11"/>
      <c r="N27" s="11"/>
      <c r="O27" s="11"/>
      <c r="P27" s="11"/>
      <c r="Q27" s="11"/>
      <c r="R27" s="11"/>
      <c r="S27" s="11"/>
      <c r="T27" s="133" t="s">
        <v>142</v>
      </c>
      <c r="U27" s="97" t="str">
        <f t="shared" si="2"/>
        <v>LampungBMSF</v>
      </c>
      <c r="V27" s="94">
        <f t="shared" si="2"/>
        <v>4.51</v>
      </c>
      <c r="W27" s="95">
        <f t="shared" si="2"/>
        <v>0.05</v>
      </c>
      <c r="X27" s="95">
        <f t="shared" si="2"/>
        <v>565</v>
      </c>
      <c r="Y27" s="95">
        <f t="shared" si="2"/>
        <v>725.1</v>
      </c>
      <c r="Z27" s="97">
        <f t="shared" si="2"/>
        <v>0.4</v>
      </c>
      <c r="AA27" s="11"/>
      <c r="AB27" s="11"/>
      <c r="AC27" s="11"/>
      <c r="AD27" s="11"/>
      <c r="AE27" s="11"/>
      <c r="AF27" s="11"/>
      <c r="AG27" s="11"/>
      <c r="AH27" s="11"/>
      <c r="AI27" s="132" t="s">
        <v>94</v>
      </c>
      <c r="AJ27" s="43" t="s">
        <v>95</v>
      </c>
      <c r="AK27" s="43" t="s">
        <v>96</v>
      </c>
      <c r="AL27" s="43" t="s">
        <v>97</v>
      </c>
      <c r="AM27" s="43" t="s">
        <v>98</v>
      </c>
      <c r="AN27" s="11"/>
      <c r="AO27" s="11"/>
      <c r="AP27" s="11"/>
      <c r="AQ27" s="11"/>
      <c r="AR27" s="11"/>
      <c r="AS27" s="11"/>
      <c r="AT27" s="11"/>
      <c r="AU27" s="11"/>
      <c r="AV27" s="11"/>
      <c r="AW27" s="11"/>
      <c r="AX27" s="11"/>
      <c r="AY27" s="11"/>
    </row>
    <row r="28" spans="1:51" x14ac:dyDescent="0.3">
      <c r="A28" s="11" t="s">
        <v>307</v>
      </c>
      <c r="B28" s="130">
        <f>AC16</f>
        <v>4.6656814818024077E-2</v>
      </c>
      <c r="C28" s="11"/>
      <c r="D28" s="11"/>
      <c r="E28" s="11" t="s">
        <v>256</v>
      </c>
      <c r="F28" s="131">
        <f t="shared" si="3"/>
        <v>2494.3688796405745</v>
      </c>
      <c r="G28" s="131">
        <f t="shared" si="4"/>
        <v>2494.3688796405745</v>
      </c>
      <c r="H28" s="131">
        <f t="shared" si="5"/>
        <v>2494.3688796405745</v>
      </c>
      <c r="I28" s="131">
        <f t="shared" si="6"/>
        <v>2494.3688796405745</v>
      </c>
      <c r="J28" s="11"/>
      <c r="K28" s="11"/>
      <c r="L28" s="11"/>
      <c r="M28" s="11"/>
      <c r="N28" s="11"/>
      <c r="O28" s="11"/>
      <c r="P28" s="11"/>
      <c r="Q28" s="11"/>
      <c r="R28" s="11"/>
      <c r="S28" s="11"/>
      <c r="T28" s="11"/>
      <c r="U28" s="11"/>
      <c r="V28" s="11"/>
      <c r="W28" s="11"/>
      <c r="X28" s="11"/>
      <c r="Y28" s="11"/>
      <c r="Z28" s="11"/>
      <c r="AA28" s="11"/>
      <c r="AB28" s="11"/>
      <c r="AC28" s="16"/>
      <c r="AD28" s="16"/>
      <c r="AE28" s="16"/>
      <c r="AF28" s="16"/>
      <c r="AG28" s="16"/>
      <c r="AH28" s="11"/>
      <c r="AI28" s="16">
        <v>1</v>
      </c>
      <c r="AJ28" s="41">
        <f t="shared" ref="AJ28:AJ50" si="7">AI28*$S$8/(1000*$AN$7)*(N$8*P$8*$AN$8/(1+P$8*$AN$8*AI28*$S$8/(1000*$AN$7))+O$8*Q$8*$AN$8/(1+Q$8*$AN$8*AI28*$S$8/(1000*$AN$7)))</f>
        <v>7.0187523224986368E-3</v>
      </c>
      <c r="AK28" s="41">
        <f t="shared" ref="AK28:AK50" si="8">$AI28*$S$9/(1000*$AN$7)*(N$9*P$9*$AN$8/(1+P$9*$AN$8*$AI28*$S$9/(1000*$AN$7))+O$9*Q$9*$AN$8/(1+Q$9*$AN$8*$AI28*$S$9/(1000*$AN$7)))</f>
        <v>7.1733339756461355E-3</v>
      </c>
      <c r="AL28" s="41">
        <f t="shared" ref="AL28:AL50" si="9">$AI28*$S$10/(1000*$AN$7)*(N$10*P$10*$AN$8/(1+P$10*$AN$8*$AI28*$S$10/(1000*$AN$7))+O$10*Q$10*$AN$8/(1+Q$10*$AN$8*$AI28*$S$10/(1000*$AN$7)))</f>
        <v>7.8430664249134648E-3</v>
      </c>
      <c r="AM28" s="41">
        <f t="shared" ref="AM28:AM50" si="10">$AI28*$S$11/(1000*$AN$7)*(N$11*P$11*$AN$8/(1+P$11*$AN$8*$AI28*$S$11/(1000*$AN$7))+O$11*Q$11*$AN$8/(1+Q$11*$AN$8*$AI28*$S$11/(1000*$AN$7)))</f>
        <v>7.9460846830313684E-3</v>
      </c>
      <c r="AN28" s="16"/>
      <c r="AO28" s="11"/>
      <c r="AP28" s="11"/>
      <c r="AQ28" s="11"/>
      <c r="AR28" s="11"/>
      <c r="AS28" s="11"/>
      <c r="AT28" s="11"/>
      <c r="AU28" s="11"/>
      <c r="AV28" s="11"/>
      <c r="AW28" s="11"/>
      <c r="AX28" s="11"/>
      <c r="AY28" s="11"/>
    </row>
    <row r="29" spans="1:51" x14ac:dyDescent="0.3">
      <c r="A29" s="11" t="s">
        <v>308</v>
      </c>
      <c r="B29" s="130">
        <f>AC17</f>
        <v>4.7264351789339701E-2</v>
      </c>
      <c r="C29" s="11"/>
      <c r="D29" s="11"/>
      <c r="E29" s="11" t="s">
        <v>257</v>
      </c>
      <c r="F29" s="131">
        <f t="shared" si="3"/>
        <v>2439.2003341164968</v>
      </c>
      <c r="G29" s="131">
        <f t="shared" si="4"/>
        <v>2439.2003341164968</v>
      </c>
      <c r="H29" s="131">
        <f t="shared" si="5"/>
        <v>2439.2003341164968</v>
      </c>
      <c r="I29" s="131">
        <f t="shared" si="6"/>
        <v>2439.2003341164968</v>
      </c>
      <c r="J29" s="11"/>
      <c r="K29" s="11"/>
      <c r="L29" s="11"/>
      <c r="M29" s="11"/>
      <c r="N29" s="11"/>
      <c r="O29" s="11"/>
      <c r="P29" s="11"/>
      <c r="Q29" s="11"/>
      <c r="R29" s="11"/>
      <c r="S29" s="11"/>
      <c r="T29" s="11"/>
      <c r="U29" s="11"/>
      <c r="V29" s="11"/>
      <c r="W29" s="11"/>
      <c r="X29" s="11"/>
      <c r="Y29" s="11"/>
      <c r="Z29" s="11"/>
      <c r="AA29" s="11"/>
      <c r="AB29" s="11"/>
      <c r="AC29" s="16"/>
      <c r="AD29" s="16"/>
      <c r="AE29" s="16"/>
      <c r="AF29" s="16"/>
      <c r="AG29" s="16"/>
      <c r="AH29" s="11"/>
      <c r="AI29" s="16">
        <v>2</v>
      </c>
      <c r="AJ29" s="41">
        <f t="shared" si="7"/>
        <v>1.4015912791504848E-2</v>
      </c>
      <c r="AK29" s="41">
        <f t="shared" si="8"/>
        <v>1.4324115308980517E-2</v>
      </c>
      <c r="AL29" s="41">
        <f t="shared" si="9"/>
        <v>1.5659176370414887E-2</v>
      </c>
      <c r="AM29" s="41">
        <f t="shared" si="10"/>
        <v>1.5864500718698681E-2</v>
      </c>
      <c r="AN29" s="16"/>
      <c r="AO29" s="11"/>
      <c r="AP29" s="11"/>
      <c r="AQ29" s="11"/>
      <c r="AR29" s="11"/>
      <c r="AS29" s="11"/>
      <c r="AT29" s="11"/>
      <c r="AU29" s="11"/>
      <c r="AV29" s="11"/>
      <c r="AW29" s="11"/>
      <c r="AX29" s="11"/>
      <c r="AY29" s="11"/>
    </row>
    <row r="30" spans="1:51" x14ac:dyDescent="0.3">
      <c r="A30" s="11" t="s">
        <v>309</v>
      </c>
      <c r="B30" s="130">
        <f>AD14</f>
        <v>0.12843089396089569</v>
      </c>
      <c r="C30" s="11"/>
      <c r="D30" s="11"/>
      <c r="E30" s="11" t="s">
        <v>258</v>
      </c>
      <c r="F30" s="131">
        <f t="shared" si="3"/>
        <v>2376.1485165104295</v>
      </c>
      <c r="G30" s="131">
        <f t="shared" si="4"/>
        <v>2376.1485165104295</v>
      </c>
      <c r="H30" s="131">
        <f t="shared" si="5"/>
        <v>2376.1485165104295</v>
      </c>
      <c r="I30" s="131">
        <f t="shared" si="6"/>
        <v>2376.1485165104295</v>
      </c>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6">
        <v>3</v>
      </c>
      <c r="AJ30" s="41">
        <f t="shared" si="7"/>
        <v>2.0991580997162185E-2</v>
      </c>
      <c r="AK30" s="41">
        <f t="shared" si="8"/>
        <v>2.1452450305433649E-2</v>
      </c>
      <c r="AL30" s="41">
        <f t="shared" si="9"/>
        <v>2.3448468722364609E-2</v>
      </c>
      <c r="AM30" s="41">
        <f t="shared" si="10"/>
        <v>2.3755392528019559E-2</v>
      </c>
      <c r="AN30" s="11"/>
      <c r="AO30" s="11"/>
      <c r="AP30" s="11"/>
      <c r="AQ30" s="11"/>
      <c r="AR30" s="11"/>
      <c r="AS30" s="11"/>
      <c r="AT30" s="11"/>
      <c r="AU30" s="11"/>
      <c r="AV30" s="11"/>
      <c r="AW30" s="11"/>
      <c r="AX30" s="11"/>
      <c r="AY30" s="11"/>
    </row>
    <row r="31" spans="1:51" x14ac:dyDescent="0.3">
      <c r="A31" s="11" t="s">
        <v>310</v>
      </c>
      <c r="B31" s="130">
        <f>AD15</f>
        <v>7.7683600767130226E-2</v>
      </c>
      <c r="C31" s="11"/>
      <c r="D31" s="11"/>
      <c r="E31" s="11" t="s">
        <v>259</v>
      </c>
      <c r="F31" s="131">
        <f t="shared" si="3"/>
        <v>2300.3552878022324</v>
      </c>
      <c r="G31" s="131">
        <f t="shared" si="4"/>
        <v>2300.3552878022324</v>
      </c>
      <c r="H31" s="131">
        <f t="shared" si="5"/>
        <v>2300.3552878022324</v>
      </c>
      <c r="I31" s="131">
        <f t="shared" si="6"/>
        <v>2300.3552878022324</v>
      </c>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6">
        <v>5</v>
      </c>
      <c r="AJ31" s="41">
        <f t="shared" si="7"/>
        <v>3.4878835921876239E-2</v>
      </c>
      <c r="AK31" s="41">
        <f t="shared" si="8"/>
        <v>3.564220317473292E-2</v>
      </c>
      <c r="AL31" s="41">
        <f t="shared" si="9"/>
        <v>3.894715142839679E-2</v>
      </c>
      <c r="AM31" s="41">
        <f t="shared" si="10"/>
        <v>3.9455176136738809E-2</v>
      </c>
      <c r="AN31" s="11"/>
      <c r="AO31" s="11"/>
      <c r="AP31" s="11"/>
      <c r="AQ31" s="11"/>
      <c r="AR31" s="11"/>
      <c r="AS31" s="11"/>
      <c r="AT31" s="11"/>
      <c r="AU31" s="11"/>
      <c r="AV31" s="11"/>
      <c r="AW31" s="11"/>
      <c r="AX31" s="11"/>
      <c r="AY31" s="11"/>
    </row>
    <row r="32" spans="1:51" x14ac:dyDescent="0.3">
      <c r="A32" s="11" t="s">
        <v>311</v>
      </c>
      <c r="B32" s="130">
        <f>AD16</f>
        <v>4.6656814818024077E-2</v>
      </c>
      <c r="C32" s="11"/>
      <c r="D32" s="11"/>
      <c r="E32" s="11" t="s">
        <v>260</v>
      </c>
      <c r="F32" s="131">
        <f t="shared" si="3"/>
        <v>2244.0231099099465</v>
      </c>
      <c r="G32" s="131">
        <f t="shared" si="4"/>
        <v>2244.0231099099465</v>
      </c>
      <c r="H32" s="131">
        <f t="shared" si="5"/>
        <v>2244.0231099099465</v>
      </c>
      <c r="I32" s="131">
        <f t="shared" si="6"/>
        <v>2244.0231099099465</v>
      </c>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6">
        <v>8</v>
      </c>
      <c r="AJ32" s="41">
        <f t="shared" si="7"/>
        <v>5.5550981126952906E-2</v>
      </c>
      <c r="AK32" s="41">
        <f t="shared" si="8"/>
        <v>5.676110445797259E-2</v>
      </c>
      <c r="AL32" s="41">
        <f t="shared" si="9"/>
        <v>6.1997461276314551E-2</v>
      </c>
      <c r="AM32" s="41">
        <f t="shared" si="10"/>
        <v>6.2801973070117742E-2</v>
      </c>
      <c r="AN32" s="11"/>
      <c r="AO32" s="11"/>
      <c r="AP32" s="11"/>
      <c r="AQ32" s="11"/>
      <c r="AR32" s="11"/>
      <c r="AS32" s="11"/>
      <c r="AT32" s="11"/>
      <c r="AU32" s="11"/>
      <c r="AV32" s="11"/>
      <c r="AW32" s="11"/>
      <c r="AX32" s="11"/>
      <c r="AY32" s="11"/>
    </row>
    <row r="33" spans="1:51" x14ac:dyDescent="0.3">
      <c r="A33" s="11" t="s">
        <v>312</v>
      </c>
      <c r="B33" s="130">
        <f>AD17</f>
        <v>4.7264351789339701E-2</v>
      </c>
      <c r="C33" s="11"/>
      <c r="D33" s="16" t="s">
        <v>177</v>
      </c>
      <c r="E33" s="11" t="s">
        <v>261</v>
      </c>
      <c r="F33" s="131">
        <f t="shared" si="3"/>
        <v>2185.1154264207389</v>
      </c>
      <c r="G33" s="131">
        <f t="shared" si="4"/>
        <v>2185.1154264207389</v>
      </c>
      <c r="H33" s="131">
        <f t="shared" si="5"/>
        <v>2185.1154264207389</v>
      </c>
      <c r="I33" s="131">
        <f t="shared" si="6"/>
        <v>2185.1154264207389</v>
      </c>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6">
        <v>10</v>
      </c>
      <c r="AJ33" s="41">
        <f t="shared" si="7"/>
        <v>6.9227713215202991E-2</v>
      </c>
      <c r="AK33" s="41">
        <f t="shared" si="8"/>
        <v>7.0731088538980219E-2</v>
      </c>
      <c r="AL33" s="41">
        <f t="shared" si="9"/>
        <v>7.7234090733131713E-2</v>
      </c>
      <c r="AM33" s="41">
        <f t="shared" si="10"/>
        <v>7.8232879408819761E-2</v>
      </c>
      <c r="AN33" s="11"/>
      <c r="AO33" s="11"/>
      <c r="AP33" s="11"/>
      <c r="AQ33" s="11"/>
      <c r="AR33" s="11"/>
      <c r="AS33" s="11"/>
      <c r="AT33" s="11"/>
      <c r="AU33" s="11"/>
      <c r="AV33" s="11"/>
      <c r="AW33" s="11"/>
      <c r="AX33" s="11"/>
      <c r="AY33" s="11"/>
    </row>
    <row r="34" spans="1:51" x14ac:dyDescent="0.3">
      <c r="A34" s="11" t="s">
        <v>313</v>
      </c>
      <c r="B34" s="130">
        <f>AE14</f>
        <v>0.12843089396089569</v>
      </c>
      <c r="C34" s="11"/>
      <c r="D34" s="11"/>
      <c r="E34" s="11" t="s">
        <v>262</v>
      </c>
      <c r="F34" s="131">
        <f t="shared" si="3"/>
        <v>2126.9851586551208</v>
      </c>
      <c r="G34" s="131">
        <f t="shared" si="4"/>
        <v>2126.9851586551208</v>
      </c>
      <c r="H34" s="131">
        <f t="shared" si="5"/>
        <v>2126.9851586551208</v>
      </c>
      <c r="I34" s="131">
        <f t="shared" si="6"/>
        <v>2126.9851586551208</v>
      </c>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6">
        <v>15</v>
      </c>
      <c r="AJ34" s="41">
        <f t="shared" si="7"/>
        <v>0.10305863177742698</v>
      </c>
      <c r="AK34" s="41">
        <f t="shared" si="8"/>
        <v>0.10527945487545051</v>
      </c>
      <c r="AL34" s="41">
        <f t="shared" si="9"/>
        <v>0.11487748137909942</v>
      </c>
      <c r="AM34" s="41">
        <f t="shared" si="10"/>
        <v>0.11635042815649242</v>
      </c>
      <c r="AN34" s="11"/>
      <c r="AO34" s="11"/>
      <c r="AP34" s="11"/>
      <c r="AQ34" s="11"/>
      <c r="AR34" s="11"/>
      <c r="AS34" s="11"/>
      <c r="AT34" s="11"/>
      <c r="AU34" s="11"/>
      <c r="AV34" s="11"/>
      <c r="AW34" s="11"/>
      <c r="AX34" s="11"/>
      <c r="AY34" s="11"/>
    </row>
    <row r="35" spans="1:51" x14ac:dyDescent="0.3">
      <c r="A35" s="11" t="s">
        <v>314</v>
      </c>
      <c r="B35" s="130">
        <f>AE15</f>
        <v>7.7683600767130226E-2</v>
      </c>
      <c r="C35" s="11"/>
      <c r="D35" s="11"/>
      <c r="E35" s="11" t="s">
        <v>263</v>
      </c>
      <c r="F35" s="131">
        <f t="shared" si="3"/>
        <v>2069.602694321949</v>
      </c>
      <c r="G35" s="131">
        <f t="shared" si="4"/>
        <v>2069.602694321949</v>
      </c>
      <c r="H35" s="131">
        <f t="shared" si="5"/>
        <v>2069.602694321949</v>
      </c>
      <c r="I35" s="131">
        <f t="shared" si="6"/>
        <v>2069.602694321949</v>
      </c>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6">
        <v>20</v>
      </c>
      <c r="AJ35" s="41">
        <f t="shared" si="7"/>
        <v>0.13638323146962233</v>
      </c>
      <c r="AK35" s="41">
        <f t="shared" si="8"/>
        <v>0.13929970875123832</v>
      </c>
      <c r="AL35" s="41">
        <f t="shared" si="9"/>
        <v>0.1518934300272759</v>
      </c>
      <c r="AM35" s="41">
        <f t="shared" si="10"/>
        <v>0.15382455467807712</v>
      </c>
      <c r="AN35" s="11"/>
      <c r="AO35" s="11"/>
      <c r="AP35" s="11"/>
      <c r="AQ35" s="11"/>
      <c r="AR35" s="11"/>
      <c r="AS35" s="11"/>
      <c r="AT35" s="11"/>
      <c r="AU35" s="11"/>
      <c r="AV35" s="11"/>
      <c r="AW35" s="11"/>
      <c r="AX35" s="11"/>
      <c r="AY35" s="11"/>
    </row>
    <row r="36" spans="1:51" x14ac:dyDescent="0.3">
      <c r="A36" s="11" t="s">
        <v>315</v>
      </c>
      <c r="B36" s="130">
        <f>AE16</f>
        <v>4.6656814818024077E-2</v>
      </c>
      <c r="C36" s="11"/>
      <c r="D36" s="11"/>
      <c r="E36" s="11" t="s">
        <v>264</v>
      </c>
      <c r="F36" s="131">
        <f t="shared" si="3"/>
        <v>2013.0584502062943</v>
      </c>
      <c r="G36" s="131">
        <f t="shared" si="4"/>
        <v>2013.0584502062943</v>
      </c>
      <c r="H36" s="131">
        <f t="shared" si="5"/>
        <v>2013.0584502062943</v>
      </c>
      <c r="I36" s="131">
        <f t="shared" si="6"/>
        <v>2013.0584502062943</v>
      </c>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6">
        <v>25</v>
      </c>
      <c r="AJ36" s="41">
        <f t="shared" si="7"/>
        <v>0.16921280554018597</v>
      </c>
      <c r="AK36" s="41">
        <f t="shared" si="8"/>
        <v>0.17280387945151796</v>
      </c>
      <c r="AL36" s="41">
        <f t="shared" si="9"/>
        <v>0.18829750963516137</v>
      </c>
      <c r="AM36" s="41">
        <f t="shared" si="10"/>
        <v>0.19067142984981453</v>
      </c>
      <c r="AN36" s="11"/>
      <c r="AO36" s="11"/>
      <c r="AP36" s="11"/>
      <c r="AQ36" s="11"/>
      <c r="AR36" s="11"/>
      <c r="AS36" s="11"/>
      <c r="AT36" s="11"/>
      <c r="AU36" s="11"/>
      <c r="AV36" s="11"/>
      <c r="AW36" s="11"/>
      <c r="AX36" s="11"/>
      <c r="AY36" s="11"/>
    </row>
    <row r="37" spans="1:51" x14ac:dyDescent="0.3">
      <c r="A37" s="11" t="s">
        <v>316</v>
      </c>
      <c r="B37" s="130">
        <f>AE17</f>
        <v>4.7264351789339701E-2</v>
      </c>
      <c r="C37" s="11"/>
      <c r="D37" s="11"/>
      <c r="E37" s="11" t="s">
        <v>265</v>
      </c>
      <c r="F37" s="131">
        <f t="shared" si="3"/>
        <v>1957.3016680266237</v>
      </c>
      <c r="G37" s="131">
        <f t="shared" si="4"/>
        <v>1957.3016680266237</v>
      </c>
      <c r="H37" s="131">
        <f t="shared" si="5"/>
        <v>1957.3016680266237</v>
      </c>
      <c r="I37" s="131">
        <f t="shared" si="6"/>
        <v>1957.3016680266237</v>
      </c>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6">
        <v>30</v>
      </c>
      <c r="AJ37" s="41">
        <f t="shared" si="7"/>
        <v>0.20155831345121744</v>
      </c>
      <c r="AK37" s="41">
        <f t="shared" si="8"/>
        <v>0.20580363323474596</v>
      </c>
      <c r="AL37" s="41">
        <f t="shared" si="9"/>
        <v>0.2241047814144248</v>
      </c>
      <c r="AM37" s="41">
        <f t="shared" si="10"/>
        <v>0.22690668651253479</v>
      </c>
      <c r="AN37" s="11"/>
      <c r="AO37" s="11"/>
      <c r="AP37" s="11"/>
      <c r="AQ37" s="11"/>
      <c r="AR37" s="11"/>
      <c r="AS37" s="11"/>
      <c r="AT37" s="11"/>
      <c r="AU37" s="11"/>
      <c r="AV37" s="11"/>
      <c r="AW37" s="11"/>
      <c r="AX37" s="11"/>
      <c r="AY37" s="11"/>
    </row>
    <row r="38" spans="1:51" x14ac:dyDescent="0.3">
      <c r="A38" s="11" t="s">
        <v>317</v>
      </c>
      <c r="B38" s="130">
        <f>AF14</f>
        <v>0.12843089396089569</v>
      </c>
      <c r="C38" s="11"/>
      <c r="D38" s="11"/>
      <c r="E38" s="11" t="s">
        <v>266</v>
      </c>
      <c r="F38" s="131">
        <f t="shared" si="3"/>
        <v>1903.5277714299571</v>
      </c>
      <c r="G38" s="131">
        <f t="shared" si="4"/>
        <v>1903.5277714299571</v>
      </c>
      <c r="H38" s="131">
        <f t="shared" si="5"/>
        <v>1903.5277714299571</v>
      </c>
      <c r="I38" s="131">
        <f t="shared" si="6"/>
        <v>1903.5277714299571</v>
      </c>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6">
        <v>40</v>
      </c>
      <c r="AJ38" s="41">
        <f t="shared" si="7"/>
        <v>0.26483937273368424</v>
      </c>
      <c r="AK38" s="41">
        <f t="shared" si="8"/>
        <v>0.27033482101613288</v>
      </c>
      <c r="AL38" s="41">
        <f t="shared" si="9"/>
        <v>0.29398671187119302</v>
      </c>
      <c r="AM38" s="41">
        <f t="shared" si="10"/>
        <v>0.29760231775329304</v>
      </c>
      <c r="AN38" s="11"/>
      <c r="AO38" s="11"/>
      <c r="AP38" s="11"/>
      <c r="AQ38" s="11"/>
      <c r="AR38" s="11"/>
      <c r="AS38" s="11"/>
      <c r="AT38" s="11"/>
      <c r="AU38" s="11"/>
      <c r="AV38" s="11"/>
      <c r="AW38" s="11"/>
      <c r="AX38" s="11"/>
      <c r="AY38" s="11"/>
    </row>
    <row r="39" spans="1:51" x14ac:dyDescent="0.3">
      <c r="A39" s="11" t="s">
        <v>318</v>
      </c>
      <c r="B39" s="130">
        <f>AF15</f>
        <v>7.7683600767130226E-2</v>
      </c>
      <c r="C39" s="11"/>
      <c r="D39" s="11"/>
      <c r="E39" s="11" t="s">
        <v>267</v>
      </c>
      <c r="F39" s="131">
        <f t="shared" si="3"/>
        <v>1865.4717910160393</v>
      </c>
      <c r="G39" s="131">
        <f t="shared" si="4"/>
        <v>1865.4717910160393</v>
      </c>
      <c r="H39" s="131">
        <f t="shared" si="5"/>
        <v>1865.4717910160393</v>
      </c>
      <c r="I39" s="131">
        <f t="shared" si="6"/>
        <v>1865.4717910160393</v>
      </c>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6">
        <v>50</v>
      </c>
      <c r="AJ39" s="41">
        <f t="shared" si="7"/>
        <v>0.32630786194644612</v>
      </c>
      <c r="AK39" s="41">
        <f t="shared" si="8"/>
        <v>0.33297984392741592</v>
      </c>
      <c r="AL39" s="41">
        <f t="shared" si="9"/>
        <v>0.36165024468696028</v>
      </c>
      <c r="AM39" s="41">
        <f t="shared" si="10"/>
        <v>0.36602656810359996</v>
      </c>
      <c r="AN39" s="11"/>
      <c r="AO39" s="11"/>
      <c r="AP39" s="11"/>
      <c r="AQ39" s="11"/>
      <c r="AR39" s="11"/>
      <c r="AS39" s="11"/>
      <c r="AT39" s="11"/>
      <c r="AU39" s="11"/>
      <c r="AV39" s="11"/>
      <c r="AW39" s="11"/>
      <c r="AX39" s="11"/>
      <c r="AY39" s="11"/>
    </row>
    <row r="40" spans="1:51" x14ac:dyDescent="0.3">
      <c r="A40" s="11" t="s">
        <v>319</v>
      </c>
      <c r="B40" s="130">
        <f>AF16</f>
        <v>4.6656814818024077E-2</v>
      </c>
      <c r="C40" s="11"/>
      <c r="D40" s="11"/>
      <c r="E40" s="11" t="s">
        <v>268</v>
      </c>
      <c r="F40" s="131">
        <f t="shared" si="3"/>
        <v>1820.8465103591841</v>
      </c>
      <c r="G40" s="131">
        <f t="shared" si="4"/>
        <v>1820.8465103591841</v>
      </c>
      <c r="H40" s="131">
        <f t="shared" si="5"/>
        <v>1820.8465103591841</v>
      </c>
      <c r="I40" s="131">
        <f t="shared" si="6"/>
        <v>1820.8465103591841</v>
      </c>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6">
        <v>60</v>
      </c>
      <c r="AJ40" s="41">
        <f t="shared" si="7"/>
        <v>0.38604062422384067</v>
      </c>
      <c r="AK40" s="41">
        <f t="shared" si="8"/>
        <v>0.3938202759361295</v>
      </c>
      <c r="AL40" s="41">
        <f t="shared" si="9"/>
        <v>0.42719945080483179</v>
      </c>
      <c r="AM40" s="41">
        <f t="shared" si="10"/>
        <v>0.43228726260406614</v>
      </c>
      <c r="AN40" s="11"/>
      <c r="AO40" s="11"/>
      <c r="AP40" s="11"/>
      <c r="AQ40" s="11"/>
      <c r="AR40" s="11"/>
      <c r="AS40" s="11"/>
      <c r="AT40" s="11"/>
      <c r="AU40" s="11"/>
      <c r="AV40" s="11"/>
      <c r="AW40" s="11"/>
      <c r="AX40" s="11"/>
      <c r="AY40" s="11"/>
    </row>
    <row r="41" spans="1:51" x14ac:dyDescent="0.3">
      <c r="A41" s="11" t="s">
        <v>320</v>
      </c>
      <c r="B41" s="130">
        <f>AF17</f>
        <v>4.7264351789339701E-2</v>
      </c>
      <c r="C41" s="11"/>
      <c r="D41" s="11"/>
      <c r="E41" s="11" t="s">
        <v>269</v>
      </c>
      <c r="F41" s="131">
        <f t="shared" si="3"/>
        <v>1767.0103124447742</v>
      </c>
      <c r="G41" s="131">
        <f t="shared" si="4"/>
        <v>1767.0103124447742</v>
      </c>
      <c r="H41" s="131">
        <f t="shared" si="5"/>
        <v>1767.0103124447742</v>
      </c>
      <c r="I41" s="131">
        <f t="shared" si="6"/>
        <v>1767.0103124447742</v>
      </c>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6">
        <v>70</v>
      </c>
      <c r="AJ41" s="41">
        <f t="shared" si="7"/>
        <v>0.44411021514601984</v>
      </c>
      <c r="AK41" s="41">
        <f t="shared" si="8"/>
        <v>0.45293304913819865</v>
      </c>
      <c r="AL41" s="41">
        <f t="shared" si="9"/>
        <v>0.49073198530891232</v>
      </c>
      <c r="AM41" s="41">
        <f t="shared" si="10"/>
        <v>0.49648550112716677</v>
      </c>
      <c r="AN41" s="11"/>
      <c r="AO41" s="11"/>
      <c r="AP41" s="11"/>
      <c r="AQ41" s="11"/>
      <c r="AR41" s="11"/>
      <c r="AS41" s="11"/>
      <c r="AT41" s="11"/>
      <c r="AU41" s="11"/>
      <c r="AV41" s="11"/>
      <c r="AW41" s="11"/>
      <c r="AX41" s="11"/>
      <c r="AY41" s="11"/>
    </row>
    <row r="42" spans="1:51" x14ac:dyDescent="0.3">
      <c r="A42" s="11" t="s">
        <v>244</v>
      </c>
      <c r="B42" s="130">
        <f>L93</f>
        <v>7.7542830628551533E-5</v>
      </c>
      <c r="C42" s="11"/>
      <c r="D42" s="11"/>
      <c r="E42" s="11" t="s">
        <v>270</v>
      </c>
      <c r="F42" s="131">
        <f t="shared" si="3"/>
        <v>1714.2389809563792</v>
      </c>
      <c r="G42" s="131">
        <f t="shared" si="4"/>
        <v>1714.2389809563792</v>
      </c>
      <c r="H42" s="131">
        <f t="shared" si="5"/>
        <v>1714.2389809563792</v>
      </c>
      <c r="I42" s="131">
        <f t="shared" si="6"/>
        <v>1714.2389809563792</v>
      </c>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6">
        <v>80</v>
      </c>
      <c r="AJ42" s="41">
        <f t="shared" si="7"/>
        <v>0.50058519802774215</v>
      </c>
      <c r="AK42" s="41">
        <f t="shared" si="8"/>
        <v>0.5103907797034003</v>
      </c>
      <c r="AL42" s="41">
        <f t="shared" si="9"/>
        <v>0.55233957491485164</v>
      </c>
      <c r="AM42" s="41">
        <f t="shared" si="10"/>
        <v>0.55871617526117356</v>
      </c>
      <c r="AN42" s="11"/>
      <c r="AO42" s="11"/>
      <c r="AP42" s="11"/>
      <c r="AQ42" s="11"/>
      <c r="AR42" s="11"/>
      <c r="AS42" s="11"/>
      <c r="AT42" s="11"/>
      <c r="AU42" s="11"/>
      <c r="AV42" s="11"/>
      <c r="AW42" s="11"/>
      <c r="AX42" s="11"/>
      <c r="AY42" s="11"/>
    </row>
    <row r="43" spans="1:51" x14ac:dyDescent="0.3">
      <c r="A43" s="11" t="s">
        <v>245</v>
      </c>
      <c r="B43" s="130">
        <f>V93</f>
        <v>7.7542830628551533E-5</v>
      </c>
      <c r="C43" s="11"/>
      <c r="D43" s="11"/>
      <c r="E43" s="11" t="s">
        <v>271</v>
      </c>
      <c r="F43" s="131">
        <f t="shared" si="3"/>
        <v>1662.0731855372778</v>
      </c>
      <c r="G43" s="131">
        <f t="shared" si="4"/>
        <v>1662.0731855372778</v>
      </c>
      <c r="H43" s="131">
        <f t="shared" si="5"/>
        <v>1662.0731855372778</v>
      </c>
      <c r="I43" s="131">
        <f t="shared" si="6"/>
        <v>1662.0731855372778</v>
      </c>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6">
        <v>90</v>
      </c>
      <c r="AJ43" s="41">
        <f t="shared" si="7"/>
        <v>0.55553041509886603</v>
      </c>
      <c r="AK43" s="41">
        <f t="shared" si="8"/>
        <v>0.56626206669654722</v>
      </c>
      <c r="AL43" s="41">
        <f t="shared" si="9"/>
        <v>0.61210846161509735</v>
      </c>
      <c r="AM43" s="41">
        <f t="shared" si="10"/>
        <v>0.61906843817761692</v>
      </c>
      <c r="AN43" s="11"/>
      <c r="AO43" s="11"/>
      <c r="AP43" s="11"/>
      <c r="AQ43" s="11"/>
      <c r="AR43" s="11"/>
      <c r="AS43" s="11"/>
      <c r="AT43" s="11"/>
      <c r="AU43" s="11"/>
      <c r="AV43" s="11"/>
      <c r="AW43" s="11"/>
      <c r="AX43" s="11"/>
      <c r="AY43" s="11"/>
    </row>
    <row r="44" spans="1:51" x14ac:dyDescent="0.3">
      <c r="A44" s="11" t="s">
        <v>246</v>
      </c>
      <c r="B44" s="130">
        <f>AF93</f>
        <v>7.7542830628551533E-5</v>
      </c>
      <c r="C44" s="11"/>
      <c r="D44" s="11"/>
      <c r="E44" s="11" t="s">
        <v>272</v>
      </c>
      <c r="F44" s="131">
        <f t="shared" si="3"/>
        <v>1610.7304506281876</v>
      </c>
      <c r="G44" s="131">
        <f t="shared" si="4"/>
        <v>1610.7304506281876</v>
      </c>
      <c r="H44" s="131">
        <f t="shared" si="5"/>
        <v>1610.7304506281876</v>
      </c>
      <c r="I44" s="131">
        <f t="shared" si="6"/>
        <v>1610.7304506281876</v>
      </c>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6">
        <v>100</v>
      </c>
      <c r="AJ44" s="41">
        <f t="shared" si="7"/>
        <v>0.6090072368460171</v>
      </c>
      <c r="AK44" s="41">
        <f t="shared" si="8"/>
        <v>0.62061176637629323</v>
      </c>
      <c r="AL44" s="41">
        <f t="shared" si="9"/>
        <v>0.67011980701919105</v>
      </c>
      <c r="AM44" s="41">
        <f t="shared" si="10"/>
        <v>0.67762613240537817</v>
      </c>
      <c r="AN44" s="11"/>
      <c r="AO44" s="11"/>
      <c r="AP44" s="11"/>
      <c r="AQ44" s="11"/>
      <c r="AR44" s="11"/>
      <c r="AS44" s="11"/>
      <c r="AT44" s="11"/>
      <c r="AU44" s="11"/>
      <c r="AV44" s="11"/>
      <c r="AW44" s="11"/>
      <c r="AX44" s="11"/>
      <c r="AY44" s="11"/>
    </row>
    <row r="45" spans="1:51" x14ac:dyDescent="0.3">
      <c r="A45" s="11" t="s">
        <v>247</v>
      </c>
      <c r="B45" s="130">
        <f>AP93</f>
        <v>7.7542830628551533E-5</v>
      </c>
      <c r="C45" s="11"/>
      <c r="D45" s="11"/>
      <c r="E45" s="11" t="s">
        <v>273</v>
      </c>
      <c r="F45" s="131">
        <f t="shared" si="3"/>
        <v>1560.4101358327409</v>
      </c>
      <c r="G45" s="131">
        <f t="shared" si="4"/>
        <v>1560.4101358327409</v>
      </c>
      <c r="H45" s="131">
        <f t="shared" si="5"/>
        <v>1560.4101358327409</v>
      </c>
      <c r="I45" s="131">
        <f t="shared" si="6"/>
        <v>1560.4101358327409</v>
      </c>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6">
        <v>125</v>
      </c>
      <c r="AJ45" s="41">
        <f t="shared" si="7"/>
        <v>0.73664911850584092</v>
      </c>
      <c r="AK45" s="41">
        <f t="shared" si="8"/>
        <v>0.7502238158637794</v>
      </c>
      <c r="AL45" s="41">
        <f t="shared" si="9"/>
        <v>0.80794994453814928</v>
      </c>
      <c r="AM45" s="41">
        <f t="shared" si="10"/>
        <v>0.81667590270428236</v>
      </c>
      <c r="AN45" s="11"/>
      <c r="AO45" s="11"/>
      <c r="AP45" s="11"/>
      <c r="AQ45" s="11"/>
      <c r="AR45" s="11"/>
      <c r="AS45" s="11"/>
      <c r="AT45" s="11"/>
      <c r="AU45" s="11"/>
      <c r="AV45" s="11"/>
      <c r="AW45" s="11"/>
      <c r="AX45" s="11"/>
      <c r="AY45" s="11"/>
    </row>
    <row r="46" spans="1:51" x14ac:dyDescent="0.3">
      <c r="A46" s="11" t="s">
        <v>248</v>
      </c>
      <c r="B46" s="130">
        <f>L143</f>
        <v>2.7783697251165393</v>
      </c>
      <c r="C46" s="11"/>
      <c r="D46" s="11"/>
      <c r="E46" s="11" t="s">
        <v>274</v>
      </c>
      <c r="F46" s="131">
        <f t="shared" si="3"/>
        <v>1510.7828561365964</v>
      </c>
      <c r="G46" s="131">
        <f t="shared" si="4"/>
        <v>1510.7828561365964</v>
      </c>
      <c r="H46" s="131">
        <f t="shared" si="5"/>
        <v>1510.7828561365964</v>
      </c>
      <c r="I46" s="131">
        <f t="shared" si="6"/>
        <v>1510.7828561365964</v>
      </c>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6">
        <v>150</v>
      </c>
      <c r="AJ46" s="41">
        <f t="shared" si="7"/>
        <v>0.85629782709549929</v>
      </c>
      <c r="AK46" s="41">
        <f t="shared" si="8"/>
        <v>0.87157456588932336</v>
      </c>
      <c r="AL46" s="41">
        <f t="shared" si="9"/>
        <v>0.93634238718777618</v>
      </c>
      <c r="AM46" s="41">
        <f t="shared" si="10"/>
        <v>0.94610522949363252</v>
      </c>
      <c r="AN46" s="11"/>
      <c r="AO46" s="11"/>
      <c r="AP46" s="11"/>
      <c r="AQ46" s="11"/>
      <c r="AR46" s="11"/>
      <c r="AS46" s="11"/>
      <c r="AT46" s="11"/>
      <c r="AU46" s="11"/>
      <c r="AV46" s="11"/>
      <c r="AW46" s="11"/>
      <c r="AX46" s="11"/>
      <c r="AY46" s="11"/>
    </row>
    <row r="47" spans="1:51" x14ac:dyDescent="0.3">
      <c r="A47" s="11" t="s">
        <v>249</v>
      </c>
      <c r="B47" s="130">
        <f>V143</f>
        <v>2.7783697251165393</v>
      </c>
      <c r="C47" s="11"/>
      <c r="D47" s="11"/>
      <c r="E47" s="11" t="s">
        <v>275</v>
      </c>
      <c r="F47" s="131">
        <f t="shared" si="3"/>
        <v>1461.8988544699507</v>
      </c>
      <c r="G47" s="131">
        <f t="shared" si="4"/>
        <v>1461.8988544699507</v>
      </c>
      <c r="H47" s="131">
        <f t="shared" si="5"/>
        <v>1461.8988544699507</v>
      </c>
      <c r="I47" s="131">
        <f t="shared" si="6"/>
        <v>1461.8988544699507</v>
      </c>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6">
        <v>175</v>
      </c>
      <c r="AJ47" s="41">
        <f t="shared" si="7"/>
        <v>0.96868180168034823</v>
      </c>
      <c r="AK47" s="41">
        <f t="shared" si="8"/>
        <v>0.98542989723211261</v>
      </c>
      <c r="AL47" s="41">
        <f t="shared" si="9"/>
        <v>1.0562348901962963</v>
      </c>
      <c r="AM47" s="41">
        <f t="shared" si="10"/>
        <v>1.0668796522564394</v>
      </c>
      <c r="AN47" s="11"/>
      <c r="AO47" s="11"/>
      <c r="AP47" s="11"/>
      <c r="AQ47" s="11"/>
      <c r="AR47" s="11"/>
      <c r="AS47" s="11"/>
      <c r="AT47" s="11"/>
      <c r="AU47" s="11"/>
      <c r="AV47" s="11"/>
      <c r="AW47" s="11"/>
      <c r="AX47" s="11"/>
      <c r="AY47" s="11"/>
    </row>
    <row r="48" spans="1:51" x14ac:dyDescent="0.3">
      <c r="A48" s="11" t="s">
        <v>250</v>
      </c>
      <c r="B48" s="130">
        <f>AF143</f>
        <v>2.7783697251165393</v>
      </c>
      <c r="C48" s="11"/>
      <c r="D48" s="11"/>
      <c r="E48" s="11" t="s">
        <v>276</v>
      </c>
      <c r="F48" s="131">
        <f t="shared" si="3"/>
        <v>1413.8908105636506</v>
      </c>
      <c r="G48" s="131">
        <f t="shared" si="4"/>
        <v>1413.8908105636506</v>
      </c>
      <c r="H48" s="131">
        <f t="shared" si="5"/>
        <v>1413.8908105636506</v>
      </c>
      <c r="I48" s="131">
        <f t="shared" si="6"/>
        <v>1413.8908105636506</v>
      </c>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6">
        <v>200</v>
      </c>
      <c r="AJ48" s="41">
        <f t="shared" si="7"/>
        <v>1.0744435231896761</v>
      </c>
      <c r="AK48" s="41">
        <f t="shared" si="8"/>
        <v>1.0924638006079399</v>
      </c>
      <c r="AL48" s="41">
        <f t="shared" si="9"/>
        <v>1.1684448833463306</v>
      </c>
      <c r="AM48" s="41">
        <f t="shared" si="10"/>
        <v>1.1798396135004074</v>
      </c>
      <c r="AN48" s="11"/>
      <c r="AO48" s="11"/>
      <c r="AP48" s="11"/>
      <c r="AQ48" s="11"/>
      <c r="AR48" s="11"/>
      <c r="AS48" s="11"/>
      <c r="AT48" s="11"/>
      <c r="AU48" s="11"/>
      <c r="AV48" s="11"/>
      <c r="AW48" s="11"/>
      <c r="AX48" s="11"/>
      <c r="AY48" s="11"/>
    </row>
    <row r="49" spans="1:51" x14ac:dyDescent="0.3">
      <c r="A49" s="11" t="s">
        <v>251</v>
      </c>
      <c r="B49" s="130">
        <f>AP143</f>
        <v>2.7783697251165393</v>
      </c>
      <c r="C49" s="11"/>
      <c r="D49" s="11"/>
      <c r="E49" s="11" t="s">
        <v>277</v>
      </c>
      <c r="F49" s="131">
        <f t="shared" si="3"/>
        <v>1366.8055656669744</v>
      </c>
      <c r="G49" s="131">
        <f t="shared" si="4"/>
        <v>1366.8055656669744</v>
      </c>
      <c r="H49" s="131">
        <f t="shared" si="5"/>
        <v>1366.8055656669744</v>
      </c>
      <c r="I49" s="131">
        <f t="shared" si="6"/>
        <v>1366.8055656669744</v>
      </c>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6">
        <v>225</v>
      </c>
      <c r="AJ49" s="41">
        <f t="shared" si="7"/>
        <v>1.1741518390734007</v>
      </c>
      <c r="AK49" s="41">
        <f t="shared" si="8"/>
        <v>1.1932717659269514</v>
      </c>
      <c r="AL49" s="41">
        <f t="shared" si="9"/>
        <v>1.2736881824355499</v>
      </c>
      <c r="AM49" s="41">
        <f t="shared" si="10"/>
        <v>1.2857200955864831</v>
      </c>
      <c r="AN49" s="11"/>
      <c r="AO49" s="11"/>
      <c r="AP49" s="11"/>
      <c r="AQ49" s="11"/>
      <c r="AR49" s="11"/>
      <c r="AS49" s="11"/>
      <c r="AT49" s="11"/>
      <c r="AU49" s="11"/>
      <c r="AV49" s="11"/>
      <c r="AW49" s="11"/>
      <c r="AX49" s="11"/>
      <c r="AY49" s="11"/>
    </row>
    <row r="50" spans="1:51" x14ac:dyDescent="0.3">
      <c r="A50" s="11"/>
      <c r="B50" s="11"/>
      <c r="C50" s="11"/>
      <c r="D50" s="11"/>
      <c r="E50" s="11" t="s">
        <v>278</v>
      </c>
      <c r="F50" s="131">
        <f t="shared" si="3"/>
        <v>1320.4878478828227</v>
      </c>
      <c r="G50" s="131">
        <f t="shared" si="4"/>
        <v>1320.4878478828227</v>
      </c>
      <c r="H50" s="131">
        <f t="shared" si="5"/>
        <v>1320.4878478828227</v>
      </c>
      <c r="I50" s="131">
        <f t="shared" si="6"/>
        <v>1320.4878478828227</v>
      </c>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6">
        <v>250</v>
      </c>
      <c r="AJ50" s="41">
        <f t="shared" si="7"/>
        <v>1.2683122248994774</v>
      </c>
      <c r="AK50" s="41">
        <f t="shared" si="8"/>
        <v>1.2883818949319759</v>
      </c>
      <c r="AL50" s="41">
        <f t="shared" si="9"/>
        <v>1.3725943118904247</v>
      </c>
      <c r="AM50" s="41">
        <f t="shared" si="10"/>
        <v>1.3851666686458599</v>
      </c>
      <c r="AN50" s="11"/>
      <c r="AO50" s="11"/>
      <c r="AP50" s="11"/>
      <c r="AQ50" s="11"/>
      <c r="AR50" s="11"/>
      <c r="AS50" s="11"/>
      <c r="AT50" s="11"/>
      <c r="AU50" s="11"/>
      <c r="AV50" s="11"/>
      <c r="AW50" s="11"/>
      <c r="AX50" s="11"/>
      <c r="AY50" s="11"/>
    </row>
    <row r="51" spans="1:51" x14ac:dyDescent="0.3">
      <c r="A51" s="11"/>
      <c r="B51" s="11"/>
      <c r="C51" s="11"/>
      <c r="D51" s="11"/>
      <c r="E51" s="11" t="s">
        <v>279</v>
      </c>
      <c r="F51" s="131">
        <f t="shared" si="3"/>
        <v>1274.9602015349053</v>
      </c>
      <c r="G51" s="131">
        <f t="shared" si="4"/>
        <v>1274.9602015349053</v>
      </c>
      <c r="H51" s="131">
        <f t="shared" si="5"/>
        <v>1274.9602015349053</v>
      </c>
      <c r="I51" s="131">
        <f t="shared" si="6"/>
        <v>1274.9602015349053</v>
      </c>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row>
    <row r="52" spans="1:51" x14ac:dyDescent="0.3">
      <c r="A52" s="11"/>
      <c r="B52" s="11"/>
      <c r="C52" s="11"/>
      <c r="D52" s="11"/>
      <c r="E52" s="11" t="s">
        <v>280</v>
      </c>
      <c r="F52" s="131">
        <f t="shared" si="3"/>
        <v>1230.2380669208271</v>
      </c>
      <c r="G52" s="131">
        <f t="shared" si="4"/>
        <v>1230.2380669208271</v>
      </c>
      <c r="H52" s="131">
        <f t="shared" si="5"/>
        <v>1230.2380669208271</v>
      </c>
      <c r="I52" s="131">
        <f t="shared" si="6"/>
        <v>1230.2380669208271</v>
      </c>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row>
    <row r="53" spans="1:51" x14ac:dyDescent="0.3">
      <c r="A53" s="11"/>
      <c r="B53" s="11"/>
      <c r="C53" s="11"/>
      <c r="D53" s="11"/>
      <c r="E53" s="11" t="s">
        <v>281</v>
      </c>
      <c r="F53" s="131">
        <f t="shared" si="3"/>
        <v>1189.7871359297881</v>
      </c>
      <c r="G53" s="131">
        <f t="shared" si="4"/>
        <v>1189.7871359297881</v>
      </c>
      <c r="H53" s="131">
        <f t="shared" si="5"/>
        <v>1189.7871359297881</v>
      </c>
      <c r="I53" s="131">
        <f t="shared" si="6"/>
        <v>1189.7871359297881</v>
      </c>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row>
    <row r="54" spans="1:51" x14ac:dyDescent="0.3">
      <c r="A54" s="11"/>
      <c r="B54" s="11"/>
      <c r="C54" s="11"/>
      <c r="D54" s="11"/>
      <c r="E54" s="11" t="s">
        <v>282</v>
      </c>
      <c r="F54" s="131">
        <f t="shared" si="3"/>
        <v>1157.2979052702146</v>
      </c>
      <c r="G54" s="131">
        <f t="shared" si="4"/>
        <v>1157.2979052702146</v>
      </c>
      <c r="H54" s="131">
        <f t="shared" si="5"/>
        <v>1157.2979052702146</v>
      </c>
      <c r="I54" s="131">
        <f t="shared" si="6"/>
        <v>1157.2979052702146</v>
      </c>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row>
    <row r="55" spans="1:51" x14ac:dyDescent="0.3">
      <c r="A55" s="11"/>
      <c r="B55" s="11"/>
      <c r="C55" s="11"/>
      <c r="D55" s="11"/>
      <c r="E55" s="11" t="s">
        <v>283</v>
      </c>
      <c r="F55" s="131">
        <f t="shared" si="3"/>
        <v>1122.0234864466224</v>
      </c>
      <c r="G55" s="131">
        <f t="shared" si="4"/>
        <v>1122.0234864466224</v>
      </c>
      <c r="H55" s="131">
        <f t="shared" si="5"/>
        <v>1122.0234864466224</v>
      </c>
      <c r="I55" s="131">
        <f t="shared" si="6"/>
        <v>1122.0234864466224</v>
      </c>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row>
    <row r="56" spans="1:51" x14ac:dyDescent="0.3">
      <c r="A56" s="11"/>
      <c r="B56" s="11"/>
      <c r="C56" s="11"/>
      <c r="D56" s="11"/>
      <c r="E56" s="11" t="s">
        <v>284</v>
      </c>
      <c r="F56" s="131">
        <f t="shared" si="3"/>
        <v>1079.5354407341506</v>
      </c>
      <c r="G56" s="131">
        <f t="shared" si="4"/>
        <v>1079.5354407341506</v>
      </c>
      <c r="H56" s="131">
        <f t="shared" si="5"/>
        <v>1079.5354407341506</v>
      </c>
      <c r="I56" s="131">
        <f t="shared" si="6"/>
        <v>1079.5354407341506</v>
      </c>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row>
    <row r="57" spans="1:51" x14ac:dyDescent="0.3">
      <c r="A57" s="11"/>
      <c r="B57" s="11"/>
      <c r="C57" s="11"/>
      <c r="D57" s="11"/>
      <c r="E57" s="11" t="s">
        <v>285</v>
      </c>
      <c r="F57" s="131">
        <f t="shared" si="3"/>
        <v>1037.6477189677016</v>
      </c>
      <c r="G57" s="131">
        <f t="shared" si="4"/>
        <v>1037.6477189677016</v>
      </c>
      <c r="H57" s="131">
        <f t="shared" si="5"/>
        <v>1037.6477189677016</v>
      </c>
      <c r="I57" s="131">
        <f t="shared" si="6"/>
        <v>1037.6477189677016</v>
      </c>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row>
    <row r="58" spans="1:51" x14ac:dyDescent="0.3">
      <c r="A58" s="11"/>
      <c r="B58" s="11"/>
      <c r="C58" s="11"/>
      <c r="D58" s="11"/>
      <c r="E58" s="11" t="s">
        <v>286</v>
      </c>
      <c r="F58" s="131">
        <f t="shared" si="3"/>
        <v>996.72737895861576</v>
      </c>
      <c r="G58" s="131">
        <f t="shared" si="4"/>
        <v>996.72737895861576</v>
      </c>
      <c r="H58" s="131">
        <f t="shared" si="5"/>
        <v>996.72737895861576</v>
      </c>
      <c r="I58" s="131">
        <f t="shared" si="6"/>
        <v>996.72737895861576</v>
      </c>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row>
    <row r="59" spans="1:51" x14ac:dyDescent="0.3">
      <c r="A59" s="11"/>
      <c r="B59" s="11"/>
      <c r="C59" s="11"/>
      <c r="D59" s="11"/>
      <c r="E59" s="11" t="s">
        <v>287</v>
      </c>
      <c r="F59" s="131">
        <f t="shared" si="3"/>
        <v>956.70596208986035</v>
      </c>
      <c r="G59" s="131">
        <f t="shared" si="4"/>
        <v>956.70596208986035</v>
      </c>
      <c r="H59" s="131">
        <f t="shared" si="5"/>
        <v>956.70596208986035</v>
      </c>
      <c r="I59" s="131">
        <f t="shared" si="6"/>
        <v>956.70596208986035</v>
      </c>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row>
    <row r="60" spans="1:51" x14ac:dyDescent="0.3">
      <c r="A60" s="11"/>
      <c r="B60" s="11"/>
      <c r="C60" s="11"/>
      <c r="D60" s="11"/>
      <c r="E60" s="11" t="s">
        <v>288</v>
      </c>
      <c r="F60" s="131">
        <f t="shared" si="3"/>
        <v>917.24175710189922</v>
      </c>
      <c r="G60" s="131">
        <f t="shared" si="4"/>
        <v>917.24175710189922</v>
      </c>
      <c r="H60" s="131">
        <f t="shared" si="5"/>
        <v>917.24175710189922</v>
      </c>
      <c r="I60" s="131">
        <f t="shared" si="6"/>
        <v>917.24175710189922</v>
      </c>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row>
    <row r="61" spans="1:51" x14ac:dyDescent="0.3">
      <c r="A61" s="11"/>
      <c r="B61" s="11"/>
      <c r="C61" s="11"/>
      <c r="D61" s="11"/>
      <c r="E61" s="11" t="s">
        <v>289</v>
      </c>
      <c r="F61" s="131">
        <f t="shared" si="3"/>
        <v>879.09135264008</v>
      </c>
      <c r="G61" s="131">
        <f t="shared" si="4"/>
        <v>879.09135264008</v>
      </c>
      <c r="H61" s="131">
        <f t="shared" si="5"/>
        <v>879.09135264008</v>
      </c>
      <c r="I61" s="131">
        <f t="shared" si="6"/>
        <v>879.09135264008</v>
      </c>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row>
    <row r="62" spans="1:51" x14ac:dyDescent="0.3">
      <c r="A62" s="11"/>
      <c r="B62" s="11"/>
      <c r="C62" s="11"/>
      <c r="D62" s="11"/>
      <c r="E62" s="11" t="s">
        <v>290</v>
      </c>
      <c r="F62" s="131">
        <f t="shared" si="3"/>
        <v>841.52268903982645</v>
      </c>
      <c r="G62" s="131">
        <f t="shared" si="4"/>
        <v>841.52268903982645</v>
      </c>
      <c r="H62" s="131">
        <f t="shared" si="5"/>
        <v>841.52268903982645</v>
      </c>
      <c r="I62" s="131">
        <f t="shared" si="6"/>
        <v>841.52268903982645</v>
      </c>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row>
    <row r="63" spans="1:51" x14ac:dyDescent="0.3">
      <c r="A63" s="11"/>
      <c r="B63" s="11"/>
      <c r="C63" s="11"/>
      <c r="D63" s="11"/>
      <c r="E63" s="11" t="s">
        <v>291</v>
      </c>
      <c r="F63" s="131">
        <f t="shared" si="3"/>
        <v>804.68058238719595</v>
      </c>
      <c r="G63" s="131">
        <f t="shared" si="4"/>
        <v>804.68058238719595</v>
      </c>
      <c r="H63" s="131">
        <f t="shared" si="5"/>
        <v>804.68058238719595</v>
      </c>
      <c r="I63" s="131">
        <f t="shared" si="6"/>
        <v>804.68058238719595</v>
      </c>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row>
    <row r="64" spans="1:51" x14ac:dyDescent="0.3">
      <c r="A64" s="11"/>
      <c r="B64" s="11"/>
      <c r="C64" s="11"/>
      <c r="D64" s="11"/>
      <c r="E64" s="11" t="s">
        <v>292</v>
      </c>
      <c r="F64" s="131">
        <f t="shared" si="3"/>
        <v>768.99862286316841</v>
      </c>
      <c r="G64" s="131">
        <f t="shared" si="4"/>
        <v>768.99862286316841</v>
      </c>
      <c r="H64" s="131">
        <f t="shared" si="5"/>
        <v>768.99862286316841</v>
      </c>
      <c r="I64" s="131">
        <f t="shared" si="6"/>
        <v>768.99862286316841</v>
      </c>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row>
    <row r="65" spans="1:51" x14ac:dyDescent="0.3">
      <c r="A65" s="11"/>
      <c r="B65" s="11"/>
      <c r="C65" s="11"/>
      <c r="D65" s="11"/>
      <c r="E65" s="11" t="s">
        <v>293</v>
      </c>
      <c r="F65" s="131">
        <f t="shared" si="3"/>
        <v>734.02966284846082</v>
      </c>
      <c r="G65" s="131">
        <f t="shared" si="4"/>
        <v>734.02966284846082</v>
      </c>
      <c r="H65" s="131">
        <f t="shared" si="5"/>
        <v>734.02966284846082</v>
      </c>
      <c r="I65" s="131">
        <f t="shared" si="6"/>
        <v>734.02966284846082</v>
      </c>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row>
    <row r="66" spans="1:51" x14ac:dyDescent="0.3">
      <c r="A66" s="11"/>
      <c r="B66" s="11"/>
      <c r="C66" s="11"/>
      <c r="D66" s="11"/>
      <c r="E66" s="11" t="s">
        <v>294</v>
      </c>
      <c r="F66" s="131">
        <f t="shared" si="3"/>
        <v>699.83778747993983</v>
      </c>
      <c r="G66" s="131">
        <f t="shared" si="4"/>
        <v>699.83778747993983</v>
      </c>
      <c r="H66" s="131">
        <f t="shared" si="5"/>
        <v>699.83778747993983</v>
      </c>
      <c r="I66" s="131">
        <f t="shared" si="6"/>
        <v>699.83778747993983</v>
      </c>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row>
    <row r="67" spans="1:51" x14ac:dyDescent="0.3">
      <c r="A67" s="11"/>
      <c r="B67" s="11"/>
      <c r="C67" s="11"/>
      <c r="D67" s="11"/>
      <c r="E67" s="11" t="s">
        <v>295</v>
      </c>
      <c r="F67" s="131">
        <f t="shared" si="3"/>
        <v>666.46535609584373</v>
      </c>
      <c r="G67" s="131">
        <f t="shared" si="4"/>
        <v>666.46535609584373</v>
      </c>
      <c r="H67" s="131">
        <f t="shared" si="5"/>
        <v>666.46535609584373</v>
      </c>
      <c r="I67" s="131">
        <f t="shared" si="6"/>
        <v>666.46535609584373</v>
      </c>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row>
    <row r="68" spans="1:51" x14ac:dyDescent="0.3">
      <c r="A68" s="11"/>
      <c r="B68" s="11"/>
      <c r="C68" s="11"/>
      <c r="D68" s="11"/>
      <c r="E68" s="11" t="s">
        <v>296</v>
      </c>
      <c r="F68" s="131">
        <f t="shared" si="3"/>
        <v>633.94523363000224</v>
      </c>
      <c r="G68" s="131">
        <f t="shared" si="4"/>
        <v>633.94523363000224</v>
      </c>
      <c r="H68" s="131">
        <f t="shared" si="5"/>
        <v>633.94523363000224</v>
      </c>
      <c r="I68" s="131">
        <f t="shared" si="6"/>
        <v>633.94523363000224</v>
      </c>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row>
    <row r="69" spans="1:51" x14ac:dyDescent="0.3">
      <c r="A69" s="11"/>
      <c r="B69" s="11"/>
      <c r="C69" s="11"/>
      <c r="D69" s="11"/>
      <c r="E69" s="11" t="s">
        <v>297</v>
      </c>
      <c r="F69" s="131">
        <f t="shared" si="3"/>
        <v>602.34459345551579</v>
      </c>
      <c r="G69" s="131">
        <f t="shared" si="4"/>
        <v>602.34459345551579</v>
      </c>
      <c r="H69" s="131">
        <f t="shared" si="5"/>
        <v>602.34459345551579</v>
      </c>
      <c r="I69" s="131">
        <f t="shared" si="6"/>
        <v>602.34459345551579</v>
      </c>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row>
    <row r="70" spans="1:51" x14ac:dyDescent="0.3">
      <c r="A70" s="11"/>
      <c r="B70" s="11"/>
      <c r="C70" s="11"/>
      <c r="D70" s="11"/>
      <c r="E70" s="11" t="s">
        <v>298</v>
      </c>
      <c r="F70" s="131">
        <f t="shared" si="3"/>
        <v>571.55054411029141</v>
      </c>
      <c r="G70" s="131">
        <f t="shared" si="4"/>
        <v>571.55054411029141</v>
      </c>
      <c r="H70" s="131">
        <f t="shared" si="5"/>
        <v>571.55054411029141</v>
      </c>
      <c r="I70" s="131">
        <f t="shared" si="6"/>
        <v>571.55054411029141</v>
      </c>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row>
    <row r="71" spans="1:51" x14ac:dyDescent="0.3">
      <c r="A71" s="11"/>
      <c r="B71" s="11"/>
      <c r="C71" s="11"/>
      <c r="D71" s="11"/>
      <c r="E71" s="11" t="s">
        <v>299</v>
      </c>
      <c r="F71" s="131">
        <f t="shared" si="3"/>
        <v>541.57019057125535</v>
      </c>
      <c r="G71" s="131">
        <f t="shared" si="4"/>
        <v>541.57019057125535</v>
      </c>
      <c r="H71" s="131">
        <f t="shared" si="5"/>
        <v>541.57019057125535</v>
      </c>
      <c r="I71" s="131">
        <f t="shared" si="6"/>
        <v>541.57019057125535</v>
      </c>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row>
    <row r="72" spans="1:51" x14ac:dyDescent="0.3">
      <c r="A72" s="11"/>
      <c r="B72" s="11"/>
      <c r="C72" s="11"/>
      <c r="D72" s="11"/>
      <c r="E72" s="11" t="s">
        <v>300</v>
      </c>
      <c r="F72" s="131">
        <f t="shared" si="3"/>
        <v>512.40270790984198</v>
      </c>
      <c r="G72" s="131">
        <f t="shared" si="4"/>
        <v>512.40270790984198</v>
      </c>
      <c r="H72" s="131">
        <f t="shared" si="5"/>
        <v>512.40270790984198</v>
      </c>
      <c r="I72" s="131">
        <f t="shared" si="6"/>
        <v>512.40270790984198</v>
      </c>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row>
    <row r="73" spans="1:51" x14ac:dyDescent="0.3">
      <c r="A73" s="11"/>
      <c r="B73" s="11"/>
      <c r="C73" s="11"/>
      <c r="D73" s="11"/>
      <c r="E73" s="11" t="s">
        <v>301</v>
      </c>
      <c r="F73" s="131">
        <f t="shared" si="3"/>
        <v>484.12676814675496</v>
      </c>
      <c r="G73" s="131">
        <f t="shared" si="4"/>
        <v>484.12676814675496</v>
      </c>
      <c r="H73" s="131">
        <f t="shared" si="5"/>
        <v>484.12676814675496</v>
      </c>
      <c r="I73" s="131">
        <f t="shared" si="6"/>
        <v>484.12676814675496</v>
      </c>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row>
    <row r="74" spans="1:51" x14ac:dyDescent="0.3">
      <c r="A74" s="11"/>
      <c r="B74" s="11"/>
      <c r="C74" s="11"/>
      <c r="D74" s="11"/>
      <c r="E74" s="11" t="s">
        <v>302</v>
      </c>
      <c r="F74" s="131">
        <f t="shared" si="3"/>
        <v>456.66632287175469</v>
      </c>
      <c r="G74" s="131">
        <f t="shared" si="4"/>
        <v>456.66632287175469</v>
      </c>
      <c r="H74" s="131">
        <f t="shared" si="5"/>
        <v>456.66632287175469</v>
      </c>
      <c r="I74" s="131">
        <f t="shared" si="6"/>
        <v>456.66632287175469</v>
      </c>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row>
    <row r="75" spans="1:51" x14ac:dyDescent="0.3">
      <c r="A75" s="11"/>
      <c r="B75" s="11"/>
      <c r="C75" s="11"/>
      <c r="D75" s="11"/>
      <c r="E75" s="11" t="s">
        <v>303</v>
      </c>
      <c r="F75" s="131">
        <f t="shared" si="3"/>
        <v>430.00023180087567</v>
      </c>
      <c r="G75" s="131">
        <f t="shared" si="4"/>
        <v>430.00023180087567</v>
      </c>
      <c r="H75" s="131">
        <f t="shared" si="5"/>
        <v>430.00023180087567</v>
      </c>
      <c r="I75" s="131">
        <f t="shared" si="6"/>
        <v>430.00023180087567</v>
      </c>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row>
    <row r="76" spans="1:51" x14ac:dyDescent="0.3">
      <c r="A76" s="11"/>
      <c r="B76" s="11"/>
      <c r="C76" s="11"/>
      <c r="D76" s="11"/>
      <c r="E76" s="11" t="s">
        <v>304</v>
      </c>
      <c r="F76" s="131">
        <f t="shared" si="3"/>
        <v>404.10718467060371</v>
      </c>
      <c r="G76" s="131">
        <f t="shared" si="4"/>
        <v>404.10718467060371</v>
      </c>
      <c r="H76" s="131">
        <f t="shared" si="5"/>
        <v>404.10718467060371</v>
      </c>
      <c r="I76" s="131">
        <f t="shared" si="6"/>
        <v>404.10718467060371</v>
      </c>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row>
    <row r="77" spans="1:51" x14ac:dyDescent="0.3">
      <c r="A77" s="11"/>
      <c r="B77" s="11"/>
      <c r="C77" s="11"/>
      <c r="D77" s="11"/>
      <c r="E77" s="11"/>
      <c r="F77" s="11"/>
      <c r="G77" s="11"/>
      <c r="H77" s="11"/>
      <c r="I77" s="134"/>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row>
    <row r="78" spans="1:51" x14ac:dyDescent="0.3">
      <c r="A78" s="11"/>
      <c r="B78" s="11"/>
      <c r="C78" s="11"/>
      <c r="D78" s="11"/>
      <c r="E78" s="11"/>
      <c r="F78" s="11"/>
      <c r="G78" s="11"/>
      <c r="H78" s="11"/>
      <c r="I78" s="134"/>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row>
    <row r="79" spans="1:51"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row>
    <row r="80" spans="1:51"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row>
    <row r="81" spans="1:51"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row>
    <row r="82" spans="1:51"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row>
    <row r="83" spans="1:51"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row>
    <row r="84" spans="1:51"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row>
    <row r="85" spans="1:51"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row>
    <row r="86" spans="1:51"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row>
    <row r="87" spans="1:51"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row>
    <row r="88" spans="1:51"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row>
    <row r="89" spans="1:51" x14ac:dyDescent="0.3">
      <c r="A89" s="38"/>
      <c r="B89" s="43" t="s">
        <v>116</v>
      </c>
      <c r="C89" s="31"/>
      <c r="D89" s="43" t="s">
        <v>119</v>
      </c>
      <c r="E89" s="31"/>
      <c r="F89" s="43" t="s">
        <v>121</v>
      </c>
      <c r="G89" s="31"/>
      <c r="H89" s="43" t="s">
        <v>123</v>
      </c>
      <c r="I89" s="134"/>
      <c r="J89" s="11"/>
      <c r="K89" s="100"/>
      <c r="L89" s="74" t="s">
        <v>95</v>
      </c>
      <c r="M89" s="74"/>
      <c r="N89" s="74"/>
      <c r="O89" s="74"/>
      <c r="P89" s="74"/>
      <c r="Q89" s="74"/>
      <c r="R89" s="74"/>
      <c r="S89" s="74"/>
      <c r="T89" s="74"/>
      <c r="U89" s="74"/>
      <c r="V89" s="74" t="s">
        <v>119</v>
      </c>
      <c r="W89" s="74"/>
      <c r="X89" s="74"/>
      <c r="Y89" s="74"/>
      <c r="Z89" s="74"/>
      <c r="AA89" s="74"/>
      <c r="AB89" s="74"/>
      <c r="AC89" s="74"/>
      <c r="AD89" s="74"/>
      <c r="AE89" s="74"/>
      <c r="AF89" s="74" t="s">
        <v>121</v>
      </c>
      <c r="AG89" s="74"/>
      <c r="AH89" s="74"/>
      <c r="AI89" s="74"/>
      <c r="AJ89" s="74"/>
      <c r="AK89" s="74"/>
      <c r="AL89" s="74"/>
      <c r="AM89" s="74"/>
      <c r="AN89" s="74"/>
      <c r="AO89" s="74"/>
      <c r="AP89" s="74" t="s">
        <v>123</v>
      </c>
      <c r="AQ89" s="74"/>
      <c r="AR89" s="74"/>
      <c r="AS89" s="74"/>
      <c r="AT89" s="74"/>
      <c r="AU89" s="74"/>
      <c r="AV89" s="74"/>
      <c r="AW89" s="74"/>
      <c r="AX89" s="74"/>
      <c r="AY89" s="75"/>
    </row>
    <row r="90" spans="1:51" x14ac:dyDescent="0.3">
      <c r="A90" s="31" t="s">
        <v>143</v>
      </c>
      <c r="B90" s="43" t="s">
        <v>93</v>
      </c>
      <c r="C90" s="43" t="s">
        <v>144</v>
      </c>
      <c r="D90" s="43" t="s">
        <v>93</v>
      </c>
      <c r="E90" s="43" t="s">
        <v>144</v>
      </c>
      <c r="F90" s="43" t="s">
        <v>93</v>
      </c>
      <c r="G90" s="43" t="s">
        <v>144</v>
      </c>
      <c r="H90" s="43" t="s">
        <v>93</v>
      </c>
      <c r="I90" s="43" t="s">
        <v>144</v>
      </c>
      <c r="J90" s="11"/>
      <c r="K90" s="135"/>
      <c r="L90" s="38" t="s">
        <v>145</v>
      </c>
      <c r="M90" s="38" t="s">
        <v>144</v>
      </c>
      <c r="N90" s="38" t="s">
        <v>146</v>
      </c>
      <c r="O90" s="38" t="s">
        <v>147</v>
      </c>
      <c r="P90" s="38" t="s">
        <v>148</v>
      </c>
      <c r="Q90" s="38" t="s">
        <v>149</v>
      </c>
      <c r="R90" s="38" t="s">
        <v>150</v>
      </c>
      <c r="S90" s="38" t="s">
        <v>151</v>
      </c>
      <c r="T90" s="38" t="s">
        <v>152</v>
      </c>
      <c r="U90" s="38" t="s">
        <v>153</v>
      </c>
      <c r="V90" s="38" t="s">
        <v>145</v>
      </c>
      <c r="W90" s="38" t="s">
        <v>144</v>
      </c>
      <c r="X90" s="38" t="s">
        <v>146</v>
      </c>
      <c r="Y90" s="38" t="s">
        <v>147</v>
      </c>
      <c r="Z90" s="38" t="s">
        <v>148</v>
      </c>
      <c r="AA90" s="38" t="s">
        <v>149</v>
      </c>
      <c r="AB90" s="38" t="s">
        <v>150</v>
      </c>
      <c r="AC90" s="38" t="s">
        <v>151</v>
      </c>
      <c r="AD90" s="38" t="s">
        <v>152</v>
      </c>
      <c r="AE90" s="38" t="s">
        <v>153</v>
      </c>
      <c r="AF90" s="38" t="s">
        <v>145</v>
      </c>
      <c r="AG90" s="38" t="s">
        <v>144</v>
      </c>
      <c r="AH90" s="38" t="s">
        <v>146</v>
      </c>
      <c r="AI90" s="38" t="s">
        <v>147</v>
      </c>
      <c r="AJ90" s="38" t="s">
        <v>148</v>
      </c>
      <c r="AK90" s="38" t="s">
        <v>149</v>
      </c>
      <c r="AL90" s="38" t="s">
        <v>150</v>
      </c>
      <c r="AM90" s="38" t="s">
        <v>151</v>
      </c>
      <c r="AN90" s="38" t="s">
        <v>152</v>
      </c>
      <c r="AO90" s="38" t="s">
        <v>153</v>
      </c>
      <c r="AP90" s="38" t="s">
        <v>145</v>
      </c>
      <c r="AQ90" s="38" t="s">
        <v>144</v>
      </c>
      <c r="AR90" s="38" t="s">
        <v>146</v>
      </c>
      <c r="AS90" s="38" t="s">
        <v>147</v>
      </c>
      <c r="AT90" s="38" t="s">
        <v>148</v>
      </c>
      <c r="AU90" s="38" t="s">
        <v>149</v>
      </c>
      <c r="AV90" s="38" t="s">
        <v>150</v>
      </c>
      <c r="AW90" s="38" t="s">
        <v>151</v>
      </c>
      <c r="AX90" s="38" t="s">
        <v>152</v>
      </c>
      <c r="AY90" s="80" t="s">
        <v>153</v>
      </c>
    </row>
    <row r="91" spans="1:51" x14ac:dyDescent="0.3">
      <c r="A91" s="132" t="s">
        <v>531</v>
      </c>
      <c r="B91" s="136" t="s">
        <v>531</v>
      </c>
      <c r="C91" s="136" t="s">
        <v>531</v>
      </c>
      <c r="D91" s="38"/>
      <c r="E91" s="38"/>
      <c r="F91" s="38"/>
      <c r="G91" s="38"/>
      <c r="H91" s="38"/>
      <c r="I91" s="134" t="s">
        <v>177</v>
      </c>
      <c r="J91" s="11"/>
      <c r="K91" s="137"/>
      <c r="L91" s="138"/>
      <c r="M91" s="138"/>
      <c r="N91" s="138"/>
      <c r="O91" s="138"/>
      <c r="P91" s="138"/>
      <c r="Q91" s="138"/>
      <c r="R91" s="138"/>
      <c r="S91" s="138"/>
      <c r="T91" s="138"/>
      <c r="U91" s="138"/>
      <c r="V91" s="138"/>
      <c r="W91" s="138"/>
      <c r="X91" s="138"/>
      <c r="Y91" s="138"/>
      <c r="Z91" s="138"/>
      <c r="AA91" s="138"/>
      <c r="AB91" s="138"/>
      <c r="AC91" s="138"/>
      <c r="AD91" s="138"/>
      <c r="AE91" s="138"/>
      <c r="AF91" s="138"/>
      <c r="AG91" s="138"/>
      <c r="AH91" s="138"/>
      <c r="AI91" s="138"/>
      <c r="AJ91" s="138"/>
      <c r="AK91" s="138"/>
      <c r="AL91" s="138"/>
      <c r="AM91" s="138"/>
      <c r="AN91" s="138"/>
      <c r="AO91" s="138"/>
      <c r="AP91" s="138"/>
      <c r="AQ91" s="138"/>
      <c r="AR91" s="138"/>
      <c r="AS91" s="138"/>
      <c r="AT91" s="138"/>
      <c r="AU91" s="138"/>
      <c r="AV91" s="138"/>
      <c r="AW91" s="138"/>
      <c r="AX91" s="138"/>
      <c r="AY91" s="139"/>
    </row>
    <row r="92" spans="1:51" x14ac:dyDescent="0.3">
      <c r="A92" s="11">
        <v>0</v>
      </c>
      <c r="B92" s="140">
        <f t="shared" ref="B92:B123" si="11">+N$8*P$8*A92/(1+P$8*A92)+O$8*Q$8*A92/(1+Q$8*A92)+A92*R$8</f>
        <v>0</v>
      </c>
      <c r="C92" s="19"/>
      <c r="D92" s="140">
        <f t="shared" ref="D92:D123" si="12">+N$9*P$9*A92/(1+P$9*A92)+O$9*Q$9*A92/(1+Q$9*A92)+A92*R$9</f>
        <v>0</v>
      </c>
      <c r="E92" s="11"/>
      <c r="F92" s="140">
        <f t="shared" ref="F92:F123" si="13">+N$10*P$10*A92/(1+P$10*A92)+O$10*Q$10*A92/(1+Q$10*A92)+A92*R$10</f>
        <v>0</v>
      </c>
      <c r="G92" s="9"/>
      <c r="H92" s="140">
        <f t="shared" ref="H92:H123" si="14">+N$11*P$11*A92/(1+P$11*A92)+O$11*Q$11*A92/(1+Q$11*A92)+A92*R$11</f>
        <v>0</v>
      </c>
      <c r="I92" s="47" t="s">
        <v>177</v>
      </c>
      <c r="J92" s="11"/>
      <c r="K92" s="141" t="s">
        <v>252</v>
      </c>
      <c r="L92" s="38"/>
      <c r="M92" s="38"/>
      <c r="N92" s="38"/>
      <c r="O92" s="38"/>
      <c r="P92" s="38"/>
      <c r="Q92" s="38"/>
      <c r="R92" s="38"/>
      <c r="S92" s="38"/>
      <c r="T92" s="38"/>
      <c r="U92" s="38"/>
      <c r="V92" s="38"/>
      <c r="W92" s="38"/>
      <c r="X92" s="38"/>
      <c r="Y92" s="38"/>
      <c r="Z92" s="38"/>
      <c r="AA92" s="38"/>
      <c r="AB92" s="38"/>
      <c r="AC92" s="38"/>
      <c r="AD92" s="38"/>
      <c r="AE92" s="38"/>
      <c r="AF92" s="38"/>
      <c r="AG92" s="38"/>
      <c r="AH92" s="38"/>
      <c r="AI92" s="38"/>
      <c r="AJ92" s="38"/>
      <c r="AK92" s="38"/>
      <c r="AL92" s="38"/>
      <c r="AM92" s="38"/>
      <c r="AN92" s="38"/>
      <c r="AO92" s="38"/>
      <c r="AP92" s="38"/>
      <c r="AQ92" s="38"/>
      <c r="AR92" s="38"/>
      <c r="AS92" s="38"/>
      <c r="AT92" s="38"/>
      <c r="AU92" s="38"/>
      <c r="AV92" s="38"/>
      <c r="AW92" s="38"/>
      <c r="AX92" s="38"/>
      <c r="AY92" s="80"/>
    </row>
    <row r="93" spans="1:51" x14ac:dyDescent="0.3">
      <c r="A93" s="11">
        <v>2.9999999999999997E-8</v>
      </c>
      <c r="B93" s="140">
        <f t="shared" si="11"/>
        <v>7.7542830628551533E-5</v>
      </c>
      <c r="C93" s="142">
        <f t="shared" ref="C93:C124" si="15">(B93-B92)/(A93-A92)</f>
        <v>2584.7610209517179</v>
      </c>
      <c r="D93" s="140">
        <f t="shared" si="12"/>
        <v>7.7542830628551533E-5</v>
      </c>
      <c r="E93" s="142">
        <f t="shared" ref="E93:E124" si="16">(D93-D92)/($A93-$A92)</f>
        <v>2584.7610209517179</v>
      </c>
      <c r="F93" s="140">
        <f t="shared" si="13"/>
        <v>7.7542830628551533E-5</v>
      </c>
      <c r="G93" s="142">
        <f t="shared" ref="G93:G124" si="17">(F93-F92)/($A93-$A92)</f>
        <v>2584.7610209517179</v>
      </c>
      <c r="H93" s="140">
        <f t="shared" si="14"/>
        <v>7.7542830628551533E-5</v>
      </c>
      <c r="I93" s="142">
        <f t="shared" ref="I93:I124" si="18">(H93-H92)/($A93-$A92)</f>
        <v>2584.7610209517179</v>
      </c>
      <c r="J93" s="11"/>
      <c r="K93" s="143">
        <v>0</v>
      </c>
      <c r="L93" s="41">
        <f>B93</f>
        <v>7.7542830628551533E-5</v>
      </c>
      <c r="M93" s="19">
        <f>R93</f>
        <v>2584.7610209517179</v>
      </c>
      <c r="N93" s="11">
        <f t="shared" ref="N93:N124" si="19">MATCH(L93,P$93:P$143,-1)</f>
        <v>51</v>
      </c>
      <c r="O93" s="11">
        <f>MATCH(L93,B$93:B$143,1)</f>
        <v>1</v>
      </c>
      <c r="P93" s="19">
        <f>B143</f>
        <v>2.8170311019143082</v>
      </c>
      <c r="Q93" s="19">
        <f>C143</f>
        <v>386.61376797768719</v>
      </c>
      <c r="R93" s="19">
        <f t="shared" ref="R93:R124" si="20">INDEX(Q$93:Q$143,N93)</f>
        <v>2584.7610209517179</v>
      </c>
      <c r="S93" s="19">
        <f t="shared" ref="S93:S124" si="21">INDEX(C$93:C$142,O93)</f>
        <v>2584.7610209517179</v>
      </c>
      <c r="T93" s="41">
        <f>INDEX(B$93:B$143,O93)</f>
        <v>7.7542830628551533E-5</v>
      </c>
      <c r="U93" s="41">
        <f t="shared" ref="U93:U124" si="22">INDEX(P$93:P$143,N93)</f>
        <v>7.7542830628551533E-5</v>
      </c>
      <c r="V93" s="41">
        <f>D93</f>
        <v>7.7542830628551533E-5</v>
      </c>
      <c r="W93" s="19">
        <f>AB93</f>
        <v>2584.7610209517179</v>
      </c>
      <c r="X93" s="11">
        <f t="shared" ref="X93:X124" si="23">MATCH(V93,Z$93:Z$143,-1)</f>
        <v>51</v>
      </c>
      <c r="Y93" s="11">
        <f>MATCH(V93,D$93:D$143,1)</f>
        <v>1</v>
      </c>
      <c r="Z93" s="41">
        <f>D143</f>
        <v>2.8170311019143082</v>
      </c>
      <c r="AA93" s="41">
        <f>E143</f>
        <v>386.61376797768719</v>
      </c>
      <c r="AB93" s="19">
        <f t="shared" ref="AB93:AB124" si="24">INDEX(AA$93:AA$143,X93)</f>
        <v>2584.7610209517179</v>
      </c>
      <c r="AC93" s="19">
        <f t="shared" ref="AC93:AC124" si="25">INDEX(E$93:E$142,Y93)</f>
        <v>2584.7610209517179</v>
      </c>
      <c r="AD93" s="41">
        <f>INDEX(D$93:D$143,Y93)</f>
        <v>7.7542830628551533E-5</v>
      </c>
      <c r="AE93" s="41">
        <f t="shared" ref="AE93:AE124" si="26">INDEX(Z$93:Z$143,X93)</f>
        <v>7.7542830628551533E-5</v>
      </c>
      <c r="AF93" s="41">
        <f>F93</f>
        <v>7.7542830628551533E-5</v>
      </c>
      <c r="AG93" s="19">
        <f>AL93</f>
        <v>2584.7610209517179</v>
      </c>
      <c r="AH93" s="11">
        <f t="shared" ref="AH93:AH124" si="27">MATCH(AF93,AJ$93:AJ$143,-1)</f>
        <v>51</v>
      </c>
      <c r="AI93" s="11">
        <f>MATCH(AF93,F$93:F$143,1)</f>
        <v>1</v>
      </c>
      <c r="AJ93" s="41">
        <f>F143</f>
        <v>2.8170311019143082</v>
      </c>
      <c r="AK93" s="41">
        <f>G143</f>
        <v>386.61376797768719</v>
      </c>
      <c r="AL93" s="19">
        <f t="shared" ref="AL93:AL124" si="28">INDEX(AK$93:AK$143,AH93)</f>
        <v>2584.7610209517179</v>
      </c>
      <c r="AM93" s="19">
        <f t="shared" ref="AM93:AM124" si="29">INDEX(G$93:G$142,AI93)</f>
        <v>2584.7610209517179</v>
      </c>
      <c r="AN93" s="41">
        <f>INDEX(F$93:F$143,AI93)</f>
        <v>7.7542830628551533E-5</v>
      </c>
      <c r="AO93" s="41">
        <f t="shared" ref="AO93:AO124" si="30">INDEX(AJ$93:AJ$143,AH93)</f>
        <v>7.7542830628551533E-5</v>
      </c>
      <c r="AP93" s="41">
        <f>H93</f>
        <v>7.7542830628551533E-5</v>
      </c>
      <c r="AQ93" s="19">
        <f>AV93</f>
        <v>2584.7610209517179</v>
      </c>
      <c r="AR93" s="11">
        <f t="shared" ref="AR93:AR124" si="31">MATCH(AP93,AT$93:AT$143,-1)</f>
        <v>51</v>
      </c>
      <c r="AS93" s="11">
        <f>MATCH(AP93,H$93:H$143,1)</f>
        <v>1</v>
      </c>
      <c r="AT93" s="41">
        <f>H143</f>
        <v>2.8170311019143082</v>
      </c>
      <c r="AU93" s="41">
        <f>I143</f>
        <v>386.61376797768719</v>
      </c>
      <c r="AV93" s="19">
        <f t="shared" ref="AV93:AV124" si="32">INDEX(AU$93:AU$143,AR93)</f>
        <v>2584.7610209517179</v>
      </c>
      <c r="AW93" s="19">
        <f>INDEX(I$93:I$143,AS93)</f>
        <v>2584.7610209517179</v>
      </c>
      <c r="AX93" s="41">
        <f>INDEX(H$93:H$143,AS93)</f>
        <v>7.7542830628551533E-5</v>
      </c>
      <c r="AY93" s="144">
        <f t="shared" ref="AY93:AY124" si="33">INDEX(AT$93:AT$143,AR93)</f>
        <v>7.7542830628551533E-5</v>
      </c>
    </row>
    <row r="94" spans="1:51" x14ac:dyDescent="0.3">
      <c r="A94" s="11">
        <v>9.9999999999999995E-8</v>
      </c>
      <c r="B94" s="140">
        <f t="shared" si="11"/>
        <v>2.584658408999426E-4</v>
      </c>
      <c r="C94" s="142">
        <f t="shared" si="15"/>
        <v>2584.6144324484439</v>
      </c>
      <c r="D94" s="140">
        <f t="shared" si="12"/>
        <v>2.584658408999426E-4</v>
      </c>
      <c r="E94" s="142">
        <f t="shared" si="16"/>
        <v>2584.6144324484439</v>
      </c>
      <c r="F94" s="140">
        <f t="shared" si="13"/>
        <v>2.584658408999426E-4</v>
      </c>
      <c r="G94" s="142">
        <f t="shared" si="17"/>
        <v>2584.6144324484439</v>
      </c>
      <c r="H94" s="140">
        <f t="shared" si="14"/>
        <v>2.584658408999426E-4</v>
      </c>
      <c r="I94" s="142">
        <f t="shared" si="18"/>
        <v>2584.6144324484439</v>
      </c>
      <c r="J94" s="11"/>
      <c r="K94" s="143">
        <v>0.02</v>
      </c>
      <c r="L94" s="41">
        <f t="shared" ref="L94:L125" si="34">L93+($L$143-$L$93)/50</f>
        <v>5.5643386476346771E-2</v>
      </c>
      <c r="M94" s="19">
        <f>R94+(S94-R94)/(T94-U94)*(L94-U94)</f>
        <v>2541.7939168636444</v>
      </c>
      <c r="N94" s="11">
        <f t="shared" si="19"/>
        <v>45</v>
      </c>
      <c r="O94" s="11">
        <f t="shared" ref="O94:O143" si="35">MATCH(L94,B$93:B$143,1)</f>
        <v>6</v>
      </c>
      <c r="P94" s="19">
        <f>B142</f>
        <v>2.7783697251165393</v>
      </c>
      <c r="Q94" s="19">
        <f>C142</f>
        <v>404.10718467060371</v>
      </c>
      <c r="R94" s="19">
        <f t="shared" si="20"/>
        <v>2527.228897805107</v>
      </c>
      <c r="S94" s="19">
        <f t="shared" si="21"/>
        <v>2562.9599054118398</v>
      </c>
      <c r="T94" s="41">
        <f t="shared" ref="T94:T143" si="36">INDEX(B$93:B$143,O94)</f>
        <v>2.5702278462626859E-2</v>
      </c>
      <c r="U94" s="41">
        <f t="shared" si="22"/>
        <v>7.6246856418728998E-2</v>
      </c>
      <c r="V94" s="41">
        <f t="shared" ref="V94:V125" si="37">V93+($V$143-$V$93)/50</f>
        <v>5.5643386476346771E-2</v>
      </c>
      <c r="W94" s="19">
        <f t="shared" ref="W94:W141" si="38">AB94+(AC94-AB94)/(AD94-AE94)*(V94-AE94)</f>
        <v>2541.7939168636444</v>
      </c>
      <c r="X94" s="11">
        <f t="shared" si="23"/>
        <v>45</v>
      </c>
      <c r="Y94" s="11">
        <f t="shared" ref="Y94:Y143" si="39">MATCH(V94,D$93:D$143,1)</f>
        <v>6</v>
      </c>
      <c r="Z94" s="41">
        <f>D142</f>
        <v>2.7783697251165393</v>
      </c>
      <c r="AA94" s="41">
        <f>E142</f>
        <v>404.10718467060371</v>
      </c>
      <c r="AB94" s="19">
        <f t="shared" si="24"/>
        <v>2527.228897805107</v>
      </c>
      <c r="AC94" s="19">
        <f t="shared" si="25"/>
        <v>2562.9599054118398</v>
      </c>
      <c r="AD94" s="41">
        <f t="shared" ref="AD94:AD143" si="40">INDEX(D$93:D$143,Y94)</f>
        <v>2.5702278462626859E-2</v>
      </c>
      <c r="AE94" s="41">
        <f t="shared" si="26"/>
        <v>7.6246856418728998E-2</v>
      </c>
      <c r="AF94" s="41">
        <f t="shared" ref="AF94:AF125" si="41">AF93+($AF$143-$AF$93)/50</f>
        <v>5.5643386476346771E-2</v>
      </c>
      <c r="AG94" s="19">
        <f t="shared" ref="AG94:AG141" si="42">AL94+(AM94-AL94)/(AN94-AO94)*(AF94-AO94)</f>
        <v>2541.7939168636444</v>
      </c>
      <c r="AH94" s="11">
        <f t="shared" si="27"/>
        <v>45</v>
      </c>
      <c r="AI94" s="11">
        <f t="shared" ref="AI94:AI143" si="43">MATCH(AF94,F$93:F$143,1)</f>
        <v>6</v>
      </c>
      <c r="AJ94" s="41">
        <f>F142</f>
        <v>2.7783697251165393</v>
      </c>
      <c r="AK94" s="41">
        <f>G142</f>
        <v>404.10718467060371</v>
      </c>
      <c r="AL94" s="19">
        <f t="shared" si="28"/>
        <v>2527.228897805107</v>
      </c>
      <c r="AM94" s="19">
        <f t="shared" si="29"/>
        <v>2562.9599054118398</v>
      </c>
      <c r="AN94" s="41">
        <f t="shared" ref="AN94:AN143" si="44">INDEX(F$93:F$143,AI94)</f>
        <v>2.5702278462626859E-2</v>
      </c>
      <c r="AO94" s="41">
        <f t="shared" si="30"/>
        <v>7.6246856418728998E-2</v>
      </c>
      <c r="AP94" s="41">
        <f t="shared" ref="AP94:AP125" si="45">AP93+($AP$143-$AP$93)/50</f>
        <v>5.5643386476346771E-2</v>
      </c>
      <c r="AQ94" s="19">
        <f t="shared" ref="AQ94:AQ141" si="46">AV94+(AW94-AV94)/(AX94-AY94)*(AP94-AY94)</f>
        <v>2541.7939168636444</v>
      </c>
      <c r="AR94" s="11">
        <f t="shared" si="31"/>
        <v>45</v>
      </c>
      <c r="AS94" s="11">
        <f t="shared" ref="AS94:AS143" si="47">MATCH(AP94,H$93:H$143,1)</f>
        <v>6</v>
      </c>
      <c r="AT94" s="41">
        <f>H142</f>
        <v>2.7783697251165393</v>
      </c>
      <c r="AU94" s="41">
        <f>I142</f>
        <v>404.10718467060371</v>
      </c>
      <c r="AV94" s="19">
        <f t="shared" si="32"/>
        <v>2527.228897805107</v>
      </c>
      <c r="AW94" s="19">
        <f t="shared" ref="AW94:AW143" si="48">INDEX(I$93:I$143,AS94)</f>
        <v>2562.9599054118398</v>
      </c>
      <c r="AX94" s="41">
        <f t="shared" ref="AX94:AX143" si="49">INDEX(H$93:H$143,AS94)</f>
        <v>2.5702278462626859E-2</v>
      </c>
      <c r="AY94" s="144">
        <f t="shared" si="33"/>
        <v>7.6246856418728998E-2</v>
      </c>
    </row>
    <row r="95" spans="1:51" x14ac:dyDescent="0.3">
      <c r="A95" s="11">
        <v>4.9999999999999998E-7</v>
      </c>
      <c r="B95" s="140">
        <f t="shared" si="11"/>
        <v>1.2920361057196671E-3</v>
      </c>
      <c r="C95" s="142">
        <f>(B95-B94)/(A95-A94)</f>
        <v>2583.9256620493111</v>
      </c>
      <c r="D95" s="140">
        <f t="shared" si="12"/>
        <v>1.2920361057196671E-3</v>
      </c>
      <c r="E95" s="142">
        <f t="shared" si="16"/>
        <v>2583.9256620493111</v>
      </c>
      <c r="F95" s="140">
        <f t="shared" si="13"/>
        <v>1.2920361057196671E-3</v>
      </c>
      <c r="G95" s="142">
        <f t="shared" si="17"/>
        <v>2583.9256620493111</v>
      </c>
      <c r="H95" s="140">
        <f t="shared" si="14"/>
        <v>1.2920361057196671E-3</v>
      </c>
      <c r="I95" s="142">
        <f t="shared" si="18"/>
        <v>2583.9256620493111</v>
      </c>
      <c r="J95" s="11"/>
      <c r="K95" s="143">
        <v>0.04</v>
      </c>
      <c r="L95" s="41">
        <f t="shared" si="34"/>
        <v>0.11120923012206499</v>
      </c>
      <c r="M95" s="19">
        <f t="shared" ref="M95:M141" si="50">R95+(S95-R95)/(T95-U95)*(L95-U95)</f>
        <v>2494.3688796405745</v>
      </c>
      <c r="N95" s="11">
        <f t="shared" si="19"/>
        <v>44</v>
      </c>
      <c r="O95" s="11">
        <f t="shared" si="35"/>
        <v>7</v>
      </c>
      <c r="P95" s="19">
        <f>B141</f>
        <v>2.7379590066494792</v>
      </c>
      <c r="Q95" s="19">
        <f>C141</f>
        <v>422.81680073417482</v>
      </c>
      <c r="R95" s="19">
        <f t="shared" si="20"/>
        <v>2457.9251382475832</v>
      </c>
      <c r="S95" s="19">
        <f t="shared" si="21"/>
        <v>2527.228897805107</v>
      </c>
      <c r="T95" s="41">
        <f t="shared" si="36"/>
        <v>7.6246856418728998E-2</v>
      </c>
      <c r="U95" s="41">
        <f t="shared" si="22"/>
        <v>0.1499846105661565</v>
      </c>
      <c r="V95" s="41">
        <f t="shared" si="37"/>
        <v>0.11120923012206499</v>
      </c>
      <c r="W95" s="19">
        <f t="shared" si="38"/>
        <v>2494.3688796405745</v>
      </c>
      <c r="X95" s="11">
        <f t="shared" si="23"/>
        <v>44</v>
      </c>
      <c r="Y95" s="11">
        <f t="shared" si="39"/>
        <v>7</v>
      </c>
      <c r="Z95" s="41">
        <f>D141</f>
        <v>2.7379590066494792</v>
      </c>
      <c r="AA95" s="41">
        <f>E141</f>
        <v>422.81680073417482</v>
      </c>
      <c r="AB95" s="19">
        <f t="shared" si="24"/>
        <v>2457.9251382475832</v>
      </c>
      <c r="AC95" s="19">
        <f t="shared" si="25"/>
        <v>2527.228897805107</v>
      </c>
      <c r="AD95" s="41">
        <f t="shared" si="40"/>
        <v>7.6246856418728998E-2</v>
      </c>
      <c r="AE95" s="41">
        <f t="shared" si="26"/>
        <v>0.1499846105661565</v>
      </c>
      <c r="AF95" s="41">
        <f t="shared" si="41"/>
        <v>0.11120923012206499</v>
      </c>
      <c r="AG95" s="19">
        <f t="shared" si="42"/>
        <v>2494.3688796405745</v>
      </c>
      <c r="AH95" s="11">
        <f t="shared" si="27"/>
        <v>44</v>
      </c>
      <c r="AI95" s="11">
        <f t="shared" si="43"/>
        <v>7</v>
      </c>
      <c r="AJ95" s="41">
        <f>F141</f>
        <v>2.7379590066494792</v>
      </c>
      <c r="AK95" s="41">
        <f>G141</f>
        <v>422.81680073417482</v>
      </c>
      <c r="AL95" s="19">
        <f t="shared" si="28"/>
        <v>2457.9251382475832</v>
      </c>
      <c r="AM95" s="19">
        <f t="shared" si="29"/>
        <v>2527.228897805107</v>
      </c>
      <c r="AN95" s="41">
        <f t="shared" si="44"/>
        <v>7.6246856418728998E-2</v>
      </c>
      <c r="AO95" s="41">
        <f t="shared" si="30"/>
        <v>0.1499846105661565</v>
      </c>
      <c r="AP95" s="41">
        <f t="shared" si="45"/>
        <v>0.11120923012206499</v>
      </c>
      <c r="AQ95" s="19">
        <f t="shared" si="46"/>
        <v>2494.3688796405745</v>
      </c>
      <c r="AR95" s="11">
        <f t="shared" si="31"/>
        <v>44</v>
      </c>
      <c r="AS95" s="11">
        <f t="shared" si="47"/>
        <v>7</v>
      </c>
      <c r="AT95" s="41">
        <f>H141</f>
        <v>2.7379590066494792</v>
      </c>
      <c r="AU95" s="41">
        <f>I141</f>
        <v>422.81680073417482</v>
      </c>
      <c r="AV95" s="19">
        <f t="shared" si="32"/>
        <v>2457.9251382475832</v>
      </c>
      <c r="AW95" s="19">
        <f t="shared" si="48"/>
        <v>2527.228897805107</v>
      </c>
      <c r="AX95" s="41">
        <f t="shared" si="49"/>
        <v>7.6246856418728998E-2</v>
      </c>
      <c r="AY95" s="144">
        <f t="shared" si="33"/>
        <v>0.1499846105661565</v>
      </c>
    </row>
    <row r="96" spans="1:51" x14ac:dyDescent="0.3">
      <c r="A96" s="11">
        <v>9.9999999999999995E-7</v>
      </c>
      <c r="B96" s="140">
        <f t="shared" si="11"/>
        <v>2.5833398387713332E-3</v>
      </c>
      <c r="C96" s="142">
        <f t="shared" si="15"/>
        <v>2582.6074661033326</v>
      </c>
      <c r="D96" s="140">
        <f t="shared" si="12"/>
        <v>2.5833398387713332E-3</v>
      </c>
      <c r="E96" s="142">
        <f t="shared" si="16"/>
        <v>2582.6074661033326</v>
      </c>
      <c r="F96" s="140">
        <f t="shared" si="13"/>
        <v>2.5833398387713332E-3</v>
      </c>
      <c r="G96" s="142">
        <f t="shared" si="17"/>
        <v>2582.6074661033326</v>
      </c>
      <c r="H96" s="140">
        <f t="shared" si="14"/>
        <v>2.5833398387713332E-3</v>
      </c>
      <c r="I96" s="142">
        <f t="shared" si="18"/>
        <v>2582.6074661033326</v>
      </c>
      <c r="J96" s="11"/>
      <c r="K96" s="143">
        <v>0.06</v>
      </c>
      <c r="L96" s="41">
        <f t="shared" si="34"/>
        <v>0.16677507376778322</v>
      </c>
      <c r="M96" s="19">
        <f t="shared" si="50"/>
        <v>2439.2003341164968</v>
      </c>
      <c r="N96" s="11">
        <f t="shared" si="19"/>
        <v>43</v>
      </c>
      <c r="O96" s="11">
        <f t="shared" si="35"/>
        <v>8</v>
      </c>
      <c r="P96" s="19">
        <f>B140</f>
        <v>2.6956773265760616</v>
      </c>
      <c r="Q96" s="19">
        <f>C140</f>
        <v>442.85804292856108</v>
      </c>
      <c r="R96" s="19">
        <f t="shared" si="20"/>
        <v>2378.3545696408437</v>
      </c>
      <c r="S96" s="19">
        <f t="shared" si="21"/>
        <v>2457.9251382475832</v>
      </c>
      <c r="T96" s="41">
        <f t="shared" si="36"/>
        <v>0.1499846105661565</v>
      </c>
      <c r="U96" s="41">
        <f t="shared" si="22"/>
        <v>0.22133524765538182</v>
      </c>
      <c r="V96" s="41">
        <f t="shared" si="37"/>
        <v>0.16677507376778322</v>
      </c>
      <c r="W96" s="19">
        <f t="shared" si="38"/>
        <v>2439.2003341164968</v>
      </c>
      <c r="X96" s="11">
        <f t="shared" si="23"/>
        <v>43</v>
      </c>
      <c r="Y96" s="11">
        <f t="shared" si="39"/>
        <v>8</v>
      </c>
      <c r="Z96" s="41">
        <f>D140</f>
        <v>2.6956773265760616</v>
      </c>
      <c r="AA96" s="41">
        <f>E140</f>
        <v>442.85804292856108</v>
      </c>
      <c r="AB96" s="19">
        <f t="shared" si="24"/>
        <v>2378.3545696408437</v>
      </c>
      <c r="AC96" s="19">
        <f t="shared" si="25"/>
        <v>2457.9251382475832</v>
      </c>
      <c r="AD96" s="41">
        <f t="shared" si="40"/>
        <v>0.1499846105661565</v>
      </c>
      <c r="AE96" s="41">
        <f t="shared" si="26"/>
        <v>0.22133524765538182</v>
      </c>
      <c r="AF96" s="41">
        <f t="shared" si="41"/>
        <v>0.16677507376778322</v>
      </c>
      <c r="AG96" s="19">
        <f t="shared" si="42"/>
        <v>2439.2003341164968</v>
      </c>
      <c r="AH96" s="11">
        <f t="shared" si="27"/>
        <v>43</v>
      </c>
      <c r="AI96" s="11">
        <f t="shared" si="43"/>
        <v>8</v>
      </c>
      <c r="AJ96" s="41">
        <f>F140</f>
        <v>2.6956773265760616</v>
      </c>
      <c r="AK96" s="41">
        <f>G140</f>
        <v>442.85804292856108</v>
      </c>
      <c r="AL96" s="19">
        <f t="shared" si="28"/>
        <v>2378.3545696408437</v>
      </c>
      <c r="AM96" s="19">
        <f t="shared" si="29"/>
        <v>2457.9251382475832</v>
      </c>
      <c r="AN96" s="41">
        <f t="shared" si="44"/>
        <v>0.1499846105661565</v>
      </c>
      <c r="AO96" s="41">
        <f t="shared" si="30"/>
        <v>0.22133524765538182</v>
      </c>
      <c r="AP96" s="41">
        <f t="shared" si="45"/>
        <v>0.16677507376778322</v>
      </c>
      <c r="AQ96" s="19">
        <f t="shared" si="46"/>
        <v>2439.2003341164968</v>
      </c>
      <c r="AR96" s="11">
        <f t="shared" si="31"/>
        <v>43</v>
      </c>
      <c r="AS96" s="11">
        <f t="shared" si="47"/>
        <v>8</v>
      </c>
      <c r="AT96" s="41">
        <f>H140</f>
        <v>2.6956773265760616</v>
      </c>
      <c r="AU96" s="41">
        <f>I140</f>
        <v>442.85804292856108</v>
      </c>
      <c r="AV96" s="19">
        <f t="shared" si="32"/>
        <v>2378.3545696408437</v>
      </c>
      <c r="AW96" s="19">
        <f t="shared" si="48"/>
        <v>2457.9251382475832</v>
      </c>
      <c r="AX96" s="41">
        <f t="shared" si="49"/>
        <v>0.1499846105661565</v>
      </c>
      <c r="AY96" s="144">
        <f t="shared" si="33"/>
        <v>0.22133524765538182</v>
      </c>
    </row>
    <row r="97" spans="1:51" x14ac:dyDescent="0.3">
      <c r="A97" s="11">
        <v>5.0000000000000004E-6</v>
      </c>
      <c r="B97" s="140">
        <f t="shared" si="11"/>
        <v>1.2887478935567659E-2</v>
      </c>
      <c r="C97" s="142">
        <f t="shared" si="15"/>
        <v>2576.0347741990809</v>
      </c>
      <c r="D97" s="140">
        <f t="shared" si="12"/>
        <v>1.2887478935567659E-2</v>
      </c>
      <c r="E97" s="142">
        <f t="shared" si="16"/>
        <v>2576.0347741990809</v>
      </c>
      <c r="F97" s="140">
        <f t="shared" si="13"/>
        <v>1.2887478935567659E-2</v>
      </c>
      <c r="G97" s="142">
        <f t="shared" si="17"/>
        <v>2576.0347741990809</v>
      </c>
      <c r="H97" s="140">
        <f t="shared" si="14"/>
        <v>1.2887478935567659E-2</v>
      </c>
      <c r="I97" s="142">
        <f t="shared" si="18"/>
        <v>2576.0347741990809</v>
      </c>
      <c r="J97" s="11"/>
      <c r="K97" s="143">
        <v>0.08</v>
      </c>
      <c r="L97" s="41">
        <f t="shared" si="34"/>
        <v>0.22234091741350143</v>
      </c>
      <c r="M97" s="19">
        <f t="shared" si="50"/>
        <v>2376.1485165104295</v>
      </c>
      <c r="N97" s="11">
        <f t="shared" si="19"/>
        <v>42</v>
      </c>
      <c r="O97" s="11">
        <f t="shared" si="35"/>
        <v>9</v>
      </c>
      <c r="P97" s="19">
        <f>B139</f>
        <v>2.6513915222832054</v>
      </c>
      <c r="Q97" s="19">
        <f>C139</f>
        <v>464.36036630029679</v>
      </c>
      <c r="R97" s="19">
        <f t="shared" si="20"/>
        <v>2327.3024930640931</v>
      </c>
      <c r="S97" s="19">
        <f t="shared" si="21"/>
        <v>2378.3545696408437</v>
      </c>
      <c r="T97" s="41">
        <f t="shared" si="36"/>
        <v>0.22133524765538182</v>
      </c>
      <c r="U97" s="41">
        <f t="shared" si="22"/>
        <v>0.24460827258602275</v>
      </c>
      <c r="V97" s="41">
        <f t="shared" si="37"/>
        <v>0.22234091741350143</v>
      </c>
      <c r="W97" s="19">
        <f t="shared" si="38"/>
        <v>2376.1485165104295</v>
      </c>
      <c r="X97" s="11">
        <f t="shared" si="23"/>
        <v>42</v>
      </c>
      <c r="Y97" s="11">
        <f t="shared" si="39"/>
        <v>9</v>
      </c>
      <c r="Z97" s="41">
        <f>D139</f>
        <v>2.6513915222832054</v>
      </c>
      <c r="AA97" s="41">
        <f>E139</f>
        <v>464.36036630029679</v>
      </c>
      <c r="AB97" s="19">
        <f t="shared" si="24"/>
        <v>2327.3024930640931</v>
      </c>
      <c r="AC97" s="19">
        <f t="shared" si="25"/>
        <v>2378.3545696408437</v>
      </c>
      <c r="AD97" s="41">
        <f t="shared" si="40"/>
        <v>0.22133524765538182</v>
      </c>
      <c r="AE97" s="41">
        <f t="shared" si="26"/>
        <v>0.24460827258602275</v>
      </c>
      <c r="AF97" s="41">
        <f t="shared" si="41"/>
        <v>0.22234091741350143</v>
      </c>
      <c r="AG97" s="19">
        <f t="shared" si="42"/>
        <v>2376.1485165104295</v>
      </c>
      <c r="AH97" s="11">
        <f t="shared" si="27"/>
        <v>42</v>
      </c>
      <c r="AI97" s="11">
        <f t="shared" si="43"/>
        <v>9</v>
      </c>
      <c r="AJ97" s="41">
        <f>F139</f>
        <v>2.6513915222832054</v>
      </c>
      <c r="AK97" s="41">
        <f>G139</f>
        <v>464.36036630029679</v>
      </c>
      <c r="AL97" s="19">
        <f t="shared" si="28"/>
        <v>2327.3024930640931</v>
      </c>
      <c r="AM97" s="19">
        <f t="shared" si="29"/>
        <v>2378.3545696408437</v>
      </c>
      <c r="AN97" s="41">
        <f t="shared" si="44"/>
        <v>0.22133524765538182</v>
      </c>
      <c r="AO97" s="41">
        <f t="shared" si="30"/>
        <v>0.24460827258602275</v>
      </c>
      <c r="AP97" s="41">
        <f t="shared" si="45"/>
        <v>0.22234091741350143</v>
      </c>
      <c r="AQ97" s="19">
        <f t="shared" si="46"/>
        <v>2376.1485165104295</v>
      </c>
      <c r="AR97" s="11">
        <f t="shared" si="31"/>
        <v>42</v>
      </c>
      <c r="AS97" s="11">
        <f t="shared" si="47"/>
        <v>9</v>
      </c>
      <c r="AT97" s="41">
        <f>H139</f>
        <v>2.6513915222832054</v>
      </c>
      <c r="AU97" s="41">
        <f>I139</f>
        <v>464.36036630029679</v>
      </c>
      <c r="AV97" s="19">
        <f t="shared" si="32"/>
        <v>2327.3024930640931</v>
      </c>
      <c r="AW97" s="19">
        <f t="shared" si="48"/>
        <v>2378.3545696408437</v>
      </c>
      <c r="AX97" s="41">
        <f t="shared" si="49"/>
        <v>0.22133524765538182</v>
      </c>
      <c r="AY97" s="144">
        <f t="shared" si="33"/>
        <v>0.24460827258602275</v>
      </c>
    </row>
    <row r="98" spans="1:51" x14ac:dyDescent="0.3">
      <c r="A98" s="11">
        <v>1.0000000000000001E-5</v>
      </c>
      <c r="B98" s="140">
        <f t="shared" si="11"/>
        <v>2.5702278462626859E-2</v>
      </c>
      <c r="C98" s="142">
        <f t="shared" si="15"/>
        <v>2562.9599054118398</v>
      </c>
      <c r="D98" s="140">
        <f t="shared" si="12"/>
        <v>2.5702278462626859E-2</v>
      </c>
      <c r="E98" s="142">
        <f t="shared" si="16"/>
        <v>2562.9599054118398</v>
      </c>
      <c r="F98" s="140">
        <f t="shared" si="13"/>
        <v>2.5702278462626859E-2</v>
      </c>
      <c r="G98" s="142">
        <f t="shared" si="17"/>
        <v>2562.9599054118398</v>
      </c>
      <c r="H98" s="140">
        <f t="shared" si="14"/>
        <v>2.5702278462626859E-2</v>
      </c>
      <c r="I98" s="142">
        <f t="shared" si="18"/>
        <v>2562.9599054118398</v>
      </c>
      <c r="J98" s="11"/>
      <c r="K98" s="143">
        <v>0.1</v>
      </c>
      <c r="L98" s="41">
        <f t="shared" si="34"/>
        <v>0.27790676105921963</v>
      </c>
      <c r="M98" s="19">
        <f t="shared" si="50"/>
        <v>2300.3552878022324</v>
      </c>
      <c r="N98" s="11">
        <f t="shared" si="19"/>
        <v>41</v>
      </c>
      <c r="O98" s="11">
        <f t="shared" si="35"/>
        <v>10</v>
      </c>
      <c r="P98" s="19">
        <f>B138</f>
        <v>2.6049554856531758</v>
      </c>
      <c r="Q98" s="19">
        <f>C138</f>
        <v>487.46935137141537</v>
      </c>
      <c r="R98" s="19">
        <f t="shared" si="20"/>
        <v>2290.2344928003804</v>
      </c>
      <c r="S98" s="19">
        <f t="shared" si="21"/>
        <v>2327.3024930640931</v>
      </c>
      <c r="T98" s="41">
        <f t="shared" si="36"/>
        <v>0.24460827258602275</v>
      </c>
      <c r="U98" s="41">
        <f t="shared" si="22"/>
        <v>0.29041296244203035</v>
      </c>
      <c r="V98" s="41">
        <f t="shared" si="37"/>
        <v>0.27790676105921963</v>
      </c>
      <c r="W98" s="19">
        <f t="shared" si="38"/>
        <v>2300.3552878022324</v>
      </c>
      <c r="X98" s="11">
        <f t="shared" si="23"/>
        <v>41</v>
      </c>
      <c r="Y98" s="11">
        <f t="shared" si="39"/>
        <v>10</v>
      </c>
      <c r="Z98" s="41">
        <f>+D138</f>
        <v>2.6049554856531758</v>
      </c>
      <c r="AA98" s="41">
        <f>+E138</f>
        <v>487.46935137141537</v>
      </c>
      <c r="AB98" s="19">
        <f t="shared" si="24"/>
        <v>2290.2344928003804</v>
      </c>
      <c r="AC98" s="19">
        <f t="shared" si="25"/>
        <v>2327.3024930640931</v>
      </c>
      <c r="AD98" s="41">
        <f t="shared" si="40"/>
        <v>0.24460827258602275</v>
      </c>
      <c r="AE98" s="41">
        <f t="shared" si="26"/>
        <v>0.29041296244203035</v>
      </c>
      <c r="AF98" s="41">
        <f t="shared" si="41"/>
        <v>0.27790676105921963</v>
      </c>
      <c r="AG98" s="19">
        <f t="shared" si="42"/>
        <v>2300.3552878022324</v>
      </c>
      <c r="AH98" s="11">
        <f t="shared" si="27"/>
        <v>41</v>
      </c>
      <c r="AI98" s="11">
        <f t="shared" si="43"/>
        <v>10</v>
      </c>
      <c r="AJ98" s="41">
        <f>F138</f>
        <v>2.6049554856531758</v>
      </c>
      <c r="AK98" s="41">
        <f>G138</f>
        <v>487.46935137141537</v>
      </c>
      <c r="AL98" s="19">
        <f t="shared" si="28"/>
        <v>2290.2344928003804</v>
      </c>
      <c r="AM98" s="19">
        <f t="shared" si="29"/>
        <v>2327.3024930640931</v>
      </c>
      <c r="AN98" s="41">
        <f t="shared" si="44"/>
        <v>0.24460827258602275</v>
      </c>
      <c r="AO98" s="41">
        <f t="shared" si="30"/>
        <v>0.29041296244203035</v>
      </c>
      <c r="AP98" s="41">
        <f t="shared" si="45"/>
        <v>0.27790676105921963</v>
      </c>
      <c r="AQ98" s="19">
        <f t="shared" si="46"/>
        <v>2300.3552878022324</v>
      </c>
      <c r="AR98" s="11">
        <f t="shared" si="31"/>
        <v>41</v>
      </c>
      <c r="AS98" s="11">
        <f t="shared" si="47"/>
        <v>10</v>
      </c>
      <c r="AT98" s="41">
        <f>H138</f>
        <v>2.6049554856531758</v>
      </c>
      <c r="AU98" s="41">
        <f>I138</f>
        <v>487.46935137141537</v>
      </c>
      <c r="AV98" s="19">
        <f t="shared" si="32"/>
        <v>2290.2344928003804</v>
      </c>
      <c r="AW98" s="19">
        <f t="shared" si="48"/>
        <v>2327.3024930640931</v>
      </c>
      <c r="AX98" s="41">
        <f t="shared" si="49"/>
        <v>0.24460827258602275</v>
      </c>
      <c r="AY98" s="144">
        <f t="shared" si="33"/>
        <v>0.29041296244203035</v>
      </c>
    </row>
    <row r="99" spans="1:51" x14ac:dyDescent="0.3">
      <c r="A99" s="11">
        <v>3.0000000000000001E-5</v>
      </c>
      <c r="B99" s="140">
        <f t="shared" si="11"/>
        <v>7.6246856418728998E-2</v>
      </c>
      <c r="C99" s="142">
        <f t="shared" si="15"/>
        <v>2527.228897805107</v>
      </c>
      <c r="D99" s="140">
        <f t="shared" si="12"/>
        <v>7.6246856418728998E-2</v>
      </c>
      <c r="E99" s="142">
        <f t="shared" si="16"/>
        <v>2527.228897805107</v>
      </c>
      <c r="F99" s="140">
        <f t="shared" si="13"/>
        <v>7.6246856418728998E-2</v>
      </c>
      <c r="G99" s="142">
        <f t="shared" si="17"/>
        <v>2527.228897805107</v>
      </c>
      <c r="H99" s="140">
        <f t="shared" si="14"/>
        <v>7.6246856418728998E-2</v>
      </c>
      <c r="I99" s="142">
        <f t="shared" si="18"/>
        <v>2527.228897805107</v>
      </c>
      <c r="J99" s="11"/>
      <c r="K99" s="143">
        <v>0.12</v>
      </c>
      <c r="L99" s="41">
        <f t="shared" si="34"/>
        <v>0.33347260470493784</v>
      </c>
      <c r="M99" s="19">
        <f t="shared" si="50"/>
        <v>2244.0231099099465</v>
      </c>
      <c r="N99" s="11">
        <f t="shared" si="19"/>
        <v>40</v>
      </c>
      <c r="O99" s="11">
        <f t="shared" si="35"/>
        <v>11</v>
      </c>
      <c r="P99" s="19">
        <f>B137</f>
        <v>2.5562085505160344</v>
      </c>
      <c r="Q99" s="19">
        <f>C137</f>
        <v>512.34917652071977</v>
      </c>
      <c r="R99" s="19">
        <f t="shared" si="20"/>
        <v>2242.1100766239724</v>
      </c>
      <c r="S99" s="19">
        <f t="shared" si="21"/>
        <v>2290.2344928003804</v>
      </c>
      <c r="T99" s="41">
        <f t="shared" si="36"/>
        <v>0.29041296244203035</v>
      </c>
      <c r="U99" s="41">
        <f t="shared" si="22"/>
        <v>0.33525516397450983</v>
      </c>
      <c r="V99" s="41">
        <f t="shared" si="37"/>
        <v>0.33347260470493784</v>
      </c>
      <c r="W99" s="19">
        <f t="shared" si="38"/>
        <v>2244.0231099099465</v>
      </c>
      <c r="X99" s="11">
        <f t="shared" si="23"/>
        <v>40</v>
      </c>
      <c r="Y99" s="11">
        <f t="shared" si="39"/>
        <v>11</v>
      </c>
      <c r="Z99" s="41">
        <f>D137</f>
        <v>2.5562085505160344</v>
      </c>
      <c r="AA99" s="41">
        <f>E137</f>
        <v>512.34917652071977</v>
      </c>
      <c r="AB99" s="19">
        <f t="shared" si="24"/>
        <v>2242.1100766239724</v>
      </c>
      <c r="AC99" s="19">
        <f t="shared" si="25"/>
        <v>2290.2344928003804</v>
      </c>
      <c r="AD99" s="41">
        <f t="shared" si="40"/>
        <v>0.29041296244203035</v>
      </c>
      <c r="AE99" s="41">
        <f t="shared" si="26"/>
        <v>0.33525516397450983</v>
      </c>
      <c r="AF99" s="41">
        <f t="shared" si="41"/>
        <v>0.33347260470493784</v>
      </c>
      <c r="AG99" s="19">
        <f t="shared" si="42"/>
        <v>2244.0231099099465</v>
      </c>
      <c r="AH99" s="11">
        <f t="shared" si="27"/>
        <v>40</v>
      </c>
      <c r="AI99" s="11">
        <f t="shared" si="43"/>
        <v>11</v>
      </c>
      <c r="AJ99" s="41">
        <f>F137</f>
        <v>2.5562085505160344</v>
      </c>
      <c r="AK99" s="41">
        <f>G137</f>
        <v>512.34917652071977</v>
      </c>
      <c r="AL99" s="19">
        <f t="shared" si="28"/>
        <v>2242.1100766239724</v>
      </c>
      <c r="AM99" s="19">
        <f t="shared" si="29"/>
        <v>2290.2344928003804</v>
      </c>
      <c r="AN99" s="41">
        <f t="shared" si="44"/>
        <v>0.29041296244203035</v>
      </c>
      <c r="AO99" s="41">
        <f t="shared" si="30"/>
        <v>0.33525516397450983</v>
      </c>
      <c r="AP99" s="41">
        <f t="shared" si="45"/>
        <v>0.33347260470493784</v>
      </c>
      <c r="AQ99" s="19">
        <f t="shared" si="46"/>
        <v>2244.0231099099465</v>
      </c>
      <c r="AR99" s="11">
        <f t="shared" si="31"/>
        <v>40</v>
      </c>
      <c r="AS99" s="11">
        <f t="shared" si="47"/>
        <v>11</v>
      </c>
      <c r="AT99" s="41">
        <f>H137</f>
        <v>2.5562085505160344</v>
      </c>
      <c r="AU99" s="41">
        <f>I137</f>
        <v>512.34917652071977</v>
      </c>
      <c r="AV99" s="19">
        <f t="shared" si="32"/>
        <v>2242.1100766239724</v>
      </c>
      <c r="AW99" s="19">
        <f t="shared" si="48"/>
        <v>2290.2344928003804</v>
      </c>
      <c r="AX99" s="41">
        <f t="shared" si="49"/>
        <v>0.29041296244203035</v>
      </c>
      <c r="AY99" s="144">
        <f t="shared" si="33"/>
        <v>0.33525516397450983</v>
      </c>
    </row>
    <row r="100" spans="1:51" x14ac:dyDescent="0.3">
      <c r="A100" s="11">
        <v>6.0000000000000002E-5</v>
      </c>
      <c r="B100" s="140">
        <f t="shared" si="11"/>
        <v>0.1499846105661565</v>
      </c>
      <c r="C100" s="142">
        <f t="shared" si="15"/>
        <v>2457.9251382475832</v>
      </c>
      <c r="D100" s="140">
        <f t="shared" si="12"/>
        <v>0.1499846105661565</v>
      </c>
      <c r="E100" s="142">
        <f t="shared" si="16"/>
        <v>2457.9251382475832</v>
      </c>
      <c r="F100" s="140">
        <f t="shared" si="13"/>
        <v>0.1499846105661565</v>
      </c>
      <c r="G100" s="142">
        <f t="shared" si="17"/>
        <v>2457.9251382475832</v>
      </c>
      <c r="H100" s="140">
        <f t="shared" si="14"/>
        <v>0.1499846105661565</v>
      </c>
      <c r="I100" s="142">
        <f t="shared" si="18"/>
        <v>2457.9251382475832</v>
      </c>
      <c r="J100" s="11"/>
      <c r="K100" s="143">
        <v>0.14000000000000001</v>
      </c>
      <c r="L100" s="41">
        <f t="shared" si="34"/>
        <v>0.38903844835065604</v>
      </c>
      <c r="M100" s="19">
        <f t="shared" si="50"/>
        <v>2185.1154264207389</v>
      </c>
      <c r="N100" s="11">
        <f t="shared" si="19"/>
        <v>38</v>
      </c>
      <c r="O100" s="11">
        <f t="shared" si="35"/>
        <v>13</v>
      </c>
      <c r="P100" s="19">
        <f>B136</f>
        <v>2.5049736328639622</v>
      </c>
      <c r="Q100" s="19">
        <f>C136</f>
        <v>539.18554429669291</v>
      </c>
      <c r="R100" s="19">
        <f t="shared" si="20"/>
        <v>2150.307151587841</v>
      </c>
      <c r="S100" s="19">
        <f t="shared" si="21"/>
        <v>2195.4882886680462</v>
      </c>
      <c r="T100" s="41">
        <f t="shared" si="36"/>
        <v>0.37916492974787075</v>
      </c>
      <c r="U100" s="41">
        <f t="shared" si="22"/>
        <v>0.42217107277962757</v>
      </c>
      <c r="V100" s="41">
        <f t="shared" si="37"/>
        <v>0.38903844835065604</v>
      </c>
      <c r="W100" s="19">
        <f t="shared" si="38"/>
        <v>2185.1154264207389</v>
      </c>
      <c r="X100" s="11">
        <f t="shared" si="23"/>
        <v>38</v>
      </c>
      <c r="Y100" s="11">
        <f t="shared" si="39"/>
        <v>13</v>
      </c>
      <c r="Z100" s="41">
        <f>D136</f>
        <v>2.5049736328639622</v>
      </c>
      <c r="AA100" s="41">
        <f>E136</f>
        <v>539.18554429669291</v>
      </c>
      <c r="AB100" s="19">
        <f t="shared" si="24"/>
        <v>2150.307151587841</v>
      </c>
      <c r="AC100" s="19">
        <f t="shared" si="25"/>
        <v>2195.4882886680462</v>
      </c>
      <c r="AD100" s="41">
        <f t="shared" si="40"/>
        <v>0.37916492974787075</v>
      </c>
      <c r="AE100" s="41">
        <f t="shared" si="26"/>
        <v>0.42217107277962757</v>
      </c>
      <c r="AF100" s="41">
        <f t="shared" si="41"/>
        <v>0.38903844835065604</v>
      </c>
      <c r="AG100" s="19">
        <f t="shared" si="42"/>
        <v>2185.1154264207389</v>
      </c>
      <c r="AH100" s="11">
        <f t="shared" si="27"/>
        <v>38</v>
      </c>
      <c r="AI100" s="11">
        <f t="shared" si="43"/>
        <v>13</v>
      </c>
      <c r="AJ100" s="41">
        <f>F136</f>
        <v>2.5049736328639622</v>
      </c>
      <c r="AK100" s="41">
        <f>G136</f>
        <v>539.18554429669291</v>
      </c>
      <c r="AL100" s="19">
        <f t="shared" si="28"/>
        <v>2150.307151587841</v>
      </c>
      <c r="AM100" s="19">
        <f t="shared" si="29"/>
        <v>2195.4882886680462</v>
      </c>
      <c r="AN100" s="41">
        <f t="shared" si="44"/>
        <v>0.37916492974787075</v>
      </c>
      <c r="AO100" s="41">
        <f t="shared" si="30"/>
        <v>0.42217107277962757</v>
      </c>
      <c r="AP100" s="41">
        <f t="shared" si="45"/>
        <v>0.38903844835065604</v>
      </c>
      <c r="AQ100" s="19">
        <f t="shared" si="46"/>
        <v>2185.1154264207389</v>
      </c>
      <c r="AR100" s="11">
        <f t="shared" si="31"/>
        <v>38</v>
      </c>
      <c r="AS100" s="11">
        <f t="shared" si="47"/>
        <v>13</v>
      </c>
      <c r="AT100" s="41">
        <f>H136</f>
        <v>2.5049736328639622</v>
      </c>
      <c r="AU100" s="41">
        <f>I136</f>
        <v>539.18554429669291</v>
      </c>
      <c r="AV100" s="19">
        <f t="shared" si="32"/>
        <v>2150.307151587841</v>
      </c>
      <c r="AW100" s="19">
        <f t="shared" si="48"/>
        <v>2195.4882886680462</v>
      </c>
      <c r="AX100" s="41">
        <f t="shared" si="49"/>
        <v>0.37916492974787075</v>
      </c>
      <c r="AY100" s="144">
        <f t="shared" si="33"/>
        <v>0.42217107277962757</v>
      </c>
    </row>
    <row r="101" spans="1:51" x14ac:dyDescent="0.3">
      <c r="A101" s="11">
        <v>9.0000000000000006E-5</v>
      </c>
      <c r="B101" s="140">
        <f t="shared" si="11"/>
        <v>0.22133524765538182</v>
      </c>
      <c r="C101" s="142">
        <f t="shared" si="15"/>
        <v>2378.3545696408437</v>
      </c>
      <c r="D101" s="140">
        <f t="shared" si="12"/>
        <v>0.22133524765538182</v>
      </c>
      <c r="E101" s="142">
        <f t="shared" si="16"/>
        <v>2378.3545696408437</v>
      </c>
      <c r="F101" s="140">
        <f t="shared" si="13"/>
        <v>0.22133524765538182</v>
      </c>
      <c r="G101" s="142">
        <f t="shared" si="17"/>
        <v>2378.3545696408437</v>
      </c>
      <c r="H101" s="140">
        <f t="shared" si="14"/>
        <v>0.22133524765538182</v>
      </c>
      <c r="I101" s="142">
        <f t="shared" si="18"/>
        <v>2378.3545696408437</v>
      </c>
      <c r="J101" s="11"/>
      <c r="K101" s="143">
        <v>0.16</v>
      </c>
      <c r="L101" s="41">
        <f t="shared" si="34"/>
        <v>0.44460429199637425</v>
      </c>
      <c r="M101" s="19">
        <f t="shared" si="50"/>
        <v>2126.9851586551208</v>
      </c>
      <c r="N101" s="11">
        <f t="shared" si="19"/>
        <v>37</v>
      </c>
      <c r="O101" s="11">
        <f t="shared" si="35"/>
        <v>14</v>
      </c>
      <c r="P101" s="19">
        <f>B135</f>
        <v>2.451055078434293</v>
      </c>
      <c r="Q101" s="19">
        <f>C135</f>
        <v>568.1891594987485</v>
      </c>
      <c r="R101" s="19">
        <f t="shared" si="20"/>
        <v>2106.5078548145711</v>
      </c>
      <c r="S101" s="19">
        <f t="shared" si="21"/>
        <v>2150.307151587841</v>
      </c>
      <c r="T101" s="41">
        <f t="shared" si="36"/>
        <v>0.42217107277962757</v>
      </c>
      <c r="U101" s="41">
        <f t="shared" si="22"/>
        <v>0.46430122987591899</v>
      </c>
      <c r="V101" s="41">
        <f t="shared" si="37"/>
        <v>0.44460429199637425</v>
      </c>
      <c r="W101" s="19">
        <f t="shared" si="38"/>
        <v>2126.9851586551208</v>
      </c>
      <c r="X101" s="11">
        <f t="shared" si="23"/>
        <v>37</v>
      </c>
      <c r="Y101" s="11">
        <f t="shared" si="39"/>
        <v>14</v>
      </c>
      <c r="Z101" s="41">
        <f>D135</f>
        <v>2.451055078434293</v>
      </c>
      <c r="AA101" s="41">
        <f>E135</f>
        <v>568.1891594987485</v>
      </c>
      <c r="AB101" s="19">
        <f t="shared" si="24"/>
        <v>2106.5078548145711</v>
      </c>
      <c r="AC101" s="19">
        <f t="shared" si="25"/>
        <v>2150.307151587841</v>
      </c>
      <c r="AD101" s="41">
        <f t="shared" si="40"/>
        <v>0.42217107277962757</v>
      </c>
      <c r="AE101" s="41">
        <f t="shared" si="26"/>
        <v>0.46430122987591899</v>
      </c>
      <c r="AF101" s="41">
        <f t="shared" si="41"/>
        <v>0.44460429199637425</v>
      </c>
      <c r="AG101" s="19">
        <f t="shared" si="42"/>
        <v>2126.9851586551208</v>
      </c>
      <c r="AH101" s="11">
        <f t="shared" si="27"/>
        <v>37</v>
      </c>
      <c r="AI101" s="11">
        <f t="shared" si="43"/>
        <v>14</v>
      </c>
      <c r="AJ101" s="41">
        <f>F135</f>
        <v>2.451055078434293</v>
      </c>
      <c r="AK101" s="41">
        <f>G135</f>
        <v>568.1891594987485</v>
      </c>
      <c r="AL101" s="19">
        <f t="shared" si="28"/>
        <v>2106.5078548145711</v>
      </c>
      <c r="AM101" s="19">
        <f t="shared" si="29"/>
        <v>2150.307151587841</v>
      </c>
      <c r="AN101" s="41">
        <f t="shared" si="44"/>
        <v>0.42217107277962757</v>
      </c>
      <c r="AO101" s="41">
        <f t="shared" si="30"/>
        <v>0.46430122987591899</v>
      </c>
      <c r="AP101" s="41">
        <f t="shared" si="45"/>
        <v>0.44460429199637425</v>
      </c>
      <c r="AQ101" s="19">
        <f t="shared" si="46"/>
        <v>2126.9851586551208</v>
      </c>
      <c r="AR101" s="11">
        <f t="shared" si="31"/>
        <v>37</v>
      </c>
      <c r="AS101" s="11">
        <f t="shared" si="47"/>
        <v>14</v>
      </c>
      <c r="AT101" s="41">
        <f>H135</f>
        <v>2.451055078434293</v>
      </c>
      <c r="AU101" s="41">
        <f>I135</f>
        <v>568.1891594987485</v>
      </c>
      <c r="AV101" s="19">
        <f t="shared" si="32"/>
        <v>2106.5078548145711</v>
      </c>
      <c r="AW101" s="19">
        <f t="shared" si="48"/>
        <v>2150.307151587841</v>
      </c>
      <c r="AX101" s="41">
        <f t="shared" si="49"/>
        <v>0.42217107277962757</v>
      </c>
      <c r="AY101" s="144">
        <f t="shared" si="33"/>
        <v>0.46430122987591899</v>
      </c>
    </row>
    <row r="102" spans="1:51" x14ac:dyDescent="0.3">
      <c r="A102" s="11">
        <v>1E-4</v>
      </c>
      <c r="B102" s="140">
        <f t="shared" si="11"/>
        <v>0.24460827258602275</v>
      </c>
      <c r="C102" s="142">
        <f t="shared" si="15"/>
        <v>2327.3024930640931</v>
      </c>
      <c r="D102" s="140">
        <f t="shared" si="12"/>
        <v>0.24460827258602275</v>
      </c>
      <c r="E102" s="142">
        <f t="shared" si="16"/>
        <v>2327.3024930640931</v>
      </c>
      <c r="F102" s="140">
        <f t="shared" si="13"/>
        <v>0.24460827258602275</v>
      </c>
      <c r="G102" s="142">
        <f t="shared" si="17"/>
        <v>2327.3024930640931</v>
      </c>
      <c r="H102" s="140">
        <f t="shared" si="14"/>
        <v>0.24460827258602275</v>
      </c>
      <c r="I102" s="142">
        <f t="shared" si="18"/>
        <v>2327.3024930640931</v>
      </c>
      <c r="J102" s="11"/>
      <c r="K102" s="143">
        <v>0.18</v>
      </c>
      <c r="L102" s="41">
        <f t="shared" si="34"/>
        <v>0.50017013564209245</v>
      </c>
      <c r="M102" s="19">
        <f t="shared" si="50"/>
        <v>2069.602694321949</v>
      </c>
      <c r="N102" s="11">
        <f t="shared" si="19"/>
        <v>36</v>
      </c>
      <c r="O102" s="11">
        <f t="shared" si="35"/>
        <v>15</v>
      </c>
      <c r="P102" s="19">
        <f>B134</f>
        <v>2.3942361624844182</v>
      </c>
      <c r="Q102" s="19">
        <f>C134</f>
        <v>599.59988124811377</v>
      </c>
      <c r="R102" s="19">
        <f t="shared" si="20"/>
        <v>2064.0345620569933</v>
      </c>
      <c r="S102" s="19">
        <f t="shared" si="21"/>
        <v>2106.5078548145711</v>
      </c>
      <c r="T102" s="41">
        <f t="shared" si="36"/>
        <v>0.46430122987591899</v>
      </c>
      <c r="U102" s="41">
        <f t="shared" si="22"/>
        <v>0.50558192111705891</v>
      </c>
      <c r="V102" s="41">
        <f t="shared" si="37"/>
        <v>0.50017013564209245</v>
      </c>
      <c r="W102" s="19">
        <f t="shared" si="38"/>
        <v>2069.602694321949</v>
      </c>
      <c r="X102" s="11">
        <f t="shared" si="23"/>
        <v>36</v>
      </c>
      <c r="Y102" s="11">
        <f t="shared" si="39"/>
        <v>15</v>
      </c>
      <c r="Z102" s="41">
        <f>D134</f>
        <v>2.3942361624844182</v>
      </c>
      <c r="AA102" s="41">
        <f>E134</f>
        <v>599.59988124811377</v>
      </c>
      <c r="AB102" s="19">
        <f t="shared" si="24"/>
        <v>2064.0345620569933</v>
      </c>
      <c r="AC102" s="19">
        <f t="shared" si="25"/>
        <v>2106.5078548145711</v>
      </c>
      <c r="AD102" s="41">
        <f t="shared" si="40"/>
        <v>0.46430122987591899</v>
      </c>
      <c r="AE102" s="41">
        <f t="shared" si="26"/>
        <v>0.50558192111705891</v>
      </c>
      <c r="AF102" s="41">
        <f t="shared" si="41"/>
        <v>0.50017013564209245</v>
      </c>
      <c r="AG102" s="19">
        <f t="shared" si="42"/>
        <v>2069.602694321949</v>
      </c>
      <c r="AH102" s="11">
        <f t="shared" si="27"/>
        <v>36</v>
      </c>
      <c r="AI102" s="11">
        <f t="shared" si="43"/>
        <v>15</v>
      </c>
      <c r="AJ102" s="41">
        <f>F134</f>
        <v>2.3942361624844182</v>
      </c>
      <c r="AK102" s="41">
        <f>G134</f>
        <v>599.59988124811377</v>
      </c>
      <c r="AL102" s="19">
        <f t="shared" si="28"/>
        <v>2064.0345620569933</v>
      </c>
      <c r="AM102" s="19">
        <f t="shared" si="29"/>
        <v>2106.5078548145711</v>
      </c>
      <c r="AN102" s="41">
        <f t="shared" si="44"/>
        <v>0.46430122987591899</v>
      </c>
      <c r="AO102" s="41">
        <f t="shared" si="30"/>
        <v>0.50558192111705891</v>
      </c>
      <c r="AP102" s="41">
        <f t="shared" si="45"/>
        <v>0.50017013564209245</v>
      </c>
      <c r="AQ102" s="19">
        <f t="shared" si="46"/>
        <v>2069.602694321949</v>
      </c>
      <c r="AR102" s="11">
        <f t="shared" si="31"/>
        <v>36</v>
      </c>
      <c r="AS102" s="11">
        <f t="shared" si="47"/>
        <v>15</v>
      </c>
      <c r="AT102" s="41">
        <f>H134</f>
        <v>2.3942361624844182</v>
      </c>
      <c r="AU102" s="41">
        <f>I134</f>
        <v>599.59988124811377</v>
      </c>
      <c r="AV102" s="19">
        <f t="shared" si="32"/>
        <v>2064.0345620569933</v>
      </c>
      <c r="AW102" s="19">
        <f t="shared" si="48"/>
        <v>2106.5078548145711</v>
      </c>
      <c r="AX102" s="41">
        <f t="shared" si="49"/>
        <v>0.46430122987591899</v>
      </c>
      <c r="AY102" s="144">
        <f t="shared" si="33"/>
        <v>0.50558192111705891</v>
      </c>
    </row>
    <row r="103" spans="1:51" x14ac:dyDescent="0.3">
      <c r="A103" s="11">
        <v>1.2E-4</v>
      </c>
      <c r="B103" s="140">
        <f t="shared" si="11"/>
        <v>0.29041296244203035</v>
      </c>
      <c r="C103" s="142">
        <f t="shared" si="15"/>
        <v>2290.2344928003804</v>
      </c>
      <c r="D103" s="140">
        <f t="shared" si="12"/>
        <v>0.29041296244203035</v>
      </c>
      <c r="E103" s="142">
        <f t="shared" si="16"/>
        <v>2290.2344928003804</v>
      </c>
      <c r="F103" s="140">
        <f t="shared" si="13"/>
        <v>0.29041296244203035</v>
      </c>
      <c r="G103" s="142">
        <f t="shared" si="17"/>
        <v>2290.2344928003804</v>
      </c>
      <c r="H103" s="140">
        <f t="shared" si="14"/>
        <v>0.29041296244203035</v>
      </c>
      <c r="I103" s="142">
        <f t="shared" si="18"/>
        <v>2290.2344928003804</v>
      </c>
      <c r="J103" s="11"/>
      <c r="K103" s="143">
        <v>0.2</v>
      </c>
      <c r="L103" s="41">
        <f t="shared" si="34"/>
        <v>0.55573597928781071</v>
      </c>
      <c r="M103" s="19">
        <f t="shared" si="50"/>
        <v>2013.0584502062943</v>
      </c>
      <c r="N103" s="11">
        <f t="shared" si="19"/>
        <v>34</v>
      </c>
      <c r="O103" s="11">
        <f t="shared" si="35"/>
        <v>17</v>
      </c>
      <c r="P103" s="19">
        <f>B133</f>
        <v>2.3342761743596068</v>
      </c>
      <c r="Q103" s="19">
        <f>C133</f>
        <v>633.69170260478495</v>
      </c>
      <c r="R103" s="19">
        <f t="shared" si="20"/>
        <v>1982.856453516413</v>
      </c>
      <c r="S103" s="19">
        <f t="shared" si="21"/>
        <v>2022.8342323422912</v>
      </c>
      <c r="T103" s="41">
        <f t="shared" si="36"/>
        <v>0.54603860576390473</v>
      </c>
      <c r="U103" s="41">
        <f t="shared" si="22"/>
        <v>0.58569573483423298</v>
      </c>
      <c r="V103" s="41">
        <f t="shared" si="37"/>
        <v>0.55573597928781071</v>
      </c>
      <c r="W103" s="19">
        <f t="shared" si="38"/>
        <v>2013.0584502062943</v>
      </c>
      <c r="X103" s="11">
        <f t="shared" si="23"/>
        <v>34</v>
      </c>
      <c r="Y103" s="11">
        <f t="shared" si="39"/>
        <v>17</v>
      </c>
      <c r="Z103" s="41">
        <f>D133</f>
        <v>2.3342761743596068</v>
      </c>
      <c r="AA103" s="41">
        <f>E133</f>
        <v>633.69170260478495</v>
      </c>
      <c r="AB103" s="19">
        <f t="shared" si="24"/>
        <v>1982.856453516413</v>
      </c>
      <c r="AC103" s="19">
        <f t="shared" si="25"/>
        <v>2022.8342323422912</v>
      </c>
      <c r="AD103" s="41">
        <f t="shared" si="40"/>
        <v>0.54603860576390473</v>
      </c>
      <c r="AE103" s="41">
        <f t="shared" si="26"/>
        <v>0.58569573483423298</v>
      </c>
      <c r="AF103" s="41">
        <f t="shared" si="41"/>
        <v>0.55573597928781071</v>
      </c>
      <c r="AG103" s="19">
        <f t="shared" si="42"/>
        <v>2013.0584502062943</v>
      </c>
      <c r="AH103" s="11">
        <f t="shared" si="27"/>
        <v>34</v>
      </c>
      <c r="AI103" s="11">
        <f t="shared" si="43"/>
        <v>17</v>
      </c>
      <c r="AJ103" s="41">
        <f>F133</f>
        <v>2.3342761743596068</v>
      </c>
      <c r="AK103" s="41">
        <f>G133</f>
        <v>633.69170260478495</v>
      </c>
      <c r="AL103" s="19">
        <f t="shared" si="28"/>
        <v>1982.856453516413</v>
      </c>
      <c r="AM103" s="19">
        <f t="shared" si="29"/>
        <v>2022.8342323422912</v>
      </c>
      <c r="AN103" s="41">
        <f t="shared" si="44"/>
        <v>0.54603860576390473</v>
      </c>
      <c r="AO103" s="41">
        <f t="shared" si="30"/>
        <v>0.58569573483423298</v>
      </c>
      <c r="AP103" s="41">
        <f t="shared" si="45"/>
        <v>0.55573597928781071</v>
      </c>
      <c r="AQ103" s="19">
        <f t="shared" si="46"/>
        <v>2013.0584502062943</v>
      </c>
      <c r="AR103" s="11">
        <f t="shared" si="31"/>
        <v>34</v>
      </c>
      <c r="AS103" s="11">
        <f t="shared" si="47"/>
        <v>17</v>
      </c>
      <c r="AT103" s="41">
        <f>H133</f>
        <v>2.3342761743596068</v>
      </c>
      <c r="AU103" s="41">
        <f>I133</f>
        <v>633.69170260478495</v>
      </c>
      <c r="AV103" s="19">
        <f t="shared" si="32"/>
        <v>1982.856453516413</v>
      </c>
      <c r="AW103" s="19">
        <f t="shared" si="48"/>
        <v>2022.8342323422912</v>
      </c>
      <c r="AX103" s="41">
        <f t="shared" si="49"/>
        <v>0.54603860576390473</v>
      </c>
      <c r="AY103" s="144">
        <f t="shared" si="33"/>
        <v>0.58569573483423298</v>
      </c>
    </row>
    <row r="104" spans="1:51" x14ac:dyDescent="0.3">
      <c r="A104" s="11">
        <v>1.4000000000000001E-4</v>
      </c>
      <c r="B104" s="140">
        <f t="shared" si="11"/>
        <v>0.33525516397450983</v>
      </c>
      <c r="C104" s="142">
        <f>(B104-B103)/(A104-A103)</f>
        <v>2242.1100766239724</v>
      </c>
      <c r="D104" s="140">
        <f t="shared" si="12"/>
        <v>0.33525516397450983</v>
      </c>
      <c r="E104" s="142">
        <f t="shared" si="16"/>
        <v>2242.1100766239724</v>
      </c>
      <c r="F104" s="140">
        <f t="shared" si="13"/>
        <v>0.33525516397450983</v>
      </c>
      <c r="G104" s="142">
        <f t="shared" si="17"/>
        <v>2242.1100766239724</v>
      </c>
      <c r="H104" s="140">
        <f t="shared" si="14"/>
        <v>0.33525516397450983</v>
      </c>
      <c r="I104" s="142">
        <f t="shared" si="18"/>
        <v>2242.1100766239724</v>
      </c>
      <c r="J104" s="11"/>
      <c r="K104" s="143">
        <v>0.22</v>
      </c>
      <c r="L104" s="41">
        <f t="shared" si="34"/>
        <v>0.61130182293352897</v>
      </c>
      <c r="M104" s="19">
        <f t="shared" si="50"/>
        <v>1957.3016680266237</v>
      </c>
      <c r="N104" s="11">
        <f t="shared" si="19"/>
        <v>33</v>
      </c>
      <c r="O104" s="11">
        <f t="shared" si="35"/>
        <v>18</v>
      </c>
      <c r="P104" s="19">
        <f>B132</f>
        <v>2.2709070040991284</v>
      </c>
      <c r="Q104" s="19">
        <f>C132</f>
        <v>670.77875181020647</v>
      </c>
      <c r="R104" s="19">
        <f t="shared" si="20"/>
        <v>1944.0532872201934</v>
      </c>
      <c r="S104" s="19">
        <f t="shared" si="21"/>
        <v>1982.856453516413</v>
      </c>
      <c r="T104" s="41">
        <f t="shared" si="36"/>
        <v>0.58569573483423298</v>
      </c>
      <c r="U104" s="41">
        <f t="shared" si="22"/>
        <v>0.62457680057863685</v>
      </c>
      <c r="V104" s="41">
        <f t="shared" si="37"/>
        <v>0.61130182293352897</v>
      </c>
      <c r="W104" s="19">
        <f t="shared" si="38"/>
        <v>1957.3016680266237</v>
      </c>
      <c r="X104" s="11">
        <f t="shared" si="23"/>
        <v>33</v>
      </c>
      <c r="Y104" s="11">
        <f t="shared" si="39"/>
        <v>18</v>
      </c>
      <c r="Z104" s="41">
        <f>D132</f>
        <v>2.2709070040991284</v>
      </c>
      <c r="AA104" s="41">
        <f>E132</f>
        <v>670.77875181020647</v>
      </c>
      <c r="AB104" s="19">
        <f t="shared" si="24"/>
        <v>1944.0532872201934</v>
      </c>
      <c r="AC104" s="19">
        <f t="shared" si="25"/>
        <v>1982.856453516413</v>
      </c>
      <c r="AD104" s="41">
        <f t="shared" si="40"/>
        <v>0.58569573483423298</v>
      </c>
      <c r="AE104" s="41">
        <f t="shared" si="26"/>
        <v>0.62457680057863685</v>
      </c>
      <c r="AF104" s="41">
        <f t="shared" si="41"/>
        <v>0.61130182293352897</v>
      </c>
      <c r="AG104" s="19">
        <f t="shared" si="42"/>
        <v>1957.3016680266237</v>
      </c>
      <c r="AH104" s="11">
        <f t="shared" si="27"/>
        <v>33</v>
      </c>
      <c r="AI104" s="11">
        <f t="shared" si="43"/>
        <v>18</v>
      </c>
      <c r="AJ104" s="41">
        <f>F132</f>
        <v>2.2709070040991284</v>
      </c>
      <c r="AK104" s="41">
        <f>G132</f>
        <v>670.77875181020647</v>
      </c>
      <c r="AL104" s="19">
        <f t="shared" si="28"/>
        <v>1944.0532872201934</v>
      </c>
      <c r="AM104" s="19">
        <f t="shared" si="29"/>
        <v>1982.856453516413</v>
      </c>
      <c r="AN104" s="41">
        <f t="shared" si="44"/>
        <v>0.58569573483423298</v>
      </c>
      <c r="AO104" s="41">
        <f t="shared" si="30"/>
        <v>0.62457680057863685</v>
      </c>
      <c r="AP104" s="41">
        <f t="shared" si="45"/>
        <v>0.61130182293352897</v>
      </c>
      <c r="AQ104" s="19">
        <f t="shared" si="46"/>
        <v>1957.3016680266237</v>
      </c>
      <c r="AR104" s="11">
        <f t="shared" si="31"/>
        <v>33</v>
      </c>
      <c r="AS104" s="11">
        <f t="shared" si="47"/>
        <v>18</v>
      </c>
      <c r="AT104" s="41">
        <f>H132</f>
        <v>2.2709070040991284</v>
      </c>
      <c r="AU104" s="41">
        <f>I132</f>
        <v>670.77875181020647</v>
      </c>
      <c r="AV104" s="19">
        <f t="shared" si="32"/>
        <v>1944.0532872201934</v>
      </c>
      <c r="AW104" s="19">
        <f t="shared" si="48"/>
        <v>1982.856453516413</v>
      </c>
      <c r="AX104" s="41">
        <f t="shared" si="49"/>
        <v>0.58569573483423298</v>
      </c>
      <c r="AY104" s="144">
        <f t="shared" si="33"/>
        <v>0.62457680057863685</v>
      </c>
    </row>
    <row r="105" spans="1:51" x14ac:dyDescent="0.3">
      <c r="A105" s="11">
        <v>1.6000000000000001E-4</v>
      </c>
      <c r="B105" s="140">
        <f t="shared" si="11"/>
        <v>0.37916492974787075</v>
      </c>
      <c r="C105" s="142">
        <f t="shared" si="15"/>
        <v>2195.4882886680462</v>
      </c>
      <c r="D105" s="140">
        <f t="shared" si="12"/>
        <v>0.37916492974787075</v>
      </c>
      <c r="E105" s="142">
        <f t="shared" si="16"/>
        <v>2195.4882886680462</v>
      </c>
      <c r="F105" s="140">
        <f t="shared" si="13"/>
        <v>0.37916492974787075</v>
      </c>
      <c r="G105" s="142">
        <f t="shared" si="17"/>
        <v>2195.4882886680462</v>
      </c>
      <c r="H105" s="140">
        <f t="shared" si="14"/>
        <v>0.37916492974787075</v>
      </c>
      <c r="I105" s="142">
        <f t="shared" si="18"/>
        <v>2195.4882886680462</v>
      </c>
      <c r="J105" s="11"/>
      <c r="K105" s="143">
        <v>0.24</v>
      </c>
      <c r="L105" s="41">
        <f t="shared" si="34"/>
        <v>0.66686766657924723</v>
      </c>
      <c r="M105" s="19">
        <f t="shared" si="50"/>
        <v>1903.5277714299571</v>
      </c>
      <c r="N105" s="11">
        <f t="shared" si="19"/>
        <v>31</v>
      </c>
      <c r="O105" s="11">
        <f t="shared" si="35"/>
        <v>20</v>
      </c>
      <c r="P105" s="19">
        <f>B131</f>
        <v>2.2038291289181076</v>
      </c>
      <c r="Q105" s="19">
        <f>C131</f>
        <v>711.2225620068026</v>
      </c>
      <c r="R105" s="19">
        <f t="shared" si="20"/>
        <v>1843.2585048723729</v>
      </c>
      <c r="S105" s="19">
        <f t="shared" si="21"/>
        <v>1906.3791244444074</v>
      </c>
      <c r="T105" s="41">
        <f t="shared" si="36"/>
        <v>0.66270438306752499</v>
      </c>
      <c r="U105" s="41">
        <f t="shared" si="22"/>
        <v>0.75486730831114368</v>
      </c>
      <c r="V105" s="41">
        <f t="shared" si="37"/>
        <v>0.66686766657924723</v>
      </c>
      <c r="W105" s="19">
        <f t="shared" si="38"/>
        <v>1903.5277714299571</v>
      </c>
      <c r="X105" s="11">
        <f t="shared" si="23"/>
        <v>31</v>
      </c>
      <c r="Y105" s="11">
        <f t="shared" si="39"/>
        <v>20</v>
      </c>
      <c r="Z105" s="41">
        <f>D131</f>
        <v>2.2038291289181076</v>
      </c>
      <c r="AA105" s="41">
        <f>E131</f>
        <v>711.2225620068026</v>
      </c>
      <c r="AB105" s="19">
        <f t="shared" si="24"/>
        <v>1843.2585048723729</v>
      </c>
      <c r="AC105" s="19">
        <f t="shared" si="25"/>
        <v>1906.3791244444074</v>
      </c>
      <c r="AD105" s="41">
        <f t="shared" si="40"/>
        <v>0.66270438306752499</v>
      </c>
      <c r="AE105" s="41">
        <f t="shared" si="26"/>
        <v>0.75486730831114368</v>
      </c>
      <c r="AF105" s="41">
        <f t="shared" si="41"/>
        <v>0.66686766657924723</v>
      </c>
      <c r="AG105" s="19">
        <f t="shared" si="42"/>
        <v>1903.5277714299571</v>
      </c>
      <c r="AH105" s="11">
        <f t="shared" si="27"/>
        <v>31</v>
      </c>
      <c r="AI105" s="11">
        <f t="shared" si="43"/>
        <v>20</v>
      </c>
      <c r="AJ105" s="41">
        <f>F131</f>
        <v>2.2038291289181076</v>
      </c>
      <c r="AK105" s="41">
        <f>G131</f>
        <v>711.2225620068026</v>
      </c>
      <c r="AL105" s="19">
        <f t="shared" si="28"/>
        <v>1843.2585048723729</v>
      </c>
      <c r="AM105" s="19">
        <f t="shared" si="29"/>
        <v>1906.3791244444074</v>
      </c>
      <c r="AN105" s="41">
        <f t="shared" si="44"/>
        <v>0.66270438306752499</v>
      </c>
      <c r="AO105" s="41">
        <f t="shared" si="30"/>
        <v>0.75486730831114368</v>
      </c>
      <c r="AP105" s="41">
        <f t="shared" si="45"/>
        <v>0.66686766657924723</v>
      </c>
      <c r="AQ105" s="19">
        <f t="shared" si="46"/>
        <v>1903.5277714299571</v>
      </c>
      <c r="AR105" s="11">
        <f t="shared" si="31"/>
        <v>31</v>
      </c>
      <c r="AS105" s="11">
        <f t="shared" si="47"/>
        <v>20</v>
      </c>
      <c r="AT105" s="41">
        <f>H131</f>
        <v>2.2038291289181076</v>
      </c>
      <c r="AU105" s="41">
        <f>I131</f>
        <v>711.2225620068026</v>
      </c>
      <c r="AV105" s="19">
        <f t="shared" si="32"/>
        <v>1843.2585048723729</v>
      </c>
      <c r="AW105" s="19">
        <f t="shared" si="48"/>
        <v>1906.3791244444074</v>
      </c>
      <c r="AX105" s="41">
        <f t="shared" si="49"/>
        <v>0.66270438306752499</v>
      </c>
      <c r="AY105" s="144">
        <f t="shared" si="33"/>
        <v>0.75486730831114368</v>
      </c>
    </row>
    <row r="106" spans="1:51" x14ac:dyDescent="0.3">
      <c r="A106" s="11">
        <v>1.8000000000000001E-4</v>
      </c>
      <c r="B106" s="140">
        <f t="shared" si="11"/>
        <v>0.42217107277962757</v>
      </c>
      <c r="C106" s="142">
        <f t="shared" si="15"/>
        <v>2150.307151587841</v>
      </c>
      <c r="D106" s="140">
        <f t="shared" si="12"/>
        <v>0.42217107277962757</v>
      </c>
      <c r="E106" s="142">
        <f t="shared" si="16"/>
        <v>2150.307151587841</v>
      </c>
      <c r="F106" s="140">
        <f t="shared" si="13"/>
        <v>0.42217107277962757</v>
      </c>
      <c r="G106" s="142">
        <f t="shared" si="17"/>
        <v>2150.307151587841</v>
      </c>
      <c r="H106" s="140">
        <f t="shared" si="14"/>
        <v>0.42217107277962757</v>
      </c>
      <c r="I106" s="142">
        <f t="shared" si="18"/>
        <v>2150.307151587841</v>
      </c>
      <c r="J106" s="11"/>
      <c r="K106" s="143">
        <v>0.26</v>
      </c>
      <c r="L106" s="41">
        <f t="shared" si="34"/>
        <v>0.72243351022496549</v>
      </c>
      <c r="M106" s="19">
        <f t="shared" si="50"/>
        <v>1865.4717910160393</v>
      </c>
      <c r="N106" s="11">
        <f t="shared" si="19"/>
        <v>31</v>
      </c>
      <c r="O106" s="11">
        <f t="shared" si="35"/>
        <v>20</v>
      </c>
      <c r="P106" s="19">
        <f>B130</f>
        <v>2.1327068727174274</v>
      </c>
      <c r="Q106" s="19">
        <f>C130</f>
        <v>755.44092550266805</v>
      </c>
      <c r="R106" s="19">
        <f t="shared" si="20"/>
        <v>1843.2585048723729</v>
      </c>
      <c r="S106" s="19">
        <f t="shared" si="21"/>
        <v>1906.3791244444074</v>
      </c>
      <c r="T106" s="41">
        <f t="shared" si="36"/>
        <v>0.66270438306752499</v>
      </c>
      <c r="U106" s="41">
        <f t="shared" si="22"/>
        <v>0.75486730831114368</v>
      </c>
      <c r="V106" s="41">
        <f t="shared" si="37"/>
        <v>0.72243351022496549</v>
      </c>
      <c r="W106" s="19">
        <f t="shared" si="38"/>
        <v>1865.4717910160393</v>
      </c>
      <c r="X106" s="11">
        <f t="shared" si="23"/>
        <v>31</v>
      </c>
      <c r="Y106" s="11">
        <f t="shared" si="39"/>
        <v>20</v>
      </c>
      <c r="Z106" s="41">
        <f>D130</f>
        <v>2.1327068727174274</v>
      </c>
      <c r="AA106" s="41">
        <f>E130</f>
        <v>755.44092550266805</v>
      </c>
      <c r="AB106" s="19">
        <f t="shared" si="24"/>
        <v>1843.2585048723729</v>
      </c>
      <c r="AC106" s="19">
        <f t="shared" si="25"/>
        <v>1906.3791244444074</v>
      </c>
      <c r="AD106" s="41">
        <f t="shared" si="40"/>
        <v>0.66270438306752499</v>
      </c>
      <c r="AE106" s="41">
        <f t="shared" si="26"/>
        <v>0.75486730831114368</v>
      </c>
      <c r="AF106" s="41">
        <f t="shared" si="41"/>
        <v>0.72243351022496549</v>
      </c>
      <c r="AG106" s="19">
        <f t="shared" si="42"/>
        <v>1865.4717910160393</v>
      </c>
      <c r="AH106" s="11">
        <f t="shared" si="27"/>
        <v>31</v>
      </c>
      <c r="AI106" s="11">
        <f t="shared" si="43"/>
        <v>20</v>
      </c>
      <c r="AJ106" s="41">
        <f>F130</f>
        <v>2.1327068727174274</v>
      </c>
      <c r="AK106" s="41">
        <f>G130</f>
        <v>755.44092550266805</v>
      </c>
      <c r="AL106" s="19">
        <f t="shared" si="28"/>
        <v>1843.2585048723729</v>
      </c>
      <c r="AM106" s="19">
        <f t="shared" si="29"/>
        <v>1906.3791244444074</v>
      </c>
      <c r="AN106" s="41">
        <f t="shared" si="44"/>
        <v>0.66270438306752499</v>
      </c>
      <c r="AO106" s="41">
        <f t="shared" si="30"/>
        <v>0.75486730831114368</v>
      </c>
      <c r="AP106" s="41">
        <f t="shared" si="45"/>
        <v>0.72243351022496549</v>
      </c>
      <c r="AQ106" s="19">
        <f t="shared" si="46"/>
        <v>1865.4717910160393</v>
      </c>
      <c r="AR106" s="11">
        <f t="shared" si="31"/>
        <v>31</v>
      </c>
      <c r="AS106" s="11">
        <f t="shared" si="47"/>
        <v>20</v>
      </c>
      <c r="AT106" s="41">
        <f>H130</f>
        <v>2.1327068727174274</v>
      </c>
      <c r="AU106" s="41">
        <f>I130</f>
        <v>755.44092550266805</v>
      </c>
      <c r="AV106" s="19">
        <f t="shared" si="32"/>
        <v>1843.2585048723729</v>
      </c>
      <c r="AW106" s="19">
        <f t="shared" si="48"/>
        <v>1906.3791244444074</v>
      </c>
      <c r="AX106" s="41">
        <f t="shared" si="49"/>
        <v>0.66270438306752499</v>
      </c>
      <c r="AY106" s="144">
        <f t="shared" si="33"/>
        <v>0.75486730831114368</v>
      </c>
    </row>
    <row r="107" spans="1:51" x14ac:dyDescent="0.3">
      <c r="A107" s="11">
        <v>2.0000000000000001E-4</v>
      </c>
      <c r="B107" s="140">
        <f t="shared" si="11"/>
        <v>0.46430122987591899</v>
      </c>
      <c r="C107" s="142">
        <f t="shared" si="15"/>
        <v>2106.5078548145711</v>
      </c>
      <c r="D107" s="140">
        <f t="shared" si="12"/>
        <v>0.46430122987591899</v>
      </c>
      <c r="E107" s="142">
        <f t="shared" si="16"/>
        <v>2106.5078548145711</v>
      </c>
      <c r="F107" s="140">
        <f t="shared" si="13"/>
        <v>0.46430122987591899</v>
      </c>
      <c r="G107" s="142">
        <f t="shared" si="17"/>
        <v>2106.5078548145711</v>
      </c>
      <c r="H107" s="140">
        <f t="shared" si="14"/>
        <v>0.46430122987591899</v>
      </c>
      <c r="I107" s="142">
        <f t="shared" si="18"/>
        <v>2106.5078548145711</v>
      </c>
      <c r="J107" s="11"/>
      <c r="K107" s="143">
        <v>0.28000000000000003</v>
      </c>
      <c r="L107" s="41">
        <f t="shared" si="34"/>
        <v>0.77799935387068375</v>
      </c>
      <c r="M107" s="19">
        <f t="shared" si="50"/>
        <v>1820.8465103591841</v>
      </c>
      <c r="N107" s="11">
        <f t="shared" si="19"/>
        <v>30</v>
      </c>
      <c r="O107" s="11">
        <f t="shared" si="35"/>
        <v>21</v>
      </c>
      <c r="P107" s="19">
        <f>B129</f>
        <v>2.0571627801671606</v>
      </c>
      <c r="Q107" s="19">
        <f>C129</f>
        <v>803.91874013508743</v>
      </c>
      <c r="R107" s="19">
        <f t="shared" si="20"/>
        <v>1758.0902706204192</v>
      </c>
      <c r="S107" s="19">
        <f t="shared" si="21"/>
        <v>1843.2585048723729</v>
      </c>
      <c r="T107" s="41">
        <f t="shared" si="36"/>
        <v>0.75486730831114368</v>
      </c>
      <c r="U107" s="41">
        <f t="shared" si="22"/>
        <v>0.84277182184216459</v>
      </c>
      <c r="V107" s="41">
        <f t="shared" si="37"/>
        <v>0.77799935387068375</v>
      </c>
      <c r="W107" s="19">
        <f t="shared" si="38"/>
        <v>1820.8465103591841</v>
      </c>
      <c r="X107" s="11">
        <f t="shared" si="23"/>
        <v>30</v>
      </c>
      <c r="Y107" s="11">
        <f t="shared" si="39"/>
        <v>21</v>
      </c>
      <c r="Z107" s="41">
        <f>D129</f>
        <v>2.0571627801671606</v>
      </c>
      <c r="AA107" s="41">
        <f>E129</f>
        <v>803.91874013508743</v>
      </c>
      <c r="AB107" s="19">
        <f t="shared" si="24"/>
        <v>1758.0902706204192</v>
      </c>
      <c r="AC107" s="19">
        <f t="shared" si="25"/>
        <v>1843.2585048723729</v>
      </c>
      <c r="AD107" s="41">
        <f t="shared" si="40"/>
        <v>0.75486730831114368</v>
      </c>
      <c r="AE107" s="41">
        <f t="shared" si="26"/>
        <v>0.84277182184216459</v>
      </c>
      <c r="AF107" s="41">
        <f t="shared" si="41"/>
        <v>0.77799935387068375</v>
      </c>
      <c r="AG107" s="19">
        <f t="shared" si="42"/>
        <v>1820.8465103591841</v>
      </c>
      <c r="AH107" s="11">
        <f t="shared" si="27"/>
        <v>30</v>
      </c>
      <c r="AI107" s="11">
        <f t="shared" si="43"/>
        <v>21</v>
      </c>
      <c r="AJ107" s="41">
        <f>F129</f>
        <v>2.0571627801671606</v>
      </c>
      <c r="AK107" s="41">
        <f>G129</f>
        <v>803.91874013508743</v>
      </c>
      <c r="AL107" s="19">
        <f t="shared" si="28"/>
        <v>1758.0902706204192</v>
      </c>
      <c r="AM107" s="19">
        <f t="shared" si="29"/>
        <v>1843.2585048723729</v>
      </c>
      <c r="AN107" s="41">
        <f t="shared" si="44"/>
        <v>0.75486730831114368</v>
      </c>
      <c r="AO107" s="41">
        <f t="shared" si="30"/>
        <v>0.84277182184216459</v>
      </c>
      <c r="AP107" s="41">
        <f t="shared" si="45"/>
        <v>0.77799935387068375</v>
      </c>
      <c r="AQ107" s="19">
        <f t="shared" si="46"/>
        <v>1820.8465103591841</v>
      </c>
      <c r="AR107" s="11">
        <f t="shared" si="31"/>
        <v>30</v>
      </c>
      <c r="AS107" s="11">
        <f t="shared" si="47"/>
        <v>21</v>
      </c>
      <c r="AT107" s="41">
        <f>H129</f>
        <v>2.0571627801671606</v>
      </c>
      <c r="AU107" s="41">
        <f>I129</f>
        <v>803.91874013508743</v>
      </c>
      <c r="AV107" s="19">
        <f t="shared" si="32"/>
        <v>1758.0902706204192</v>
      </c>
      <c r="AW107" s="19">
        <f t="shared" si="48"/>
        <v>1843.2585048723729</v>
      </c>
      <c r="AX107" s="41">
        <f t="shared" si="49"/>
        <v>0.75486730831114368</v>
      </c>
      <c r="AY107" s="144">
        <f t="shared" si="33"/>
        <v>0.84277182184216459</v>
      </c>
    </row>
    <row r="108" spans="1:51" x14ac:dyDescent="0.3">
      <c r="A108" s="11">
        <v>2.2000000000000003E-4</v>
      </c>
      <c r="B108" s="140">
        <f t="shared" si="11"/>
        <v>0.50558192111705891</v>
      </c>
      <c r="C108" s="142">
        <f t="shared" si="15"/>
        <v>2064.0345620569933</v>
      </c>
      <c r="D108" s="140">
        <f t="shared" si="12"/>
        <v>0.50558192111705891</v>
      </c>
      <c r="E108" s="142">
        <f t="shared" si="16"/>
        <v>2064.0345620569933</v>
      </c>
      <c r="F108" s="140">
        <f t="shared" si="13"/>
        <v>0.50558192111705891</v>
      </c>
      <c r="G108" s="142">
        <f t="shared" si="17"/>
        <v>2064.0345620569933</v>
      </c>
      <c r="H108" s="140">
        <f t="shared" si="14"/>
        <v>0.50558192111705891</v>
      </c>
      <c r="I108" s="142">
        <f t="shared" si="18"/>
        <v>2064.0345620569933</v>
      </c>
      <c r="J108" s="11"/>
      <c r="K108" s="143">
        <v>0.3</v>
      </c>
      <c r="L108" s="41">
        <f t="shared" si="34"/>
        <v>0.83356519751640201</v>
      </c>
      <c r="M108" s="19">
        <f t="shared" si="50"/>
        <v>1767.0103124447742</v>
      </c>
      <c r="N108" s="11">
        <f t="shared" si="19"/>
        <v>30</v>
      </c>
      <c r="O108" s="11">
        <f t="shared" si="35"/>
        <v>21</v>
      </c>
      <c r="P108" s="19">
        <f>B128</f>
        <v>1.9767709061536518</v>
      </c>
      <c r="Q108" s="19">
        <f>C128</f>
        <v>857.22137718843032</v>
      </c>
      <c r="R108" s="19">
        <f t="shared" si="20"/>
        <v>1758.0902706204192</v>
      </c>
      <c r="S108" s="19">
        <f t="shared" si="21"/>
        <v>1843.2585048723729</v>
      </c>
      <c r="T108" s="41">
        <f t="shared" si="36"/>
        <v>0.75486730831114368</v>
      </c>
      <c r="U108" s="41">
        <f t="shared" si="22"/>
        <v>0.84277182184216459</v>
      </c>
      <c r="V108" s="41">
        <f t="shared" si="37"/>
        <v>0.83356519751640201</v>
      </c>
      <c r="W108" s="19">
        <f t="shared" si="38"/>
        <v>1767.0103124447742</v>
      </c>
      <c r="X108" s="11">
        <f t="shared" si="23"/>
        <v>30</v>
      </c>
      <c r="Y108" s="11">
        <f t="shared" si="39"/>
        <v>21</v>
      </c>
      <c r="Z108" s="41">
        <f>D128</f>
        <v>1.9767709061536518</v>
      </c>
      <c r="AA108" s="41">
        <f>E128</f>
        <v>857.22137718843032</v>
      </c>
      <c r="AB108" s="19">
        <f t="shared" si="24"/>
        <v>1758.0902706204192</v>
      </c>
      <c r="AC108" s="19">
        <f t="shared" si="25"/>
        <v>1843.2585048723729</v>
      </c>
      <c r="AD108" s="41">
        <f t="shared" si="40"/>
        <v>0.75486730831114368</v>
      </c>
      <c r="AE108" s="41">
        <f t="shared" si="26"/>
        <v>0.84277182184216459</v>
      </c>
      <c r="AF108" s="41">
        <f t="shared" si="41"/>
        <v>0.83356519751640201</v>
      </c>
      <c r="AG108" s="19">
        <f t="shared" si="42"/>
        <v>1767.0103124447742</v>
      </c>
      <c r="AH108" s="11">
        <f t="shared" si="27"/>
        <v>30</v>
      </c>
      <c r="AI108" s="11">
        <f t="shared" si="43"/>
        <v>21</v>
      </c>
      <c r="AJ108" s="41">
        <f>F128</f>
        <v>1.9767709061536518</v>
      </c>
      <c r="AK108" s="41">
        <f>G128</f>
        <v>857.22137718843032</v>
      </c>
      <c r="AL108" s="19">
        <f t="shared" si="28"/>
        <v>1758.0902706204192</v>
      </c>
      <c r="AM108" s="19">
        <f t="shared" si="29"/>
        <v>1843.2585048723729</v>
      </c>
      <c r="AN108" s="41">
        <f t="shared" si="44"/>
        <v>0.75486730831114368</v>
      </c>
      <c r="AO108" s="41">
        <f t="shared" si="30"/>
        <v>0.84277182184216459</v>
      </c>
      <c r="AP108" s="41">
        <f t="shared" si="45"/>
        <v>0.83356519751640201</v>
      </c>
      <c r="AQ108" s="19">
        <f t="shared" si="46"/>
        <v>1767.0103124447742</v>
      </c>
      <c r="AR108" s="11">
        <f t="shared" si="31"/>
        <v>30</v>
      </c>
      <c r="AS108" s="11">
        <f t="shared" si="47"/>
        <v>21</v>
      </c>
      <c r="AT108" s="41">
        <f>H128</f>
        <v>1.9767709061536518</v>
      </c>
      <c r="AU108" s="41">
        <f>I128</f>
        <v>857.22137718843032</v>
      </c>
      <c r="AV108" s="19">
        <f t="shared" si="32"/>
        <v>1758.0902706204192</v>
      </c>
      <c r="AW108" s="19">
        <f t="shared" si="48"/>
        <v>1843.2585048723729</v>
      </c>
      <c r="AX108" s="41">
        <f t="shared" si="49"/>
        <v>0.75486730831114368</v>
      </c>
      <c r="AY108" s="144">
        <f t="shared" si="33"/>
        <v>0.84277182184216459</v>
      </c>
    </row>
    <row r="109" spans="1:51" x14ac:dyDescent="0.3">
      <c r="A109" s="11">
        <v>2.4000000000000003E-4</v>
      </c>
      <c r="B109" s="140">
        <f t="shared" si="11"/>
        <v>0.54603860576390473</v>
      </c>
      <c r="C109" s="142">
        <f t="shared" si="15"/>
        <v>2022.8342323422912</v>
      </c>
      <c r="D109" s="140">
        <f t="shared" si="12"/>
        <v>0.54603860576390473</v>
      </c>
      <c r="E109" s="142">
        <f t="shared" si="16"/>
        <v>2022.8342323422912</v>
      </c>
      <c r="F109" s="140">
        <f t="shared" si="13"/>
        <v>0.54603860576390473</v>
      </c>
      <c r="G109" s="142">
        <f t="shared" si="17"/>
        <v>2022.8342323422912</v>
      </c>
      <c r="H109" s="140">
        <f t="shared" si="14"/>
        <v>0.54603860576390473</v>
      </c>
      <c r="I109" s="142">
        <f t="shared" si="18"/>
        <v>2022.8342323422912</v>
      </c>
      <c r="J109" s="11"/>
      <c r="K109" s="143">
        <v>0.32</v>
      </c>
      <c r="L109" s="41">
        <f t="shared" si="34"/>
        <v>0.88913104116212027</v>
      </c>
      <c r="M109" s="19">
        <f t="shared" si="50"/>
        <v>1714.2389809563792</v>
      </c>
      <c r="N109" s="11">
        <f t="shared" si="19"/>
        <v>29</v>
      </c>
      <c r="O109" s="11">
        <f t="shared" si="35"/>
        <v>22</v>
      </c>
      <c r="P109" s="19">
        <f>B127</f>
        <v>1.8910487684348087</v>
      </c>
      <c r="Q109" s="19">
        <f>C127</f>
        <v>916.01126415280908</v>
      </c>
      <c r="R109" s="19">
        <f t="shared" si="20"/>
        <v>1678.6961478163335</v>
      </c>
      <c r="S109" s="19">
        <f t="shared" si="21"/>
        <v>1758.0902706204192</v>
      </c>
      <c r="T109" s="41">
        <f t="shared" si="36"/>
        <v>0.84277182184216459</v>
      </c>
      <c r="U109" s="41">
        <f t="shared" si="22"/>
        <v>0.9267066292329813</v>
      </c>
      <c r="V109" s="41">
        <f t="shared" si="37"/>
        <v>0.88913104116212027</v>
      </c>
      <c r="W109" s="19">
        <f t="shared" si="38"/>
        <v>1714.2389809563792</v>
      </c>
      <c r="X109" s="11">
        <f t="shared" si="23"/>
        <v>29</v>
      </c>
      <c r="Y109" s="11">
        <f t="shared" si="39"/>
        <v>22</v>
      </c>
      <c r="Z109" s="41">
        <f>D127</f>
        <v>1.8910487684348087</v>
      </c>
      <c r="AA109" s="41">
        <f>E127</f>
        <v>916.01126415280908</v>
      </c>
      <c r="AB109" s="19">
        <f t="shared" si="24"/>
        <v>1678.6961478163335</v>
      </c>
      <c r="AC109" s="19">
        <f t="shared" si="25"/>
        <v>1758.0902706204192</v>
      </c>
      <c r="AD109" s="41">
        <f t="shared" si="40"/>
        <v>0.84277182184216459</v>
      </c>
      <c r="AE109" s="41">
        <f t="shared" si="26"/>
        <v>0.9267066292329813</v>
      </c>
      <c r="AF109" s="41">
        <f t="shared" si="41"/>
        <v>0.88913104116212027</v>
      </c>
      <c r="AG109" s="19">
        <f t="shared" si="42"/>
        <v>1714.2389809563792</v>
      </c>
      <c r="AH109" s="11">
        <f t="shared" si="27"/>
        <v>29</v>
      </c>
      <c r="AI109" s="11">
        <f t="shared" si="43"/>
        <v>22</v>
      </c>
      <c r="AJ109" s="41">
        <f>F127</f>
        <v>1.8910487684348087</v>
      </c>
      <c r="AK109" s="41">
        <f>G127</f>
        <v>916.01126415280908</v>
      </c>
      <c r="AL109" s="19">
        <f t="shared" si="28"/>
        <v>1678.6961478163335</v>
      </c>
      <c r="AM109" s="19">
        <f t="shared" si="29"/>
        <v>1758.0902706204192</v>
      </c>
      <c r="AN109" s="41">
        <f t="shared" si="44"/>
        <v>0.84277182184216459</v>
      </c>
      <c r="AO109" s="41">
        <f t="shared" si="30"/>
        <v>0.9267066292329813</v>
      </c>
      <c r="AP109" s="41">
        <f t="shared" si="45"/>
        <v>0.88913104116212027</v>
      </c>
      <c r="AQ109" s="19">
        <f t="shared" si="46"/>
        <v>1714.2389809563792</v>
      </c>
      <c r="AR109" s="11">
        <f t="shared" si="31"/>
        <v>29</v>
      </c>
      <c r="AS109" s="11">
        <f t="shared" si="47"/>
        <v>22</v>
      </c>
      <c r="AT109" s="41">
        <f>H127</f>
        <v>1.8910487684348087</v>
      </c>
      <c r="AU109" s="41">
        <f>I127</f>
        <v>916.01126415280908</v>
      </c>
      <c r="AV109" s="19">
        <f t="shared" si="32"/>
        <v>1678.6961478163335</v>
      </c>
      <c r="AW109" s="19">
        <f t="shared" si="48"/>
        <v>1758.0902706204192</v>
      </c>
      <c r="AX109" s="41">
        <f t="shared" si="49"/>
        <v>0.84277182184216459</v>
      </c>
      <c r="AY109" s="144">
        <f t="shared" si="33"/>
        <v>0.9267066292329813</v>
      </c>
    </row>
    <row r="110" spans="1:51" x14ac:dyDescent="0.3">
      <c r="A110" s="11">
        <v>2.6000000000000003E-4</v>
      </c>
      <c r="B110" s="140">
        <f t="shared" si="11"/>
        <v>0.58569573483423298</v>
      </c>
      <c r="C110" s="142">
        <f t="shared" si="15"/>
        <v>1982.856453516413</v>
      </c>
      <c r="D110" s="140">
        <f t="shared" si="12"/>
        <v>0.58569573483423298</v>
      </c>
      <c r="E110" s="142">
        <f t="shared" si="16"/>
        <v>1982.856453516413</v>
      </c>
      <c r="F110" s="140">
        <f t="shared" si="13"/>
        <v>0.58569573483423298</v>
      </c>
      <c r="G110" s="142">
        <f t="shared" si="17"/>
        <v>1982.856453516413</v>
      </c>
      <c r="H110" s="140">
        <f t="shared" si="14"/>
        <v>0.58569573483423298</v>
      </c>
      <c r="I110" s="142">
        <f t="shared" si="18"/>
        <v>1982.856453516413</v>
      </c>
      <c r="J110" s="11"/>
      <c r="K110" s="143">
        <v>0.34</v>
      </c>
      <c r="L110" s="41">
        <f t="shared" si="34"/>
        <v>0.94469688480783853</v>
      </c>
      <c r="M110" s="19">
        <f t="shared" si="50"/>
        <v>1662.0731855372778</v>
      </c>
      <c r="N110" s="11">
        <f t="shared" si="19"/>
        <v>28</v>
      </c>
      <c r="O110" s="11">
        <f t="shared" si="35"/>
        <v>23</v>
      </c>
      <c r="P110" s="19">
        <f>B126</f>
        <v>1.7994476420195278</v>
      </c>
      <c r="Q110" s="19">
        <f>C126</f>
        <v>981.06859780960394</v>
      </c>
      <c r="R110" s="19">
        <f t="shared" si="20"/>
        <v>1604.565378388819</v>
      </c>
      <c r="S110" s="19">
        <f t="shared" si="21"/>
        <v>1678.6961478163335</v>
      </c>
      <c r="T110" s="41">
        <f t="shared" si="36"/>
        <v>0.9267066292329813</v>
      </c>
      <c r="U110" s="41">
        <f t="shared" si="22"/>
        <v>1.0069348981524222</v>
      </c>
      <c r="V110" s="41">
        <f t="shared" si="37"/>
        <v>0.94469688480783853</v>
      </c>
      <c r="W110" s="19">
        <f t="shared" si="38"/>
        <v>1662.0731855372778</v>
      </c>
      <c r="X110" s="11">
        <f t="shared" si="23"/>
        <v>28</v>
      </c>
      <c r="Y110" s="11">
        <f t="shared" si="39"/>
        <v>23</v>
      </c>
      <c r="Z110" s="41">
        <f>D126</f>
        <v>1.7994476420195278</v>
      </c>
      <c r="AA110" s="41">
        <f>E126</f>
        <v>981.06859780960394</v>
      </c>
      <c r="AB110" s="19">
        <f t="shared" si="24"/>
        <v>1604.565378388819</v>
      </c>
      <c r="AC110" s="19">
        <f t="shared" si="25"/>
        <v>1678.6961478163335</v>
      </c>
      <c r="AD110" s="41">
        <f t="shared" si="40"/>
        <v>0.9267066292329813</v>
      </c>
      <c r="AE110" s="41">
        <f t="shared" si="26"/>
        <v>1.0069348981524222</v>
      </c>
      <c r="AF110" s="41">
        <f t="shared" si="41"/>
        <v>0.94469688480783853</v>
      </c>
      <c r="AG110" s="19">
        <f t="shared" si="42"/>
        <v>1662.0731855372778</v>
      </c>
      <c r="AH110" s="11">
        <f t="shared" si="27"/>
        <v>28</v>
      </c>
      <c r="AI110" s="11">
        <f t="shared" si="43"/>
        <v>23</v>
      </c>
      <c r="AJ110" s="41">
        <f>F126</f>
        <v>1.7994476420195278</v>
      </c>
      <c r="AK110" s="41">
        <f>G126</f>
        <v>981.06859780960394</v>
      </c>
      <c r="AL110" s="19">
        <f t="shared" si="28"/>
        <v>1604.565378388819</v>
      </c>
      <c r="AM110" s="19">
        <f t="shared" si="29"/>
        <v>1678.6961478163335</v>
      </c>
      <c r="AN110" s="41">
        <f t="shared" si="44"/>
        <v>0.9267066292329813</v>
      </c>
      <c r="AO110" s="41">
        <f t="shared" si="30"/>
        <v>1.0069348981524222</v>
      </c>
      <c r="AP110" s="41">
        <f t="shared" si="45"/>
        <v>0.94469688480783853</v>
      </c>
      <c r="AQ110" s="19">
        <f t="shared" si="46"/>
        <v>1662.0731855372778</v>
      </c>
      <c r="AR110" s="11">
        <f t="shared" si="31"/>
        <v>28</v>
      </c>
      <c r="AS110" s="11">
        <f t="shared" si="47"/>
        <v>23</v>
      </c>
      <c r="AT110" s="41">
        <f>H126</f>
        <v>1.7994476420195278</v>
      </c>
      <c r="AU110" s="41">
        <f>I126</f>
        <v>981.06859780960394</v>
      </c>
      <c r="AV110" s="19">
        <f t="shared" si="32"/>
        <v>1604.565378388819</v>
      </c>
      <c r="AW110" s="19">
        <f t="shared" si="48"/>
        <v>1678.6961478163335</v>
      </c>
      <c r="AX110" s="41">
        <f t="shared" si="49"/>
        <v>0.9267066292329813</v>
      </c>
      <c r="AY110" s="144">
        <f t="shared" si="33"/>
        <v>1.0069348981524222</v>
      </c>
    </row>
    <row r="111" spans="1:51" x14ac:dyDescent="0.3">
      <c r="A111" s="11">
        <v>2.8000000000000003E-4</v>
      </c>
      <c r="B111" s="140">
        <f t="shared" si="11"/>
        <v>0.62457680057863685</v>
      </c>
      <c r="C111" s="142">
        <f t="shared" si="15"/>
        <v>1944.0532872201934</v>
      </c>
      <c r="D111" s="140">
        <f t="shared" si="12"/>
        <v>0.62457680057863685</v>
      </c>
      <c r="E111" s="142">
        <f t="shared" si="16"/>
        <v>1944.0532872201934</v>
      </c>
      <c r="F111" s="140">
        <f t="shared" si="13"/>
        <v>0.62457680057863685</v>
      </c>
      <c r="G111" s="142">
        <f t="shared" si="17"/>
        <v>1944.0532872201934</v>
      </c>
      <c r="H111" s="140">
        <f t="shared" si="14"/>
        <v>0.62457680057863685</v>
      </c>
      <c r="I111" s="142">
        <f t="shared" si="18"/>
        <v>1944.0532872201934</v>
      </c>
      <c r="J111" s="11"/>
      <c r="K111" s="143">
        <v>0.36</v>
      </c>
      <c r="L111" s="41">
        <f t="shared" si="34"/>
        <v>1.0002627284535568</v>
      </c>
      <c r="M111" s="19">
        <f t="shared" si="50"/>
        <v>1610.7304506281876</v>
      </c>
      <c r="N111" s="11">
        <f t="shared" si="19"/>
        <v>28</v>
      </c>
      <c r="O111" s="11">
        <f t="shared" si="35"/>
        <v>23</v>
      </c>
      <c r="P111" s="19">
        <f>B125</f>
        <v>1.7013407822385676</v>
      </c>
      <c r="Q111" s="19">
        <f>C125</f>
        <v>1053.3174074390779</v>
      </c>
      <c r="R111" s="19">
        <f t="shared" si="20"/>
        <v>1604.565378388819</v>
      </c>
      <c r="S111" s="19">
        <f t="shared" si="21"/>
        <v>1678.6961478163335</v>
      </c>
      <c r="T111" s="41">
        <f t="shared" si="36"/>
        <v>0.9267066292329813</v>
      </c>
      <c r="U111" s="41">
        <f t="shared" si="22"/>
        <v>1.0069348981524222</v>
      </c>
      <c r="V111" s="41">
        <f t="shared" si="37"/>
        <v>1.0002627284535568</v>
      </c>
      <c r="W111" s="19">
        <f t="shared" si="38"/>
        <v>1610.7304506281876</v>
      </c>
      <c r="X111" s="11">
        <f t="shared" si="23"/>
        <v>28</v>
      </c>
      <c r="Y111" s="11">
        <f t="shared" si="39"/>
        <v>23</v>
      </c>
      <c r="Z111" s="41">
        <f>D125</f>
        <v>1.7013407822385676</v>
      </c>
      <c r="AA111" s="41">
        <f>E125</f>
        <v>1053.3174074390779</v>
      </c>
      <c r="AB111" s="19">
        <f t="shared" si="24"/>
        <v>1604.565378388819</v>
      </c>
      <c r="AC111" s="19">
        <f t="shared" si="25"/>
        <v>1678.6961478163335</v>
      </c>
      <c r="AD111" s="41">
        <f t="shared" si="40"/>
        <v>0.9267066292329813</v>
      </c>
      <c r="AE111" s="41">
        <f t="shared" si="26"/>
        <v>1.0069348981524222</v>
      </c>
      <c r="AF111" s="41">
        <f t="shared" si="41"/>
        <v>1.0002627284535568</v>
      </c>
      <c r="AG111" s="19">
        <f t="shared" si="42"/>
        <v>1610.7304506281876</v>
      </c>
      <c r="AH111" s="11">
        <f t="shared" si="27"/>
        <v>28</v>
      </c>
      <c r="AI111" s="11">
        <f t="shared" si="43"/>
        <v>23</v>
      </c>
      <c r="AJ111" s="41">
        <f>F125</f>
        <v>1.7013407822385676</v>
      </c>
      <c r="AK111" s="41">
        <f>G125</f>
        <v>1053.3174074390779</v>
      </c>
      <c r="AL111" s="19">
        <f t="shared" si="28"/>
        <v>1604.565378388819</v>
      </c>
      <c r="AM111" s="19">
        <f t="shared" si="29"/>
        <v>1678.6961478163335</v>
      </c>
      <c r="AN111" s="41">
        <f t="shared" si="44"/>
        <v>0.9267066292329813</v>
      </c>
      <c r="AO111" s="41">
        <f t="shared" si="30"/>
        <v>1.0069348981524222</v>
      </c>
      <c r="AP111" s="41">
        <f t="shared" si="45"/>
        <v>1.0002627284535568</v>
      </c>
      <c r="AQ111" s="19">
        <f t="shared" si="46"/>
        <v>1610.7304506281876</v>
      </c>
      <c r="AR111" s="11">
        <f t="shared" si="31"/>
        <v>28</v>
      </c>
      <c r="AS111" s="11">
        <f t="shared" si="47"/>
        <v>23</v>
      </c>
      <c r="AT111" s="41">
        <f>H125</f>
        <v>1.7013407822385676</v>
      </c>
      <c r="AU111" s="41">
        <f>I125</f>
        <v>1053.3174074390779</v>
      </c>
      <c r="AV111" s="19">
        <f t="shared" si="32"/>
        <v>1604.565378388819</v>
      </c>
      <c r="AW111" s="19">
        <f t="shared" si="48"/>
        <v>1678.6961478163335</v>
      </c>
      <c r="AX111" s="41">
        <f t="shared" si="49"/>
        <v>0.9267066292329813</v>
      </c>
      <c r="AY111" s="144">
        <f t="shared" si="33"/>
        <v>1.0069348981524222</v>
      </c>
    </row>
    <row r="112" spans="1:51" x14ac:dyDescent="0.3">
      <c r="A112" s="11">
        <v>3.0000000000000003E-4</v>
      </c>
      <c r="B112" s="140">
        <f t="shared" si="11"/>
        <v>0.66270438306752499</v>
      </c>
      <c r="C112" s="142">
        <f t="shared" si="15"/>
        <v>1906.3791244444074</v>
      </c>
      <c r="D112" s="140">
        <f t="shared" si="12"/>
        <v>0.66270438306752499</v>
      </c>
      <c r="E112" s="142">
        <f t="shared" si="16"/>
        <v>1906.3791244444074</v>
      </c>
      <c r="F112" s="140">
        <f t="shared" si="13"/>
        <v>0.66270438306752499</v>
      </c>
      <c r="G112" s="142">
        <f t="shared" si="17"/>
        <v>1906.3791244444074</v>
      </c>
      <c r="H112" s="140">
        <f t="shared" si="14"/>
        <v>0.66270438306752499</v>
      </c>
      <c r="I112" s="142">
        <f t="shared" si="18"/>
        <v>1906.3791244444074</v>
      </c>
      <c r="J112" s="11"/>
      <c r="K112" s="143">
        <v>0.38</v>
      </c>
      <c r="L112" s="41">
        <f t="shared" si="34"/>
        <v>1.0558285720992751</v>
      </c>
      <c r="M112" s="19">
        <f t="shared" si="50"/>
        <v>1560.4101358327409</v>
      </c>
      <c r="N112" s="11">
        <f t="shared" si="19"/>
        <v>27</v>
      </c>
      <c r="O112" s="11">
        <f t="shared" si="35"/>
        <v>24</v>
      </c>
      <c r="P112" s="19">
        <f>B124</f>
        <v>1.5960090414946597</v>
      </c>
      <c r="Q112" s="19">
        <f>C124</f>
        <v>1133.8586090491115</v>
      </c>
      <c r="R112" s="19">
        <f t="shared" si="20"/>
        <v>1535.2424993054062</v>
      </c>
      <c r="S112" s="19">
        <f t="shared" si="21"/>
        <v>1604.565378388819</v>
      </c>
      <c r="T112" s="41">
        <f t="shared" si="36"/>
        <v>1.0069348981524222</v>
      </c>
      <c r="U112" s="41">
        <f t="shared" si="22"/>
        <v>1.0836970231176926</v>
      </c>
      <c r="V112" s="41">
        <f t="shared" si="37"/>
        <v>1.0558285720992751</v>
      </c>
      <c r="W112" s="19">
        <f t="shared" si="38"/>
        <v>1560.4101358327409</v>
      </c>
      <c r="X112" s="11">
        <f t="shared" si="23"/>
        <v>27</v>
      </c>
      <c r="Y112" s="11">
        <f t="shared" si="39"/>
        <v>24</v>
      </c>
      <c r="Z112" s="41">
        <f>D124</f>
        <v>1.5960090414946597</v>
      </c>
      <c r="AA112" s="41">
        <f>E124</f>
        <v>1133.8586090491115</v>
      </c>
      <c r="AB112" s="19">
        <f t="shared" si="24"/>
        <v>1535.2424993054062</v>
      </c>
      <c r="AC112" s="19">
        <f t="shared" si="25"/>
        <v>1604.565378388819</v>
      </c>
      <c r="AD112" s="41">
        <f t="shared" si="40"/>
        <v>1.0069348981524222</v>
      </c>
      <c r="AE112" s="41">
        <f t="shared" si="26"/>
        <v>1.0836970231176926</v>
      </c>
      <c r="AF112" s="41">
        <f t="shared" si="41"/>
        <v>1.0558285720992751</v>
      </c>
      <c r="AG112" s="19">
        <f t="shared" si="42"/>
        <v>1560.4101358327409</v>
      </c>
      <c r="AH112" s="11">
        <f t="shared" si="27"/>
        <v>27</v>
      </c>
      <c r="AI112" s="11">
        <f t="shared" si="43"/>
        <v>24</v>
      </c>
      <c r="AJ112" s="41">
        <f>F124</f>
        <v>1.5960090414946597</v>
      </c>
      <c r="AK112" s="41">
        <f>G124</f>
        <v>1133.8586090491115</v>
      </c>
      <c r="AL112" s="19">
        <f t="shared" si="28"/>
        <v>1535.2424993054062</v>
      </c>
      <c r="AM112" s="19">
        <f t="shared" si="29"/>
        <v>1604.565378388819</v>
      </c>
      <c r="AN112" s="41">
        <f t="shared" si="44"/>
        <v>1.0069348981524222</v>
      </c>
      <c r="AO112" s="41">
        <f t="shared" si="30"/>
        <v>1.0836970231176926</v>
      </c>
      <c r="AP112" s="41">
        <f t="shared" si="45"/>
        <v>1.0558285720992751</v>
      </c>
      <c r="AQ112" s="19">
        <f t="shared" si="46"/>
        <v>1560.4101358327409</v>
      </c>
      <c r="AR112" s="11">
        <f t="shared" si="31"/>
        <v>27</v>
      </c>
      <c r="AS112" s="11">
        <f t="shared" si="47"/>
        <v>24</v>
      </c>
      <c r="AT112" s="41">
        <f>H124</f>
        <v>1.5960090414946597</v>
      </c>
      <c r="AU112" s="41">
        <f>I124</f>
        <v>1133.8586090491115</v>
      </c>
      <c r="AV112" s="19">
        <f t="shared" si="32"/>
        <v>1535.2424993054062</v>
      </c>
      <c r="AW112" s="19">
        <f t="shared" si="48"/>
        <v>1604.565378388819</v>
      </c>
      <c r="AX112" s="41">
        <f t="shared" si="49"/>
        <v>1.0069348981524222</v>
      </c>
      <c r="AY112" s="144">
        <f t="shared" si="33"/>
        <v>1.0836970231176926</v>
      </c>
    </row>
    <row r="113" spans="1:51" x14ac:dyDescent="0.3">
      <c r="A113" s="11">
        <v>3.5000000000000005E-4</v>
      </c>
      <c r="B113" s="140">
        <f t="shared" si="11"/>
        <v>0.75486730831114368</v>
      </c>
      <c r="C113" s="142">
        <f t="shared" si="15"/>
        <v>1843.2585048723729</v>
      </c>
      <c r="D113" s="140">
        <f t="shared" si="12"/>
        <v>0.75486730831114368</v>
      </c>
      <c r="E113" s="142">
        <f t="shared" si="16"/>
        <v>1843.2585048723729</v>
      </c>
      <c r="F113" s="140">
        <f t="shared" si="13"/>
        <v>0.75486730831114368</v>
      </c>
      <c r="G113" s="142">
        <f t="shared" si="17"/>
        <v>1843.2585048723729</v>
      </c>
      <c r="H113" s="140">
        <f t="shared" si="14"/>
        <v>0.75486730831114368</v>
      </c>
      <c r="I113" s="142">
        <f t="shared" si="18"/>
        <v>1843.2585048723729</v>
      </c>
      <c r="J113" s="11"/>
      <c r="K113" s="143">
        <v>0.4</v>
      </c>
      <c r="L113" s="41">
        <f t="shared" si="34"/>
        <v>1.1113944157449933</v>
      </c>
      <c r="M113" s="19">
        <f t="shared" si="50"/>
        <v>1510.7828561365964</v>
      </c>
      <c r="N113" s="11">
        <f t="shared" si="19"/>
        <v>26</v>
      </c>
      <c r="O113" s="11">
        <f t="shared" si="35"/>
        <v>25</v>
      </c>
      <c r="P113" s="19">
        <f>B123</f>
        <v>1.4826231805897485</v>
      </c>
      <c r="Q113" s="19">
        <f>C123</f>
        <v>1200.1550808882073</v>
      </c>
      <c r="R113" s="19">
        <f t="shared" si="20"/>
        <v>1470.3203051969188</v>
      </c>
      <c r="S113" s="19">
        <f t="shared" si="21"/>
        <v>1535.2424993054062</v>
      </c>
      <c r="T113" s="41">
        <f t="shared" si="36"/>
        <v>1.0836970231176926</v>
      </c>
      <c r="U113" s="41">
        <f t="shared" si="22"/>
        <v>1.1572130383775385</v>
      </c>
      <c r="V113" s="41">
        <f t="shared" si="37"/>
        <v>1.1113944157449933</v>
      </c>
      <c r="W113" s="19">
        <f t="shared" si="38"/>
        <v>1510.7828561365964</v>
      </c>
      <c r="X113" s="11">
        <f t="shared" si="23"/>
        <v>26</v>
      </c>
      <c r="Y113" s="11">
        <f t="shared" si="39"/>
        <v>25</v>
      </c>
      <c r="Z113" s="41">
        <f>D123</f>
        <v>1.4826231805897485</v>
      </c>
      <c r="AA113" s="41">
        <f>E123</f>
        <v>1200.1550808882073</v>
      </c>
      <c r="AB113" s="19">
        <f t="shared" si="24"/>
        <v>1470.3203051969188</v>
      </c>
      <c r="AC113" s="19">
        <f t="shared" si="25"/>
        <v>1535.2424993054062</v>
      </c>
      <c r="AD113" s="41">
        <f t="shared" si="40"/>
        <v>1.0836970231176926</v>
      </c>
      <c r="AE113" s="41">
        <f t="shared" si="26"/>
        <v>1.1572130383775385</v>
      </c>
      <c r="AF113" s="41">
        <f t="shared" si="41"/>
        <v>1.1113944157449933</v>
      </c>
      <c r="AG113" s="19">
        <f t="shared" si="42"/>
        <v>1510.7828561365964</v>
      </c>
      <c r="AH113" s="11">
        <f t="shared" si="27"/>
        <v>26</v>
      </c>
      <c r="AI113" s="11">
        <f t="shared" si="43"/>
        <v>25</v>
      </c>
      <c r="AJ113" s="41">
        <f>F123</f>
        <v>1.4826231805897485</v>
      </c>
      <c r="AK113" s="41">
        <f>G123</f>
        <v>1200.1550808882073</v>
      </c>
      <c r="AL113" s="19">
        <f t="shared" si="28"/>
        <v>1470.3203051969188</v>
      </c>
      <c r="AM113" s="19">
        <f t="shared" si="29"/>
        <v>1535.2424993054062</v>
      </c>
      <c r="AN113" s="41">
        <f t="shared" si="44"/>
        <v>1.0836970231176926</v>
      </c>
      <c r="AO113" s="41">
        <f t="shared" si="30"/>
        <v>1.1572130383775385</v>
      </c>
      <c r="AP113" s="41">
        <f t="shared" si="45"/>
        <v>1.1113944157449933</v>
      </c>
      <c r="AQ113" s="19">
        <f t="shared" si="46"/>
        <v>1510.7828561365964</v>
      </c>
      <c r="AR113" s="11">
        <f t="shared" si="31"/>
        <v>26</v>
      </c>
      <c r="AS113" s="11">
        <f t="shared" si="47"/>
        <v>25</v>
      </c>
      <c r="AT113" s="41">
        <f>H123</f>
        <v>1.4826231805897485</v>
      </c>
      <c r="AU113" s="41">
        <f>I123</f>
        <v>1200.1550808882073</v>
      </c>
      <c r="AV113" s="19">
        <f t="shared" si="32"/>
        <v>1470.3203051969188</v>
      </c>
      <c r="AW113" s="19">
        <f t="shared" si="48"/>
        <v>1535.2424993054062</v>
      </c>
      <c r="AX113" s="41">
        <f t="shared" si="49"/>
        <v>1.0836970231176926</v>
      </c>
      <c r="AY113" s="144">
        <f t="shared" si="33"/>
        <v>1.1572130383775385</v>
      </c>
    </row>
    <row r="114" spans="1:51" x14ac:dyDescent="0.3">
      <c r="A114" s="11">
        <v>4.0000000000000002E-4</v>
      </c>
      <c r="B114" s="140">
        <f t="shared" si="11"/>
        <v>0.84277182184216459</v>
      </c>
      <c r="C114" s="142">
        <f t="shared" si="15"/>
        <v>1758.0902706204192</v>
      </c>
      <c r="D114" s="140">
        <f t="shared" si="12"/>
        <v>0.84277182184216459</v>
      </c>
      <c r="E114" s="142">
        <f t="shared" si="16"/>
        <v>1758.0902706204192</v>
      </c>
      <c r="F114" s="140">
        <f t="shared" si="13"/>
        <v>0.84277182184216459</v>
      </c>
      <c r="G114" s="142">
        <f t="shared" si="17"/>
        <v>1758.0902706204192</v>
      </c>
      <c r="H114" s="140">
        <f t="shared" si="14"/>
        <v>0.84277182184216459</v>
      </c>
      <c r="I114" s="142">
        <f t="shared" si="18"/>
        <v>1758.0902706204192</v>
      </c>
      <c r="J114" s="11"/>
      <c r="K114" s="143">
        <v>0.42</v>
      </c>
      <c r="L114" s="41">
        <f t="shared" si="34"/>
        <v>1.1669602593907116</v>
      </c>
      <c r="M114" s="19">
        <f t="shared" si="50"/>
        <v>1461.8988544699507</v>
      </c>
      <c r="N114" s="11">
        <f t="shared" si="19"/>
        <v>25</v>
      </c>
      <c r="O114" s="11">
        <f t="shared" si="35"/>
        <v>26</v>
      </c>
      <c r="P114" s="19">
        <f>B122</f>
        <v>1.4226154265453381</v>
      </c>
      <c r="Q114" s="19">
        <f>C122</f>
        <v>1247.8694806173867</v>
      </c>
      <c r="R114" s="19">
        <f t="shared" si="20"/>
        <v>1409.4338351969495</v>
      </c>
      <c r="S114" s="19">
        <f t="shared" si="21"/>
        <v>1470.3203051969188</v>
      </c>
      <c r="T114" s="41">
        <f t="shared" si="36"/>
        <v>1.1572130383775385</v>
      </c>
      <c r="U114" s="41">
        <f t="shared" si="22"/>
        <v>1.2276847301373859</v>
      </c>
      <c r="V114" s="41">
        <f t="shared" si="37"/>
        <v>1.1669602593907116</v>
      </c>
      <c r="W114" s="19">
        <f t="shared" si="38"/>
        <v>1461.8988544699507</v>
      </c>
      <c r="X114" s="11">
        <f t="shared" si="23"/>
        <v>25</v>
      </c>
      <c r="Y114" s="11">
        <f t="shared" si="39"/>
        <v>26</v>
      </c>
      <c r="Z114" s="41">
        <f>D122</f>
        <v>1.4226154265453381</v>
      </c>
      <c r="AA114" s="41">
        <f>E122</f>
        <v>1247.8694806173867</v>
      </c>
      <c r="AB114" s="19">
        <f t="shared" si="24"/>
        <v>1409.4338351969495</v>
      </c>
      <c r="AC114" s="19">
        <f t="shared" si="25"/>
        <v>1470.3203051969188</v>
      </c>
      <c r="AD114" s="41">
        <f t="shared" si="40"/>
        <v>1.1572130383775385</v>
      </c>
      <c r="AE114" s="41">
        <f t="shared" si="26"/>
        <v>1.2276847301373859</v>
      </c>
      <c r="AF114" s="41">
        <f t="shared" si="41"/>
        <v>1.1669602593907116</v>
      </c>
      <c r="AG114" s="19">
        <f t="shared" si="42"/>
        <v>1461.8988544699507</v>
      </c>
      <c r="AH114" s="11">
        <f t="shared" si="27"/>
        <v>25</v>
      </c>
      <c r="AI114" s="11">
        <f t="shared" si="43"/>
        <v>26</v>
      </c>
      <c r="AJ114" s="41">
        <f>F122</f>
        <v>1.4226154265453381</v>
      </c>
      <c r="AK114" s="41">
        <f>G122</f>
        <v>1247.8694806173867</v>
      </c>
      <c r="AL114" s="19">
        <f t="shared" si="28"/>
        <v>1409.4338351969495</v>
      </c>
      <c r="AM114" s="19">
        <f t="shared" si="29"/>
        <v>1470.3203051969188</v>
      </c>
      <c r="AN114" s="41">
        <f t="shared" si="44"/>
        <v>1.1572130383775385</v>
      </c>
      <c r="AO114" s="41">
        <f t="shared" si="30"/>
        <v>1.2276847301373859</v>
      </c>
      <c r="AP114" s="41">
        <f t="shared" si="45"/>
        <v>1.1669602593907116</v>
      </c>
      <c r="AQ114" s="19">
        <f t="shared" si="46"/>
        <v>1461.8988544699507</v>
      </c>
      <c r="AR114" s="11">
        <f t="shared" si="31"/>
        <v>25</v>
      </c>
      <c r="AS114" s="11">
        <f t="shared" si="47"/>
        <v>26</v>
      </c>
      <c r="AT114" s="41">
        <f>H122</f>
        <v>1.4226154265453381</v>
      </c>
      <c r="AU114" s="41">
        <f>I122</f>
        <v>1247.8694806173867</v>
      </c>
      <c r="AV114" s="19">
        <f t="shared" si="32"/>
        <v>1409.4338351969495</v>
      </c>
      <c r="AW114" s="19">
        <f t="shared" si="48"/>
        <v>1470.3203051969188</v>
      </c>
      <c r="AX114" s="41">
        <f t="shared" si="49"/>
        <v>1.1572130383775385</v>
      </c>
      <c r="AY114" s="144">
        <f t="shared" si="33"/>
        <v>1.2276847301373859</v>
      </c>
    </row>
    <row r="115" spans="1:51" x14ac:dyDescent="0.3">
      <c r="A115" s="11">
        <v>4.5000000000000004E-4</v>
      </c>
      <c r="B115" s="140">
        <f t="shared" si="11"/>
        <v>0.9267066292329813</v>
      </c>
      <c r="C115" s="142">
        <f t="shared" si="15"/>
        <v>1678.6961478163335</v>
      </c>
      <c r="D115" s="140">
        <f t="shared" si="12"/>
        <v>0.9267066292329813</v>
      </c>
      <c r="E115" s="142">
        <f t="shared" si="16"/>
        <v>1678.6961478163335</v>
      </c>
      <c r="F115" s="140">
        <f t="shared" si="13"/>
        <v>0.9267066292329813</v>
      </c>
      <c r="G115" s="142">
        <f t="shared" si="17"/>
        <v>1678.6961478163335</v>
      </c>
      <c r="H115" s="140">
        <f t="shared" si="14"/>
        <v>0.9267066292329813</v>
      </c>
      <c r="I115" s="142">
        <f t="shared" si="18"/>
        <v>1678.6961478163335</v>
      </c>
      <c r="J115" s="11"/>
      <c r="K115" s="143">
        <v>0.44</v>
      </c>
      <c r="L115" s="41">
        <f t="shared" si="34"/>
        <v>1.2225261030364298</v>
      </c>
      <c r="M115" s="19">
        <f t="shared" si="50"/>
        <v>1413.8908105636506</v>
      </c>
      <c r="N115" s="11">
        <f t="shared" si="19"/>
        <v>25</v>
      </c>
      <c r="O115" s="11">
        <f t="shared" si="35"/>
        <v>26</v>
      </c>
      <c r="P115" s="19">
        <f>B121</f>
        <v>1.3602219525144688</v>
      </c>
      <c r="Q115" s="19">
        <f>C121</f>
        <v>1298.4892306177076</v>
      </c>
      <c r="R115" s="19">
        <f t="shared" si="20"/>
        <v>1409.4338351969495</v>
      </c>
      <c r="S115" s="19">
        <f t="shared" si="21"/>
        <v>1470.3203051969188</v>
      </c>
      <c r="T115" s="41">
        <f t="shared" si="36"/>
        <v>1.1572130383775385</v>
      </c>
      <c r="U115" s="41">
        <f t="shared" si="22"/>
        <v>1.2276847301373859</v>
      </c>
      <c r="V115" s="41">
        <f t="shared" si="37"/>
        <v>1.2225261030364298</v>
      </c>
      <c r="W115" s="19">
        <f t="shared" si="38"/>
        <v>1413.8908105636506</v>
      </c>
      <c r="X115" s="11">
        <f t="shared" si="23"/>
        <v>25</v>
      </c>
      <c r="Y115" s="11">
        <f t="shared" si="39"/>
        <v>26</v>
      </c>
      <c r="Z115" s="145">
        <f>D121</f>
        <v>1.3602219525144688</v>
      </c>
      <c r="AA115" s="145">
        <f>E121</f>
        <v>1298.4892306177076</v>
      </c>
      <c r="AB115" s="19">
        <f t="shared" si="24"/>
        <v>1409.4338351969495</v>
      </c>
      <c r="AC115" s="19">
        <f t="shared" si="25"/>
        <v>1470.3203051969188</v>
      </c>
      <c r="AD115" s="41">
        <f t="shared" si="40"/>
        <v>1.1572130383775385</v>
      </c>
      <c r="AE115" s="41">
        <f t="shared" si="26"/>
        <v>1.2276847301373859</v>
      </c>
      <c r="AF115" s="41">
        <f t="shared" si="41"/>
        <v>1.2225261030364298</v>
      </c>
      <c r="AG115" s="19">
        <f t="shared" si="42"/>
        <v>1413.8908105636506</v>
      </c>
      <c r="AH115" s="11">
        <f t="shared" si="27"/>
        <v>25</v>
      </c>
      <c r="AI115" s="11">
        <f t="shared" si="43"/>
        <v>26</v>
      </c>
      <c r="AJ115" s="41">
        <f>F121</f>
        <v>1.3602219525144688</v>
      </c>
      <c r="AK115" s="41">
        <f>G121</f>
        <v>1298.4892306177076</v>
      </c>
      <c r="AL115" s="19">
        <f t="shared" si="28"/>
        <v>1409.4338351969495</v>
      </c>
      <c r="AM115" s="19">
        <f t="shared" si="29"/>
        <v>1470.3203051969188</v>
      </c>
      <c r="AN115" s="41">
        <f t="shared" si="44"/>
        <v>1.1572130383775385</v>
      </c>
      <c r="AO115" s="41">
        <f t="shared" si="30"/>
        <v>1.2276847301373859</v>
      </c>
      <c r="AP115" s="41">
        <f t="shared" si="45"/>
        <v>1.2225261030364298</v>
      </c>
      <c r="AQ115" s="19">
        <f t="shared" si="46"/>
        <v>1413.8908105636506</v>
      </c>
      <c r="AR115" s="11">
        <f t="shared" si="31"/>
        <v>25</v>
      </c>
      <c r="AS115" s="11">
        <f t="shared" si="47"/>
        <v>26</v>
      </c>
      <c r="AT115" s="41">
        <f>H121</f>
        <v>1.3602219525144688</v>
      </c>
      <c r="AU115" s="41">
        <f>I121</f>
        <v>1298.4892306177076</v>
      </c>
      <c r="AV115" s="19">
        <f t="shared" si="32"/>
        <v>1409.4338351969495</v>
      </c>
      <c r="AW115" s="19">
        <f t="shared" si="48"/>
        <v>1470.3203051969188</v>
      </c>
      <c r="AX115" s="41">
        <f t="shared" si="49"/>
        <v>1.1572130383775385</v>
      </c>
      <c r="AY115" s="144">
        <f t="shared" si="33"/>
        <v>1.2276847301373859</v>
      </c>
    </row>
    <row r="116" spans="1:51" x14ac:dyDescent="0.3">
      <c r="A116" s="11">
        <v>5.0000000000000001E-4</v>
      </c>
      <c r="B116" s="140">
        <f t="shared" si="11"/>
        <v>1.0069348981524222</v>
      </c>
      <c r="C116" s="142">
        <f t="shared" si="15"/>
        <v>1604.565378388819</v>
      </c>
      <c r="D116" s="140">
        <f t="shared" si="12"/>
        <v>1.0069348981524222</v>
      </c>
      <c r="E116" s="142">
        <f t="shared" si="16"/>
        <v>1604.565378388819</v>
      </c>
      <c r="F116" s="140">
        <f t="shared" si="13"/>
        <v>1.0069348981524222</v>
      </c>
      <c r="G116" s="142">
        <f t="shared" si="17"/>
        <v>1604.565378388819</v>
      </c>
      <c r="H116" s="140">
        <f t="shared" si="14"/>
        <v>1.0069348981524222</v>
      </c>
      <c r="I116" s="142">
        <f t="shared" si="18"/>
        <v>1604.565378388819</v>
      </c>
      <c r="J116" s="11"/>
      <c r="K116" s="143">
        <v>0.46</v>
      </c>
      <c r="L116" s="41">
        <f t="shared" si="34"/>
        <v>1.2780919466821481</v>
      </c>
      <c r="M116" s="19">
        <f t="shared" si="50"/>
        <v>1366.8055656669744</v>
      </c>
      <c r="N116" s="11">
        <f t="shared" si="19"/>
        <v>24</v>
      </c>
      <c r="O116" s="11">
        <f t="shared" si="35"/>
        <v>27</v>
      </c>
      <c r="P116" s="19">
        <f>B120</f>
        <v>1.2952974909835835</v>
      </c>
      <c r="Q116" s="19">
        <f>C120</f>
        <v>1352.2552169239486</v>
      </c>
      <c r="R116" s="19">
        <f t="shared" si="20"/>
        <v>1352.2552169239486</v>
      </c>
      <c r="S116" s="19">
        <f t="shared" si="21"/>
        <v>1409.4338351969495</v>
      </c>
      <c r="T116" s="41">
        <f t="shared" si="36"/>
        <v>1.2276847301373859</v>
      </c>
      <c r="U116" s="41">
        <f t="shared" si="22"/>
        <v>1.2952974909835835</v>
      </c>
      <c r="V116" s="41">
        <f t="shared" si="37"/>
        <v>1.2780919466821481</v>
      </c>
      <c r="W116" s="19">
        <f t="shared" si="38"/>
        <v>1366.8055656669744</v>
      </c>
      <c r="X116" s="11">
        <f t="shared" si="23"/>
        <v>24</v>
      </c>
      <c r="Y116" s="11">
        <f t="shared" si="39"/>
        <v>27</v>
      </c>
      <c r="Z116" s="41">
        <f>D120</f>
        <v>1.2952974909835835</v>
      </c>
      <c r="AA116" s="41">
        <f>E120</f>
        <v>1352.2552169239486</v>
      </c>
      <c r="AB116" s="19">
        <f t="shared" si="24"/>
        <v>1352.2552169239486</v>
      </c>
      <c r="AC116" s="19">
        <f t="shared" si="25"/>
        <v>1409.4338351969495</v>
      </c>
      <c r="AD116" s="41">
        <f t="shared" si="40"/>
        <v>1.2276847301373859</v>
      </c>
      <c r="AE116" s="41">
        <f t="shared" si="26"/>
        <v>1.2952974909835835</v>
      </c>
      <c r="AF116" s="41">
        <f t="shared" si="41"/>
        <v>1.2780919466821481</v>
      </c>
      <c r="AG116" s="19">
        <f t="shared" si="42"/>
        <v>1366.8055656669744</v>
      </c>
      <c r="AH116" s="11">
        <f t="shared" si="27"/>
        <v>24</v>
      </c>
      <c r="AI116" s="11">
        <f t="shared" si="43"/>
        <v>27</v>
      </c>
      <c r="AJ116" s="41">
        <f>F120</f>
        <v>1.2952974909835835</v>
      </c>
      <c r="AK116" s="41">
        <f>G120</f>
        <v>1352.2552169239486</v>
      </c>
      <c r="AL116" s="19">
        <f t="shared" si="28"/>
        <v>1352.2552169239486</v>
      </c>
      <c r="AM116" s="19">
        <f t="shared" si="29"/>
        <v>1409.4338351969495</v>
      </c>
      <c r="AN116" s="41">
        <f t="shared" si="44"/>
        <v>1.2276847301373859</v>
      </c>
      <c r="AO116" s="41">
        <f t="shared" si="30"/>
        <v>1.2952974909835835</v>
      </c>
      <c r="AP116" s="41">
        <f t="shared" si="45"/>
        <v>1.2780919466821481</v>
      </c>
      <c r="AQ116" s="19">
        <f t="shared" si="46"/>
        <v>1366.8055656669744</v>
      </c>
      <c r="AR116" s="11">
        <f t="shared" si="31"/>
        <v>24</v>
      </c>
      <c r="AS116" s="11">
        <f t="shared" si="47"/>
        <v>27</v>
      </c>
      <c r="AT116" s="41">
        <f>H120</f>
        <v>1.2952974909835835</v>
      </c>
      <c r="AU116" s="41">
        <f>I120</f>
        <v>1352.2552169239486</v>
      </c>
      <c r="AV116" s="19">
        <f t="shared" si="32"/>
        <v>1352.2552169239486</v>
      </c>
      <c r="AW116" s="19">
        <f t="shared" si="48"/>
        <v>1409.4338351969495</v>
      </c>
      <c r="AX116" s="41">
        <f t="shared" si="49"/>
        <v>1.2276847301373859</v>
      </c>
      <c r="AY116" s="144">
        <f t="shared" si="33"/>
        <v>1.2952974909835835</v>
      </c>
    </row>
    <row r="117" spans="1:51" x14ac:dyDescent="0.3">
      <c r="A117" s="11">
        <v>5.5000000000000003E-4</v>
      </c>
      <c r="B117" s="140">
        <f t="shared" si="11"/>
        <v>1.0836970231176926</v>
      </c>
      <c r="C117" s="142">
        <f t="shared" si="15"/>
        <v>1535.2424993054062</v>
      </c>
      <c r="D117" s="140">
        <f t="shared" si="12"/>
        <v>1.0836970231176926</v>
      </c>
      <c r="E117" s="142">
        <f t="shared" si="16"/>
        <v>1535.2424993054062</v>
      </c>
      <c r="F117" s="140">
        <f t="shared" si="13"/>
        <v>1.0836970231176926</v>
      </c>
      <c r="G117" s="142">
        <f t="shared" si="17"/>
        <v>1535.2424993054062</v>
      </c>
      <c r="H117" s="140">
        <f t="shared" si="14"/>
        <v>1.0836970231176926</v>
      </c>
      <c r="I117" s="142">
        <f t="shared" si="18"/>
        <v>1535.2424993054062</v>
      </c>
      <c r="J117" s="11"/>
      <c r="K117" s="143">
        <v>0.48</v>
      </c>
      <c r="L117" s="41">
        <f t="shared" si="34"/>
        <v>1.3336577903278664</v>
      </c>
      <c r="M117" s="19">
        <f t="shared" si="50"/>
        <v>1320.4878478828227</v>
      </c>
      <c r="N117" s="11">
        <f t="shared" si="19"/>
        <v>23</v>
      </c>
      <c r="O117" s="11">
        <f t="shared" si="35"/>
        <v>28</v>
      </c>
      <c r="P117" s="19">
        <f>B119</f>
        <v>1.2276847301373859</v>
      </c>
      <c r="Q117" s="19">
        <f>C119</f>
        <v>1409.4338351969495</v>
      </c>
      <c r="R117" s="19">
        <f t="shared" si="20"/>
        <v>1298.4892306177076</v>
      </c>
      <c r="S117" s="19">
        <f t="shared" si="21"/>
        <v>1352.2552169239486</v>
      </c>
      <c r="T117" s="41">
        <f t="shared" si="36"/>
        <v>1.2952974909835835</v>
      </c>
      <c r="U117" s="41">
        <f t="shared" si="22"/>
        <v>1.3602219525144688</v>
      </c>
      <c r="V117" s="41">
        <f t="shared" si="37"/>
        <v>1.3336577903278664</v>
      </c>
      <c r="W117" s="19">
        <f t="shared" si="38"/>
        <v>1320.4878478828227</v>
      </c>
      <c r="X117" s="11">
        <f t="shared" si="23"/>
        <v>23</v>
      </c>
      <c r="Y117" s="11">
        <f t="shared" si="39"/>
        <v>28</v>
      </c>
      <c r="Z117" s="41">
        <f>D119</f>
        <v>1.2276847301373859</v>
      </c>
      <c r="AA117" s="41">
        <f>E119</f>
        <v>1409.4338351969495</v>
      </c>
      <c r="AB117" s="19">
        <f t="shared" si="24"/>
        <v>1298.4892306177076</v>
      </c>
      <c r="AC117" s="19">
        <f t="shared" si="25"/>
        <v>1352.2552169239486</v>
      </c>
      <c r="AD117" s="41">
        <f t="shared" si="40"/>
        <v>1.2952974909835835</v>
      </c>
      <c r="AE117" s="41">
        <f t="shared" si="26"/>
        <v>1.3602219525144688</v>
      </c>
      <c r="AF117" s="41">
        <f t="shared" si="41"/>
        <v>1.3336577903278664</v>
      </c>
      <c r="AG117" s="19">
        <f t="shared" si="42"/>
        <v>1320.4878478828227</v>
      </c>
      <c r="AH117" s="11">
        <f t="shared" si="27"/>
        <v>23</v>
      </c>
      <c r="AI117" s="11">
        <f t="shared" si="43"/>
        <v>28</v>
      </c>
      <c r="AJ117" s="41">
        <f>F119</f>
        <v>1.2276847301373859</v>
      </c>
      <c r="AK117" s="41">
        <f>G119</f>
        <v>1409.4338351969495</v>
      </c>
      <c r="AL117" s="19">
        <f t="shared" si="28"/>
        <v>1298.4892306177076</v>
      </c>
      <c r="AM117" s="19">
        <f t="shared" si="29"/>
        <v>1352.2552169239486</v>
      </c>
      <c r="AN117" s="41">
        <f t="shared" si="44"/>
        <v>1.2952974909835835</v>
      </c>
      <c r="AO117" s="41">
        <f t="shared" si="30"/>
        <v>1.3602219525144688</v>
      </c>
      <c r="AP117" s="41">
        <f t="shared" si="45"/>
        <v>1.3336577903278664</v>
      </c>
      <c r="AQ117" s="19">
        <f t="shared" si="46"/>
        <v>1320.4878478828227</v>
      </c>
      <c r="AR117" s="11">
        <f t="shared" si="31"/>
        <v>23</v>
      </c>
      <c r="AS117" s="11">
        <f t="shared" si="47"/>
        <v>28</v>
      </c>
      <c r="AT117" s="41">
        <f>H119</f>
        <v>1.2276847301373859</v>
      </c>
      <c r="AU117" s="41">
        <f>I119</f>
        <v>1409.4338351969495</v>
      </c>
      <c r="AV117" s="19">
        <f t="shared" si="32"/>
        <v>1298.4892306177076</v>
      </c>
      <c r="AW117" s="19">
        <f t="shared" si="48"/>
        <v>1352.2552169239486</v>
      </c>
      <c r="AX117" s="41">
        <f t="shared" si="49"/>
        <v>1.2952974909835835</v>
      </c>
      <c r="AY117" s="144">
        <f t="shared" si="33"/>
        <v>1.3602219525144688</v>
      </c>
    </row>
    <row r="118" spans="1:51" x14ac:dyDescent="0.3">
      <c r="A118" s="11">
        <v>6.0000000000000006E-4</v>
      </c>
      <c r="B118" s="140">
        <f t="shared" si="11"/>
        <v>1.1572130383775385</v>
      </c>
      <c r="C118" s="142">
        <f t="shared" si="15"/>
        <v>1470.3203051969188</v>
      </c>
      <c r="D118" s="140">
        <f t="shared" si="12"/>
        <v>1.1572130383775385</v>
      </c>
      <c r="E118" s="142">
        <f t="shared" si="16"/>
        <v>1470.3203051969188</v>
      </c>
      <c r="F118" s="140">
        <f t="shared" si="13"/>
        <v>1.1572130383775385</v>
      </c>
      <c r="G118" s="142">
        <f t="shared" si="17"/>
        <v>1470.3203051969188</v>
      </c>
      <c r="H118" s="140">
        <f t="shared" si="14"/>
        <v>1.1572130383775385</v>
      </c>
      <c r="I118" s="142">
        <f t="shared" si="18"/>
        <v>1470.3203051969188</v>
      </c>
      <c r="J118" s="11"/>
      <c r="K118" s="143">
        <v>0.5</v>
      </c>
      <c r="L118" s="41">
        <f t="shared" si="34"/>
        <v>1.3892236339735846</v>
      </c>
      <c r="M118" s="19">
        <f t="shared" si="50"/>
        <v>1274.9602015349053</v>
      </c>
      <c r="N118" s="11">
        <f t="shared" si="19"/>
        <v>22</v>
      </c>
      <c r="O118" s="11">
        <f t="shared" si="35"/>
        <v>29</v>
      </c>
      <c r="P118" s="19">
        <f>B118</f>
        <v>1.1572130383775385</v>
      </c>
      <c r="Q118" s="19">
        <f>C118</f>
        <v>1470.3203051969188</v>
      </c>
      <c r="R118" s="19">
        <f t="shared" si="20"/>
        <v>1247.8694806173867</v>
      </c>
      <c r="S118" s="19">
        <f t="shared" si="21"/>
        <v>1298.4892306177076</v>
      </c>
      <c r="T118" s="41">
        <f t="shared" si="36"/>
        <v>1.3602219525144688</v>
      </c>
      <c r="U118" s="41">
        <f t="shared" si="22"/>
        <v>1.4226154265453381</v>
      </c>
      <c r="V118" s="41">
        <f t="shared" si="37"/>
        <v>1.3892236339735846</v>
      </c>
      <c r="W118" s="19">
        <f t="shared" si="38"/>
        <v>1274.9602015349053</v>
      </c>
      <c r="X118" s="11">
        <f t="shared" si="23"/>
        <v>22</v>
      </c>
      <c r="Y118" s="11">
        <f t="shared" si="39"/>
        <v>29</v>
      </c>
      <c r="Z118" s="41">
        <f>D118</f>
        <v>1.1572130383775385</v>
      </c>
      <c r="AA118" s="41">
        <f>E118</f>
        <v>1470.3203051969188</v>
      </c>
      <c r="AB118" s="19">
        <f t="shared" si="24"/>
        <v>1247.8694806173867</v>
      </c>
      <c r="AC118" s="19">
        <f t="shared" si="25"/>
        <v>1298.4892306177076</v>
      </c>
      <c r="AD118" s="41">
        <f t="shared" si="40"/>
        <v>1.3602219525144688</v>
      </c>
      <c r="AE118" s="41">
        <f t="shared" si="26"/>
        <v>1.4226154265453381</v>
      </c>
      <c r="AF118" s="41">
        <f t="shared" si="41"/>
        <v>1.3892236339735846</v>
      </c>
      <c r="AG118" s="19">
        <f t="shared" si="42"/>
        <v>1274.9602015349053</v>
      </c>
      <c r="AH118" s="11">
        <f t="shared" si="27"/>
        <v>22</v>
      </c>
      <c r="AI118" s="11">
        <f t="shared" si="43"/>
        <v>29</v>
      </c>
      <c r="AJ118" s="41">
        <f>F118</f>
        <v>1.1572130383775385</v>
      </c>
      <c r="AK118" s="41">
        <f>G118</f>
        <v>1470.3203051969188</v>
      </c>
      <c r="AL118" s="19">
        <f t="shared" si="28"/>
        <v>1247.8694806173867</v>
      </c>
      <c r="AM118" s="19">
        <f t="shared" si="29"/>
        <v>1298.4892306177076</v>
      </c>
      <c r="AN118" s="41">
        <f t="shared" si="44"/>
        <v>1.3602219525144688</v>
      </c>
      <c r="AO118" s="41">
        <f t="shared" si="30"/>
        <v>1.4226154265453381</v>
      </c>
      <c r="AP118" s="41">
        <f t="shared" si="45"/>
        <v>1.3892236339735846</v>
      </c>
      <c r="AQ118" s="19">
        <f t="shared" si="46"/>
        <v>1274.9602015349053</v>
      </c>
      <c r="AR118" s="11">
        <f t="shared" si="31"/>
        <v>22</v>
      </c>
      <c r="AS118" s="11">
        <f t="shared" si="47"/>
        <v>29</v>
      </c>
      <c r="AT118" s="41">
        <f>H118</f>
        <v>1.1572130383775385</v>
      </c>
      <c r="AU118" s="41">
        <f>I118</f>
        <v>1470.3203051969188</v>
      </c>
      <c r="AV118" s="19">
        <f t="shared" si="32"/>
        <v>1247.8694806173867</v>
      </c>
      <c r="AW118" s="19">
        <f t="shared" si="48"/>
        <v>1298.4892306177076</v>
      </c>
      <c r="AX118" s="41">
        <f t="shared" si="49"/>
        <v>1.3602219525144688</v>
      </c>
      <c r="AY118" s="144">
        <f t="shared" si="33"/>
        <v>1.4226154265453381</v>
      </c>
    </row>
    <row r="119" spans="1:51" x14ac:dyDescent="0.3">
      <c r="A119" s="11">
        <v>6.4999999999999997E-4</v>
      </c>
      <c r="B119" s="140">
        <f t="shared" si="11"/>
        <v>1.2276847301373859</v>
      </c>
      <c r="C119" s="142">
        <f t="shared" si="15"/>
        <v>1409.4338351969495</v>
      </c>
      <c r="D119" s="140">
        <f t="shared" si="12"/>
        <v>1.2276847301373859</v>
      </c>
      <c r="E119" s="142">
        <f t="shared" si="16"/>
        <v>1409.4338351969495</v>
      </c>
      <c r="F119" s="140">
        <f t="shared" si="13"/>
        <v>1.2276847301373859</v>
      </c>
      <c r="G119" s="142">
        <f t="shared" si="17"/>
        <v>1409.4338351969495</v>
      </c>
      <c r="H119" s="140">
        <f t="shared" si="14"/>
        <v>1.2276847301373859</v>
      </c>
      <c r="I119" s="142">
        <f t="shared" si="18"/>
        <v>1409.4338351969495</v>
      </c>
      <c r="J119" s="11"/>
      <c r="K119" s="143">
        <v>0.52</v>
      </c>
      <c r="L119" s="41">
        <f t="shared" si="34"/>
        <v>1.4447894776193029</v>
      </c>
      <c r="M119" s="19">
        <f t="shared" si="50"/>
        <v>1230.2380669208271</v>
      </c>
      <c r="N119" s="11">
        <f t="shared" si="19"/>
        <v>21</v>
      </c>
      <c r="O119" s="11">
        <f t="shared" si="35"/>
        <v>30</v>
      </c>
      <c r="P119" s="19">
        <f>B117</f>
        <v>1.0836970231176926</v>
      </c>
      <c r="Q119" s="19">
        <f>C117</f>
        <v>1535.2424993054062</v>
      </c>
      <c r="R119" s="19">
        <f t="shared" si="20"/>
        <v>1200.1550808882073</v>
      </c>
      <c r="S119" s="19">
        <f t="shared" si="21"/>
        <v>1247.8694806173867</v>
      </c>
      <c r="T119" s="41">
        <f t="shared" si="36"/>
        <v>1.4226154265453381</v>
      </c>
      <c r="U119" s="41">
        <f t="shared" si="22"/>
        <v>1.4826231805897485</v>
      </c>
      <c r="V119" s="41">
        <f t="shared" si="37"/>
        <v>1.4447894776193029</v>
      </c>
      <c r="W119" s="19">
        <f t="shared" si="38"/>
        <v>1230.2380669208271</v>
      </c>
      <c r="X119" s="11">
        <f t="shared" si="23"/>
        <v>21</v>
      </c>
      <c r="Y119" s="11">
        <f t="shared" si="39"/>
        <v>30</v>
      </c>
      <c r="Z119" s="41">
        <f>D117</f>
        <v>1.0836970231176926</v>
      </c>
      <c r="AA119" s="41">
        <f>E117</f>
        <v>1535.2424993054062</v>
      </c>
      <c r="AB119" s="19">
        <f t="shared" si="24"/>
        <v>1200.1550808882073</v>
      </c>
      <c r="AC119" s="19">
        <f t="shared" si="25"/>
        <v>1247.8694806173867</v>
      </c>
      <c r="AD119" s="41">
        <f t="shared" si="40"/>
        <v>1.4226154265453381</v>
      </c>
      <c r="AE119" s="41">
        <f t="shared" si="26"/>
        <v>1.4826231805897485</v>
      </c>
      <c r="AF119" s="41">
        <f t="shared" si="41"/>
        <v>1.4447894776193029</v>
      </c>
      <c r="AG119" s="19">
        <f t="shared" si="42"/>
        <v>1230.2380669208271</v>
      </c>
      <c r="AH119" s="11">
        <f t="shared" si="27"/>
        <v>21</v>
      </c>
      <c r="AI119" s="11">
        <f t="shared" si="43"/>
        <v>30</v>
      </c>
      <c r="AJ119" s="41">
        <f>F117</f>
        <v>1.0836970231176926</v>
      </c>
      <c r="AK119" s="41">
        <f>G117</f>
        <v>1535.2424993054062</v>
      </c>
      <c r="AL119" s="19">
        <f t="shared" si="28"/>
        <v>1200.1550808882073</v>
      </c>
      <c r="AM119" s="19">
        <f t="shared" si="29"/>
        <v>1247.8694806173867</v>
      </c>
      <c r="AN119" s="41">
        <f t="shared" si="44"/>
        <v>1.4226154265453381</v>
      </c>
      <c r="AO119" s="41">
        <f t="shared" si="30"/>
        <v>1.4826231805897485</v>
      </c>
      <c r="AP119" s="41">
        <f t="shared" si="45"/>
        <v>1.4447894776193029</v>
      </c>
      <c r="AQ119" s="19">
        <f t="shared" si="46"/>
        <v>1230.2380669208271</v>
      </c>
      <c r="AR119" s="11">
        <f t="shared" si="31"/>
        <v>21</v>
      </c>
      <c r="AS119" s="11">
        <f t="shared" si="47"/>
        <v>30</v>
      </c>
      <c r="AT119" s="41">
        <f>H117</f>
        <v>1.0836970231176926</v>
      </c>
      <c r="AU119" s="41">
        <f>I117</f>
        <v>1535.2424993054062</v>
      </c>
      <c r="AV119" s="19">
        <f t="shared" si="32"/>
        <v>1200.1550808882073</v>
      </c>
      <c r="AW119" s="19">
        <f t="shared" si="48"/>
        <v>1247.8694806173867</v>
      </c>
      <c r="AX119" s="41">
        <f t="shared" si="49"/>
        <v>1.4226154265453381</v>
      </c>
      <c r="AY119" s="144">
        <f t="shared" si="33"/>
        <v>1.4826231805897485</v>
      </c>
    </row>
    <row r="120" spans="1:51" x14ac:dyDescent="0.3">
      <c r="A120" s="11">
        <v>7.000000000000001E-4</v>
      </c>
      <c r="B120" s="140">
        <f t="shared" si="11"/>
        <v>1.2952974909835835</v>
      </c>
      <c r="C120" s="142">
        <f t="shared" si="15"/>
        <v>1352.2552169239486</v>
      </c>
      <c r="D120" s="140">
        <f t="shared" si="12"/>
        <v>1.2952974909835835</v>
      </c>
      <c r="E120" s="142">
        <f t="shared" si="16"/>
        <v>1352.2552169239486</v>
      </c>
      <c r="F120" s="140">
        <f t="shared" si="13"/>
        <v>1.2952974909835835</v>
      </c>
      <c r="G120" s="142">
        <f t="shared" si="17"/>
        <v>1352.2552169239486</v>
      </c>
      <c r="H120" s="140">
        <f t="shared" si="14"/>
        <v>1.2952974909835835</v>
      </c>
      <c r="I120" s="142">
        <f t="shared" si="18"/>
        <v>1352.2552169239486</v>
      </c>
      <c r="J120" s="11"/>
      <c r="K120" s="143">
        <v>0.54</v>
      </c>
      <c r="L120" s="41">
        <f t="shared" si="34"/>
        <v>1.5003553212650211</v>
      </c>
      <c r="M120" s="19">
        <f t="shared" si="50"/>
        <v>1189.7871359297881</v>
      </c>
      <c r="N120" s="11">
        <f t="shared" si="19"/>
        <v>20</v>
      </c>
      <c r="O120" s="11">
        <f t="shared" si="35"/>
        <v>31</v>
      </c>
      <c r="P120" s="19">
        <f>B116</f>
        <v>1.0069348981524222</v>
      </c>
      <c r="Q120" s="19">
        <f>C116</f>
        <v>1604.565378388819</v>
      </c>
      <c r="R120" s="19">
        <f t="shared" si="20"/>
        <v>1133.8586090491115</v>
      </c>
      <c r="S120" s="19">
        <f t="shared" si="21"/>
        <v>1200.1550808882073</v>
      </c>
      <c r="T120" s="41">
        <f t="shared" si="36"/>
        <v>1.4826231805897485</v>
      </c>
      <c r="U120" s="41">
        <f t="shared" si="22"/>
        <v>1.5960090414946597</v>
      </c>
      <c r="V120" s="41">
        <f t="shared" si="37"/>
        <v>1.5003553212650211</v>
      </c>
      <c r="W120" s="19">
        <f t="shared" si="38"/>
        <v>1189.7871359297881</v>
      </c>
      <c r="X120" s="11">
        <f t="shared" si="23"/>
        <v>20</v>
      </c>
      <c r="Y120" s="11">
        <f t="shared" si="39"/>
        <v>31</v>
      </c>
      <c r="Z120" s="41">
        <f>D116</f>
        <v>1.0069348981524222</v>
      </c>
      <c r="AA120" s="41">
        <f>E116</f>
        <v>1604.565378388819</v>
      </c>
      <c r="AB120" s="19">
        <f t="shared" si="24"/>
        <v>1133.8586090491115</v>
      </c>
      <c r="AC120" s="19">
        <f t="shared" si="25"/>
        <v>1200.1550808882073</v>
      </c>
      <c r="AD120" s="41">
        <f t="shared" si="40"/>
        <v>1.4826231805897485</v>
      </c>
      <c r="AE120" s="41">
        <f t="shared" si="26"/>
        <v>1.5960090414946597</v>
      </c>
      <c r="AF120" s="41">
        <f t="shared" si="41"/>
        <v>1.5003553212650211</v>
      </c>
      <c r="AG120" s="19">
        <f t="shared" si="42"/>
        <v>1189.7871359297881</v>
      </c>
      <c r="AH120" s="11">
        <f t="shared" si="27"/>
        <v>20</v>
      </c>
      <c r="AI120" s="11">
        <f t="shared" si="43"/>
        <v>31</v>
      </c>
      <c r="AJ120" s="41">
        <f>F116</f>
        <v>1.0069348981524222</v>
      </c>
      <c r="AK120" s="41">
        <f>G116</f>
        <v>1604.565378388819</v>
      </c>
      <c r="AL120" s="19">
        <f t="shared" si="28"/>
        <v>1133.8586090491115</v>
      </c>
      <c r="AM120" s="19">
        <f t="shared" si="29"/>
        <v>1200.1550808882073</v>
      </c>
      <c r="AN120" s="41">
        <f t="shared" si="44"/>
        <v>1.4826231805897485</v>
      </c>
      <c r="AO120" s="41">
        <f t="shared" si="30"/>
        <v>1.5960090414946597</v>
      </c>
      <c r="AP120" s="41">
        <f t="shared" si="45"/>
        <v>1.5003553212650211</v>
      </c>
      <c r="AQ120" s="19">
        <f t="shared" si="46"/>
        <v>1189.7871359297881</v>
      </c>
      <c r="AR120" s="11">
        <f t="shared" si="31"/>
        <v>20</v>
      </c>
      <c r="AS120" s="11">
        <f t="shared" si="47"/>
        <v>31</v>
      </c>
      <c r="AT120" s="41">
        <f>H116</f>
        <v>1.0069348981524222</v>
      </c>
      <c r="AU120" s="41">
        <f>I116</f>
        <v>1604.565378388819</v>
      </c>
      <c r="AV120" s="19">
        <f t="shared" si="32"/>
        <v>1133.8586090491115</v>
      </c>
      <c r="AW120" s="19">
        <f t="shared" si="48"/>
        <v>1200.1550808882073</v>
      </c>
      <c r="AX120" s="41">
        <f t="shared" si="49"/>
        <v>1.4826231805897485</v>
      </c>
      <c r="AY120" s="144">
        <f t="shared" si="33"/>
        <v>1.5960090414946597</v>
      </c>
    </row>
    <row r="121" spans="1:51" x14ac:dyDescent="0.3">
      <c r="A121" s="11">
        <v>7.5000000000000002E-4</v>
      </c>
      <c r="B121" s="140">
        <f t="shared" si="11"/>
        <v>1.3602219525144688</v>
      </c>
      <c r="C121" s="142">
        <f t="shared" si="15"/>
        <v>1298.4892306177076</v>
      </c>
      <c r="D121" s="140">
        <f t="shared" si="12"/>
        <v>1.3602219525144688</v>
      </c>
      <c r="E121" s="142">
        <f t="shared" si="16"/>
        <v>1298.4892306177076</v>
      </c>
      <c r="F121" s="140">
        <f t="shared" si="13"/>
        <v>1.3602219525144688</v>
      </c>
      <c r="G121" s="142">
        <f t="shared" si="17"/>
        <v>1298.4892306177076</v>
      </c>
      <c r="H121" s="140">
        <f t="shared" si="14"/>
        <v>1.3602219525144688</v>
      </c>
      <c r="I121" s="142">
        <f t="shared" si="18"/>
        <v>1298.4892306177076</v>
      </c>
      <c r="J121" s="11"/>
      <c r="K121" s="143">
        <v>0.56000000000000005</v>
      </c>
      <c r="L121" s="41">
        <f t="shared" si="34"/>
        <v>1.5559211649107394</v>
      </c>
      <c r="M121" s="19">
        <f t="shared" si="50"/>
        <v>1157.2979052702146</v>
      </c>
      <c r="N121" s="11">
        <f t="shared" si="19"/>
        <v>20</v>
      </c>
      <c r="O121" s="11">
        <f t="shared" si="35"/>
        <v>31</v>
      </c>
      <c r="P121" s="19">
        <f>B115</f>
        <v>0.9267066292329813</v>
      </c>
      <c r="Q121" s="19">
        <f>C115</f>
        <v>1678.6961478163335</v>
      </c>
      <c r="R121" s="19">
        <f t="shared" si="20"/>
        <v>1133.8586090491115</v>
      </c>
      <c r="S121" s="19">
        <f t="shared" si="21"/>
        <v>1200.1550808882073</v>
      </c>
      <c r="T121" s="41">
        <f t="shared" si="36"/>
        <v>1.4826231805897485</v>
      </c>
      <c r="U121" s="41">
        <f t="shared" si="22"/>
        <v>1.5960090414946597</v>
      </c>
      <c r="V121" s="41">
        <f t="shared" si="37"/>
        <v>1.5559211649107394</v>
      </c>
      <c r="W121" s="19">
        <f t="shared" si="38"/>
        <v>1157.2979052702146</v>
      </c>
      <c r="X121" s="11">
        <f t="shared" si="23"/>
        <v>20</v>
      </c>
      <c r="Y121" s="11">
        <f t="shared" si="39"/>
        <v>31</v>
      </c>
      <c r="Z121" s="41">
        <f>D115</f>
        <v>0.9267066292329813</v>
      </c>
      <c r="AA121" s="41">
        <f>E115</f>
        <v>1678.6961478163335</v>
      </c>
      <c r="AB121" s="19">
        <f t="shared" si="24"/>
        <v>1133.8586090491115</v>
      </c>
      <c r="AC121" s="19">
        <f t="shared" si="25"/>
        <v>1200.1550808882073</v>
      </c>
      <c r="AD121" s="41">
        <f t="shared" si="40"/>
        <v>1.4826231805897485</v>
      </c>
      <c r="AE121" s="41">
        <f t="shared" si="26"/>
        <v>1.5960090414946597</v>
      </c>
      <c r="AF121" s="41">
        <f t="shared" si="41"/>
        <v>1.5559211649107394</v>
      </c>
      <c r="AG121" s="19">
        <f t="shared" si="42"/>
        <v>1157.2979052702146</v>
      </c>
      <c r="AH121" s="11">
        <f t="shared" si="27"/>
        <v>20</v>
      </c>
      <c r="AI121" s="11">
        <f t="shared" si="43"/>
        <v>31</v>
      </c>
      <c r="AJ121" s="41">
        <f>F115</f>
        <v>0.9267066292329813</v>
      </c>
      <c r="AK121" s="41">
        <f>G115</f>
        <v>1678.6961478163335</v>
      </c>
      <c r="AL121" s="19">
        <f t="shared" si="28"/>
        <v>1133.8586090491115</v>
      </c>
      <c r="AM121" s="19">
        <f t="shared" si="29"/>
        <v>1200.1550808882073</v>
      </c>
      <c r="AN121" s="41">
        <f t="shared" si="44"/>
        <v>1.4826231805897485</v>
      </c>
      <c r="AO121" s="41">
        <f t="shared" si="30"/>
        <v>1.5960090414946597</v>
      </c>
      <c r="AP121" s="41">
        <f t="shared" si="45"/>
        <v>1.5559211649107394</v>
      </c>
      <c r="AQ121" s="19">
        <f t="shared" si="46"/>
        <v>1157.2979052702146</v>
      </c>
      <c r="AR121" s="11">
        <f t="shared" si="31"/>
        <v>20</v>
      </c>
      <c r="AS121" s="11">
        <f t="shared" si="47"/>
        <v>31</v>
      </c>
      <c r="AT121" s="41">
        <f>H115</f>
        <v>0.9267066292329813</v>
      </c>
      <c r="AU121" s="41">
        <f>I115</f>
        <v>1678.6961478163335</v>
      </c>
      <c r="AV121" s="19">
        <f t="shared" si="32"/>
        <v>1133.8586090491115</v>
      </c>
      <c r="AW121" s="19">
        <f t="shared" si="48"/>
        <v>1200.1550808882073</v>
      </c>
      <c r="AX121" s="41">
        <f t="shared" si="49"/>
        <v>1.4826231805897485</v>
      </c>
      <c r="AY121" s="144">
        <f t="shared" si="33"/>
        <v>1.5960090414946597</v>
      </c>
    </row>
    <row r="122" spans="1:51" x14ac:dyDescent="0.3">
      <c r="A122" s="11">
        <v>8.0000000000000004E-4</v>
      </c>
      <c r="B122" s="140">
        <f t="shared" si="11"/>
        <v>1.4226154265453381</v>
      </c>
      <c r="C122" s="142">
        <f t="shared" si="15"/>
        <v>1247.8694806173867</v>
      </c>
      <c r="D122" s="140">
        <f t="shared" si="12"/>
        <v>1.4226154265453381</v>
      </c>
      <c r="E122" s="142">
        <f t="shared" si="16"/>
        <v>1247.8694806173867</v>
      </c>
      <c r="F122" s="140">
        <f t="shared" si="13"/>
        <v>1.4226154265453381</v>
      </c>
      <c r="G122" s="142">
        <f t="shared" si="17"/>
        <v>1247.8694806173867</v>
      </c>
      <c r="H122" s="140">
        <f t="shared" si="14"/>
        <v>1.4226154265453381</v>
      </c>
      <c r="I122" s="142">
        <f t="shared" si="18"/>
        <v>1247.8694806173867</v>
      </c>
      <c r="J122" s="11"/>
      <c r="K122" s="143">
        <v>0.57999999999999996</v>
      </c>
      <c r="L122" s="41">
        <f t="shared" si="34"/>
        <v>1.6114870085564577</v>
      </c>
      <c r="M122" s="19">
        <f t="shared" si="50"/>
        <v>1122.0234864466224</v>
      </c>
      <c r="N122" s="11">
        <f t="shared" si="19"/>
        <v>19</v>
      </c>
      <c r="O122" s="11">
        <f t="shared" si="35"/>
        <v>32</v>
      </c>
      <c r="P122" s="19">
        <f>B114</f>
        <v>0.84277182184216459</v>
      </c>
      <c r="Q122" s="19">
        <f>C114</f>
        <v>1758.0902706204192</v>
      </c>
      <c r="R122" s="19">
        <f t="shared" si="20"/>
        <v>1053.3174074390779</v>
      </c>
      <c r="S122" s="19">
        <f t="shared" si="21"/>
        <v>1133.8586090491115</v>
      </c>
      <c r="T122" s="41">
        <f t="shared" si="36"/>
        <v>1.5960090414946597</v>
      </c>
      <c r="U122" s="41">
        <f t="shared" si="22"/>
        <v>1.7013407822385676</v>
      </c>
      <c r="V122" s="41">
        <f t="shared" si="37"/>
        <v>1.6114870085564577</v>
      </c>
      <c r="W122" s="19">
        <f t="shared" si="38"/>
        <v>1122.0234864466224</v>
      </c>
      <c r="X122" s="11">
        <f t="shared" si="23"/>
        <v>19</v>
      </c>
      <c r="Y122" s="11">
        <f t="shared" si="39"/>
        <v>32</v>
      </c>
      <c r="Z122" s="41">
        <f>D114</f>
        <v>0.84277182184216459</v>
      </c>
      <c r="AA122" s="41">
        <f>E114</f>
        <v>1758.0902706204192</v>
      </c>
      <c r="AB122" s="19">
        <f t="shared" si="24"/>
        <v>1053.3174074390779</v>
      </c>
      <c r="AC122" s="19">
        <f t="shared" si="25"/>
        <v>1133.8586090491115</v>
      </c>
      <c r="AD122" s="41">
        <f t="shared" si="40"/>
        <v>1.5960090414946597</v>
      </c>
      <c r="AE122" s="41">
        <f t="shared" si="26"/>
        <v>1.7013407822385676</v>
      </c>
      <c r="AF122" s="41">
        <f t="shared" si="41"/>
        <v>1.6114870085564577</v>
      </c>
      <c r="AG122" s="19">
        <f t="shared" si="42"/>
        <v>1122.0234864466224</v>
      </c>
      <c r="AH122" s="11">
        <f t="shared" si="27"/>
        <v>19</v>
      </c>
      <c r="AI122" s="11">
        <f t="shared" si="43"/>
        <v>32</v>
      </c>
      <c r="AJ122" s="41">
        <f>F114</f>
        <v>0.84277182184216459</v>
      </c>
      <c r="AK122" s="41">
        <f>G114</f>
        <v>1758.0902706204192</v>
      </c>
      <c r="AL122" s="19">
        <f t="shared" si="28"/>
        <v>1053.3174074390779</v>
      </c>
      <c r="AM122" s="19">
        <f t="shared" si="29"/>
        <v>1133.8586090491115</v>
      </c>
      <c r="AN122" s="41">
        <f t="shared" si="44"/>
        <v>1.5960090414946597</v>
      </c>
      <c r="AO122" s="41">
        <f t="shared" si="30"/>
        <v>1.7013407822385676</v>
      </c>
      <c r="AP122" s="41">
        <f t="shared" si="45"/>
        <v>1.6114870085564577</v>
      </c>
      <c r="AQ122" s="19">
        <f t="shared" si="46"/>
        <v>1122.0234864466224</v>
      </c>
      <c r="AR122" s="11">
        <f t="shared" si="31"/>
        <v>19</v>
      </c>
      <c r="AS122" s="11">
        <f t="shared" si="47"/>
        <v>32</v>
      </c>
      <c r="AT122" s="41">
        <f>H114</f>
        <v>0.84277182184216459</v>
      </c>
      <c r="AU122" s="41">
        <f>I114</f>
        <v>1758.0902706204192</v>
      </c>
      <c r="AV122" s="19">
        <f t="shared" si="32"/>
        <v>1053.3174074390779</v>
      </c>
      <c r="AW122" s="19">
        <f t="shared" si="48"/>
        <v>1133.8586090491115</v>
      </c>
      <c r="AX122" s="41">
        <f t="shared" si="49"/>
        <v>1.5960090414946597</v>
      </c>
      <c r="AY122" s="144">
        <f t="shared" si="33"/>
        <v>1.7013407822385676</v>
      </c>
    </row>
    <row r="123" spans="1:51" x14ac:dyDescent="0.3">
      <c r="A123" s="11">
        <v>8.5000000000000006E-4</v>
      </c>
      <c r="B123" s="140">
        <f t="shared" si="11"/>
        <v>1.4826231805897485</v>
      </c>
      <c r="C123" s="142">
        <f t="shared" si="15"/>
        <v>1200.1550808882073</v>
      </c>
      <c r="D123" s="140">
        <f t="shared" si="12"/>
        <v>1.4826231805897485</v>
      </c>
      <c r="E123" s="142">
        <f t="shared" si="16"/>
        <v>1200.1550808882073</v>
      </c>
      <c r="F123" s="140">
        <f t="shared" si="13"/>
        <v>1.4826231805897485</v>
      </c>
      <c r="G123" s="142">
        <f t="shared" si="17"/>
        <v>1200.1550808882073</v>
      </c>
      <c r="H123" s="140">
        <f t="shared" si="14"/>
        <v>1.4826231805897485</v>
      </c>
      <c r="I123" s="142">
        <f t="shared" si="18"/>
        <v>1200.1550808882073</v>
      </c>
      <c r="J123" s="11"/>
      <c r="K123" s="143">
        <v>0.6</v>
      </c>
      <c r="L123" s="41">
        <f t="shared" si="34"/>
        <v>1.6670528522021759</v>
      </c>
      <c r="M123" s="19">
        <f t="shared" si="50"/>
        <v>1079.5354407341506</v>
      </c>
      <c r="N123" s="11">
        <f t="shared" si="19"/>
        <v>19</v>
      </c>
      <c r="O123" s="11">
        <f t="shared" si="35"/>
        <v>32</v>
      </c>
      <c r="P123" s="19">
        <f>B113</f>
        <v>0.75486730831114368</v>
      </c>
      <c r="Q123" s="19">
        <f>C113</f>
        <v>1843.2585048723729</v>
      </c>
      <c r="R123" s="19">
        <f t="shared" si="20"/>
        <v>1053.3174074390779</v>
      </c>
      <c r="S123" s="19">
        <f t="shared" si="21"/>
        <v>1133.8586090491115</v>
      </c>
      <c r="T123" s="41">
        <f t="shared" si="36"/>
        <v>1.5960090414946597</v>
      </c>
      <c r="U123" s="41">
        <f t="shared" si="22"/>
        <v>1.7013407822385676</v>
      </c>
      <c r="V123" s="41">
        <f t="shared" si="37"/>
        <v>1.6670528522021759</v>
      </c>
      <c r="W123" s="19">
        <f t="shared" si="38"/>
        <v>1079.5354407341506</v>
      </c>
      <c r="X123" s="11">
        <f t="shared" si="23"/>
        <v>19</v>
      </c>
      <c r="Y123" s="11">
        <f t="shared" si="39"/>
        <v>32</v>
      </c>
      <c r="Z123" s="41">
        <f>D113</f>
        <v>0.75486730831114368</v>
      </c>
      <c r="AA123" s="41">
        <f>E113</f>
        <v>1843.2585048723729</v>
      </c>
      <c r="AB123" s="19">
        <f t="shared" si="24"/>
        <v>1053.3174074390779</v>
      </c>
      <c r="AC123" s="19">
        <f t="shared" si="25"/>
        <v>1133.8586090491115</v>
      </c>
      <c r="AD123" s="41">
        <f t="shared" si="40"/>
        <v>1.5960090414946597</v>
      </c>
      <c r="AE123" s="41">
        <f t="shared" si="26"/>
        <v>1.7013407822385676</v>
      </c>
      <c r="AF123" s="41">
        <f t="shared" si="41"/>
        <v>1.6670528522021759</v>
      </c>
      <c r="AG123" s="19">
        <f t="shared" si="42"/>
        <v>1079.5354407341506</v>
      </c>
      <c r="AH123" s="11">
        <f t="shared" si="27"/>
        <v>19</v>
      </c>
      <c r="AI123" s="11">
        <f t="shared" si="43"/>
        <v>32</v>
      </c>
      <c r="AJ123" s="41">
        <f>F113</f>
        <v>0.75486730831114368</v>
      </c>
      <c r="AK123" s="41">
        <f>G113</f>
        <v>1843.2585048723729</v>
      </c>
      <c r="AL123" s="19">
        <f t="shared" si="28"/>
        <v>1053.3174074390779</v>
      </c>
      <c r="AM123" s="19">
        <f t="shared" si="29"/>
        <v>1133.8586090491115</v>
      </c>
      <c r="AN123" s="41">
        <f t="shared" si="44"/>
        <v>1.5960090414946597</v>
      </c>
      <c r="AO123" s="41">
        <f t="shared" si="30"/>
        <v>1.7013407822385676</v>
      </c>
      <c r="AP123" s="41">
        <f t="shared" si="45"/>
        <v>1.6670528522021759</v>
      </c>
      <c r="AQ123" s="19">
        <f t="shared" si="46"/>
        <v>1079.5354407341506</v>
      </c>
      <c r="AR123" s="11">
        <f t="shared" si="31"/>
        <v>19</v>
      </c>
      <c r="AS123" s="11">
        <f t="shared" si="47"/>
        <v>32</v>
      </c>
      <c r="AT123" s="41">
        <f>H113</f>
        <v>0.75486730831114368</v>
      </c>
      <c r="AU123" s="41">
        <f>I113</f>
        <v>1843.2585048723729</v>
      </c>
      <c r="AV123" s="19">
        <f t="shared" si="32"/>
        <v>1053.3174074390779</v>
      </c>
      <c r="AW123" s="19">
        <f t="shared" si="48"/>
        <v>1133.8586090491115</v>
      </c>
      <c r="AX123" s="41">
        <f t="shared" si="49"/>
        <v>1.5960090414946597</v>
      </c>
      <c r="AY123" s="144">
        <f t="shared" si="33"/>
        <v>1.7013407822385676</v>
      </c>
    </row>
    <row r="124" spans="1:51" x14ac:dyDescent="0.3">
      <c r="A124" s="11">
        <v>9.5000000000000011E-4</v>
      </c>
      <c r="B124" s="140">
        <f t="shared" ref="B124:B143" si="51">+N$8*P$8*A124/(1+P$8*A124)+O$8*Q$8*A124/(1+Q$8*A124)+A124*R$8</f>
        <v>1.5960090414946597</v>
      </c>
      <c r="C124" s="142">
        <f t="shared" si="15"/>
        <v>1133.8586090491115</v>
      </c>
      <c r="D124" s="140">
        <f t="shared" ref="D124:D143" si="52">+N$9*P$9*A124/(1+P$9*A124)+O$9*Q$9*A124/(1+Q$9*A124)+A124*R$9</f>
        <v>1.5960090414946597</v>
      </c>
      <c r="E124" s="142">
        <f t="shared" si="16"/>
        <v>1133.8586090491115</v>
      </c>
      <c r="F124" s="140">
        <f t="shared" ref="F124:F143" si="53">+N$10*P$10*A124/(1+P$10*A124)+O$10*Q$10*A124/(1+Q$10*A124)+A124*R$10</f>
        <v>1.5960090414946597</v>
      </c>
      <c r="G124" s="142">
        <f t="shared" si="17"/>
        <v>1133.8586090491115</v>
      </c>
      <c r="H124" s="140">
        <f t="shared" ref="H124:H143" si="54">+N$11*P$11*A124/(1+P$11*A124)+O$11*Q$11*A124/(1+Q$11*A124)+A124*R$11</f>
        <v>1.5960090414946597</v>
      </c>
      <c r="I124" s="142">
        <f t="shared" si="18"/>
        <v>1133.8586090491115</v>
      </c>
      <c r="J124" s="11"/>
      <c r="K124" s="143">
        <v>0.62</v>
      </c>
      <c r="L124" s="41">
        <f t="shared" si="34"/>
        <v>1.7226186958478942</v>
      </c>
      <c r="M124" s="19">
        <f t="shared" si="50"/>
        <v>1037.6477189677016</v>
      </c>
      <c r="N124" s="11">
        <f t="shared" si="19"/>
        <v>18</v>
      </c>
      <c r="O124" s="11">
        <f t="shared" si="35"/>
        <v>33</v>
      </c>
      <c r="P124" s="19">
        <f>B112</f>
        <v>0.66270438306752499</v>
      </c>
      <c r="Q124" s="19">
        <f>C112</f>
        <v>1906.3791244444074</v>
      </c>
      <c r="R124" s="19">
        <f t="shared" si="20"/>
        <v>981.06859780960394</v>
      </c>
      <c r="S124" s="19">
        <f t="shared" si="21"/>
        <v>1053.3174074390779</v>
      </c>
      <c r="T124" s="41">
        <f t="shared" si="36"/>
        <v>1.7013407822385676</v>
      </c>
      <c r="U124" s="41">
        <f t="shared" si="22"/>
        <v>1.7994476420195278</v>
      </c>
      <c r="V124" s="41">
        <f t="shared" si="37"/>
        <v>1.7226186958478942</v>
      </c>
      <c r="W124" s="19">
        <f t="shared" si="38"/>
        <v>1037.6477189677016</v>
      </c>
      <c r="X124" s="11">
        <f t="shared" si="23"/>
        <v>18</v>
      </c>
      <c r="Y124" s="11">
        <f t="shared" si="39"/>
        <v>33</v>
      </c>
      <c r="Z124" s="41">
        <f>D112</f>
        <v>0.66270438306752499</v>
      </c>
      <c r="AA124" s="41">
        <f>E112</f>
        <v>1906.3791244444074</v>
      </c>
      <c r="AB124" s="19">
        <f t="shared" si="24"/>
        <v>981.06859780960394</v>
      </c>
      <c r="AC124" s="19">
        <f t="shared" si="25"/>
        <v>1053.3174074390779</v>
      </c>
      <c r="AD124" s="41">
        <f t="shared" si="40"/>
        <v>1.7013407822385676</v>
      </c>
      <c r="AE124" s="41">
        <f t="shared" si="26"/>
        <v>1.7994476420195278</v>
      </c>
      <c r="AF124" s="41">
        <f t="shared" si="41"/>
        <v>1.7226186958478942</v>
      </c>
      <c r="AG124" s="19">
        <f t="shared" si="42"/>
        <v>1037.6477189677016</v>
      </c>
      <c r="AH124" s="11">
        <f t="shared" si="27"/>
        <v>18</v>
      </c>
      <c r="AI124" s="11">
        <f t="shared" si="43"/>
        <v>33</v>
      </c>
      <c r="AJ124" s="41">
        <f>F112</f>
        <v>0.66270438306752499</v>
      </c>
      <c r="AK124" s="41">
        <f>G112</f>
        <v>1906.3791244444074</v>
      </c>
      <c r="AL124" s="19">
        <f t="shared" si="28"/>
        <v>981.06859780960394</v>
      </c>
      <c r="AM124" s="19">
        <f t="shared" si="29"/>
        <v>1053.3174074390779</v>
      </c>
      <c r="AN124" s="41">
        <f t="shared" si="44"/>
        <v>1.7013407822385676</v>
      </c>
      <c r="AO124" s="41">
        <f t="shared" si="30"/>
        <v>1.7994476420195278</v>
      </c>
      <c r="AP124" s="41">
        <f t="shared" si="45"/>
        <v>1.7226186958478942</v>
      </c>
      <c r="AQ124" s="19">
        <f t="shared" si="46"/>
        <v>1037.6477189677016</v>
      </c>
      <c r="AR124" s="11">
        <f t="shared" si="31"/>
        <v>18</v>
      </c>
      <c r="AS124" s="11">
        <f t="shared" si="47"/>
        <v>33</v>
      </c>
      <c r="AT124" s="41">
        <f>H112</f>
        <v>0.66270438306752499</v>
      </c>
      <c r="AU124" s="41">
        <f>I112</f>
        <v>1906.3791244444074</v>
      </c>
      <c r="AV124" s="19">
        <f t="shared" si="32"/>
        <v>981.06859780960394</v>
      </c>
      <c r="AW124" s="19">
        <f t="shared" si="48"/>
        <v>1053.3174074390779</v>
      </c>
      <c r="AX124" s="41">
        <f t="shared" si="49"/>
        <v>1.7013407822385676</v>
      </c>
      <c r="AY124" s="144">
        <f t="shared" si="33"/>
        <v>1.7994476420195278</v>
      </c>
    </row>
    <row r="125" spans="1:51" x14ac:dyDescent="0.3">
      <c r="A125" s="11">
        <v>1.0500000000000002E-3</v>
      </c>
      <c r="B125" s="140">
        <f t="shared" si="51"/>
        <v>1.7013407822385676</v>
      </c>
      <c r="C125" s="142">
        <f t="shared" ref="C125:C142" si="55">(B125-B124)/(A125-A124)</f>
        <v>1053.3174074390779</v>
      </c>
      <c r="D125" s="140">
        <f t="shared" si="52"/>
        <v>1.7013407822385676</v>
      </c>
      <c r="E125" s="142">
        <f t="shared" ref="E125:E143" si="56">(D125-D124)/($A125-$A124)</f>
        <v>1053.3174074390779</v>
      </c>
      <c r="F125" s="140">
        <f t="shared" si="53"/>
        <v>1.7013407822385676</v>
      </c>
      <c r="G125" s="142">
        <f t="shared" ref="G125:G143" si="57">(F125-F124)/($A125-$A124)</f>
        <v>1053.3174074390779</v>
      </c>
      <c r="H125" s="140">
        <f t="shared" si="54"/>
        <v>1.7013407822385676</v>
      </c>
      <c r="I125" s="142">
        <f t="shared" ref="I125:I143" si="58">(H125-H124)/($A125-$A124)</f>
        <v>1053.3174074390779</v>
      </c>
      <c r="J125" s="11"/>
      <c r="K125" s="143">
        <v>0.64</v>
      </c>
      <c r="L125" s="41">
        <f t="shared" si="34"/>
        <v>1.7781845394936124</v>
      </c>
      <c r="M125" s="19">
        <f t="shared" si="50"/>
        <v>996.72737895861576</v>
      </c>
      <c r="N125" s="11">
        <f t="shared" ref="N125:N143" si="59">MATCH(L125,P$93:P$143,-1)</f>
        <v>18</v>
      </c>
      <c r="O125" s="11">
        <f t="shared" si="35"/>
        <v>33</v>
      </c>
      <c r="P125" s="19">
        <f>B111</f>
        <v>0.62457680057863685</v>
      </c>
      <c r="Q125" s="19">
        <f>C111</f>
        <v>1944.0532872201934</v>
      </c>
      <c r="R125" s="19">
        <f t="shared" ref="R125:R143" si="60">INDEX(Q$93:Q$143,N125)</f>
        <v>981.06859780960394</v>
      </c>
      <c r="S125" s="19">
        <f t="shared" ref="S125:S143" si="61">INDEX(C$93:C$142,O125)</f>
        <v>1053.3174074390779</v>
      </c>
      <c r="T125" s="41">
        <f t="shared" si="36"/>
        <v>1.7013407822385676</v>
      </c>
      <c r="U125" s="41">
        <f t="shared" ref="U125:U143" si="62">INDEX(P$93:P$143,N125)</f>
        <v>1.7994476420195278</v>
      </c>
      <c r="V125" s="41">
        <f t="shared" si="37"/>
        <v>1.7781845394936124</v>
      </c>
      <c r="W125" s="19">
        <f t="shared" si="38"/>
        <v>996.72737895861576</v>
      </c>
      <c r="X125" s="11">
        <f t="shared" ref="X125:X143" si="63">MATCH(V125,Z$93:Z$143,-1)</f>
        <v>18</v>
      </c>
      <c r="Y125" s="11">
        <f t="shared" si="39"/>
        <v>33</v>
      </c>
      <c r="Z125" s="41">
        <f>D111</f>
        <v>0.62457680057863685</v>
      </c>
      <c r="AA125" s="41">
        <f>E111</f>
        <v>1944.0532872201934</v>
      </c>
      <c r="AB125" s="19">
        <f t="shared" ref="AB125:AB143" si="64">INDEX(AA$93:AA$143,X125)</f>
        <v>981.06859780960394</v>
      </c>
      <c r="AC125" s="19">
        <f t="shared" ref="AC125:AC143" si="65">INDEX(E$93:E$142,Y125)</f>
        <v>1053.3174074390779</v>
      </c>
      <c r="AD125" s="41">
        <f t="shared" si="40"/>
        <v>1.7013407822385676</v>
      </c>
      <c r="AE125" s="41">
        <f t="shared" ref="AE125:AE143" si="66">INDEX(Z$93:Z$143,X125)</f>
        <v>1.7994476420195278</v>
      </c>
      <c r="AF125" s="41">
        <f t="shared" si="41"/>
        <v>1.7781845394936124</v>
      </c>
      <c r="AG125" s="19">
        <f t="shared" si="42"/>
        <v>996.72737895861576</v>
      </c>
      <c r="AH125" s="11">
        <f t="shared" ref="AH125:AH143" si="67">MATCH(AF125,AJ$93:AJ$143,-1)</f>
        <v>18</v>
      </c>
      <c r="AI125" s="11">
        <f t="shared" si="43"/>
        <v>33</v>
      </c>
      <c r="AJ125" s="41">
        <f>F111</f>
        <v>0.62457680057863685</v>
      </c>
      <c r="AK125" s="41">
        <f>G111</f>
        <v>1944.0532872201934</v>
      </c>
      <c r="AL125" s="19">
        <f t="shared" ref="AL125:AL143" si="68">INDEX(AK$93:AK$143,AH125)</f>
        <v>981.06859780960394</v>
      </c>
      <c r="AM125" s="19">
        <f t="shared" ref="AM125:AM143" si="69">INDEX(G$93:G$142,AI125)</f>
        <v>1053.3174074390779</v>
      </c>
      <c r="AN125" s="41">
        <f t="shared" si="44"/>
        <v>1.7013407822385676</v>
      </c>
      <c r="AO125" s="41">
        <f t="shared" ref="AO125:AO143" si="70">INDEX(AJ$93:AJ$143,AH125)</f>
        <v>1.7994476420195278</v>
      </c>
      <c r="AP125" s="41">
        <f t="shared" si="45"/>
        <v>1.7781845394936124</v>
      </c>
      <c r="AQ125" s="19">
        <f t="shared" si="46"/>
        <v>996.72737895861576</v>
      </c>
      <c r="AR125" s="11">
        <f t="shared" ref="AR125:AR143" si="71">MATCH(AP125,AT$93:AT$143,-1)</f>
        <v>18</v>
      </c>
      <c r="AS125" s="11">
        <f t="shared" si="47"/>
        <v>33</v>
      </c>
      <c r="AT125" s="41">
        <f>H111</f>
        <v>0.62457680057863685</v>
      </c>
      <c r="AU125" s="41">
        <f>I111</f>
        <v>1944.0532872201934</v>
      </c>
      <c r="AV125" s="19">
        <f t="shared" ref="AV125:AV143" si="72">INDEX(AU$93:AU$143,AR125)</f>
        <v>981.06859780960394</v>
      </c>
      <c r="AW125" s="19">
        <f t="shared" si="48"/>
        <v>1053.3174074390779</v>
      </c>
      <c r="AX125" s="41">
        <f t="shared" si="49"/>
        <v>1.7013407822385676</v>
      </c>
      <c r="AY125" s="144">
        <f t="shared" ref="AY125:AY143" si="73">INDEX(AT$93:AT$143,AR125)</f>
        <v>1.7994476420195278</v>
      </c>
    </row>
    <row r="126" spans="1:51" x14ac:dyDescent="0.3">
      <c r="A126" s="11">
        <v>1.15E-3</v>
      </c>
      <c r="B126" s="140">
        <f t="shared" si="51"/>
        <v>1.7994476420195278</v>
      </c>
      <c r="C126" s="142">
        <f t="shared" si="55"/>
        <v>981.06859780960394</v>
      </c>
      <c r="D126" s="140">
        <f t="shared" si="52"/>
        <v>1.7994476420195278</v>
      </c>
      <c r="E126" s="142">
        <f t="shared" si="56"/>
        <v>981.06859780960394</v>
      </c>
      <c r="F126" s="140">
        <f t="shared" si="53"/>
        <v>1.7994476420195278</v>
      </c>
      <c r="G126" s="142">
        <f t="shared" si="57"/>
        <v>981.06859780960394</v>
      </c>
      <c r="H126" s="140">
        <f t="shared" si="54"/>
        <v>1.7994476420195278</v>
      </c>
      <c r="I126" s="142">
        <f t="shared" si="58"/>
        <v>981.06859780960394</v>
      </c>
      <c r="J126" s="11"/>
      <c r="K126" s="143">
        <v>0.66</v>
      </c>
      <c r="L126" s="41">
        <f t="shared" ref="L126:L142" si="74">L125+($L$143-$L$93)/50</f>
        <v>1.8337503831393307</v>
      </c>
      <c r="M126" s="19">
        <f t="shared" si="50"/>
        <v>956.70596208986035</v>
      </c>
      <c r="N126" s="11">
        <f t="shared" si="59"/>
        <v>17</v>
      </c>
      <c r="O126" s="11">
        <f t="shared" si="35"/>
        <v>34</v>
      </c>
      <c r="P126" s="19">
        <f>B110</f>
        <v>0.58569573483423298</v>
      </c>
      <c r="Q126" s="19">
        <f>C110</f>
        <v>1982.856453516413</v>
      </c>
      <c r="R126" s="19">
        <f t="shared" si="60"/>
        <v>916.01126415280908</v>
      </c>
      <c r="S126" s="19">
        <f t="shared" si="61"/>
        <v>981.06859780960394</v>
      </c>
      <c r="T126" s="41">
        <f t="shared" si="36"/>
        <v>1.7994476420195278</v>
      </c>
      <c r="U126" s="41">
        <f t="shared" si="62"/>
        <v>1.8910487684348087</v>
      </c>
      <c r="V126" s="41">
        <f t="shared" ref="V126:V142" si="75">V125+($V$143-$V$93)/50</f>
        <v>1.8337503831393307</v>
      </c>
      <c r="W126" s="19">
        <f t="shared" si="38"/>
        <v>956.70596208986035</v>
      </c>
      <c r="X126" s="11">
        <f t="shared" si="63"/>
        <v>17</v>
      </c>
      <c r="Y126" s="11">
        <f t="shared" si="39"/>
        <v>34</v>
      </c>
      <c r="Z126" s="41">
        <f>D110</f>
        <v>0.58569573483423298</v>
      </c>
      <c r="AA126" s="41">
        <f>E110</f>
        <v>1982.856453516413</v>
      </c>
      <c r="AB126" s="19">
        <f t="shared" si="64"/>
        <v>916.01126415280908</v>
      </c>
      <c r="AC126" s="19">
        <f t="shared" si="65"/>
        <v>981.06859780960394</v>
      </c>
      <c r="AD126" s="41">
        <f t="shared" si="40"/>
        <v>1.7994476420195278</v>
      </c>
      <c r="AE126" s="41">
        <f t="shared" si="66"/>
        <v>1.8910487684348087</v>
      </c>
      <c r="AF126" s="41">
        <f t="shared" ref="AF126:AF142" si="76">AF125+($AF$143-$AF$93)/50</f>
        <v>1.8337503831393307</v>
      </c>
      <c r="AG126" s="19">
        <f t="shared" si="42"/>
        <v>956.70596208986035</v>
      </c>
      <c r="AH126" s="11">
        <f t="shared" si="67"/>
        <v>17</v>
      </c>
      <c r="AI126" s="11">
        <f t="shared" si="43"/>
        <v>34</v>
      </c>
      <c r="AJ126" s="41">
        <f>F110</f>
        <v>0.58569573483423298</v>
      </c>
      <c r="AK126" s="41">
        <f>G110</f>
        <v>1982.856453516413</v>
      </c>
      <c r="AL126" s="19">
        <f t="shared" si="68"/>
        <v>916.01126415280908</v>
      </c>
      <c r="AM126" s="19">
        <f t="shared" si="69"/>
        <v>981.06859780960394</v>
      </c>
      <c r="AN126" s="41">
        <f t="shared" si="44"/>
        <v>1.7994476420195278</v>
      </c>
      <c r="AO126" s="41">
        <f t="shared" si="70"/>
        <v>1.8910487684348087</v>
      </c>
      <c r="AP126" s="41">
        <f t="shared" ref="AP126:AP142" si="77">AP125+($AP$143-$AP$93)/50</f>
        <v>1.8337503831393307</v>
      </c>
      <c r="AQ126" s="19">
        <f t="shared" si="46"/>
        <v>956.70596208986035</v>
      </c>
      <c r="AR126" s="11">
        <f t="shared" si="71"/>
        <v>17</v>
      </c>
      <c r="AS126" s="11">
        <f t="shared" si="47"/>
        <v>34</v>
      </c>
      <c r="AT126" s="41">
        <f>H110</f>
        <v>0.58569573483423298</v>
      </c>
      <c r="AU126" s="41">
        <f>I110</f>
        <v>1982.856453516413</v>
      </c>
      <c r="AV126" s="19">
        <f t="shared" si="72"/>
        <v>916.01126415280908</v>
      </c>
      <c r="AW126" s="19">
        <f t="shared" si="48"/>
        <v>981.06859780960394</v>
      </c>
      <c r="AX126" s="41">
        <f t="shared" si="49"/>
        <v>1.7994476420195278</v>
      </c>
      <c r="AY126" s="144">
        <f t="shared" si="73"/>
        <v>1.8910487684348087</v>
      </c>
    </row>
    <row r="127" spans="1:51" x14ac:dyDescent="0.3">
      <c r="A127" s="11">
        <v>1.25E-3</v>
      </c>
      <c r="B127" s="140">
        <f t="shared" si="51"/>
        <v>1.8910487684348087</v>
      </c>
      <c r="C127" s="142">
        <f t="shared" si="55"/>
        <v>916.01126415280908</v>
      </c>
      <c r="D127" s="140">
        <f t="shared" si="52"/>
        <v>1.8910487684348087</v>
      </c>
      <c r="E127" s="142">
        <f t="shared" si="56"/>
        <v>916.01126415280908</v>
      </c>
      <c r="F127" s="140">
        <f t="shared" si="53"/>
        <v>1.8910487684348087</v>
      </c>
      <c r="G127" s="142">
        <f t="shared" si="57"/>
        <v>916.01126415280908</v>
      </c>
      <c r="H127" s="140">
        <f t="shared" si="54"/>
        <v>1.8910487684348087</v>
      </c>
      <c r="I127" s="142">
        <f t="shared" si="58"/>
        <v>916.01126415280908</v>
      </c>
      <c r="J127" s="11"/>
      <c r="K127" s="143">
        <v>0.68</v>
      </c>
      <c r="L127" s="41">
        <f t="shared" si="74"/>
        <v>1.889316226785049</v>
      </c>
      <c r="M127" s="19">
        <f t="shared" si="50"/>
        <v>917.24175710189922</v>
      </c>
      <c r="N127" s="11">
        <f t="shared" si="59"/>
        <v>17</v>
      </c>
      <c r="O127" s="11">
        <f t="shared" si="35"/>
        <v>34</v>
      </c>
      <c r="P127" s="19">
        <f>B109</f>
        <v>0.54603860576390473</v>
      </c>
      <c r="Q127" s="19">
        <f>C109</f>
        <v>2022.8342323422912</v>
      </c>
      <c r="R127" s="19">
        <f t="shared" si="60"/>
        <v>916.01126415280908</v>
      </c>
      <c r="S127" s="19">
        <f t="shared" si="61"/>
        <v>981.06859780960394</v>
      </c>
      <c r="T127" s="41">
        <f t="shared" si="36"/>
        <v>1.7994476420195278</v>
      </c>
      <c r="U127" s="41">
        <f t="shared" si="62"/>
        <v>1.8910487684348087</v>
      </c>
      <c r="V127" s="41">
        <f t="shared" si="75"/>
        <v>1.889316226785049</v>
      </c>
      <c r="W127" s="19">
        <f t="shared" si="38"/>
        <v>917.24175710189922</v>
      </c>
      <c r="X127" s="11">
        <f t="shared" si="63"/>
        <v>17</v>
      </c>
      <c r="Y127" s="11">
        <f t="shared" si="39"/>
        <v>34</v>
      </c>
      <c r="Z127" s="41">
        <f>D109</f>
        <v>0.54603860576390473</v>
      </c>
      <c r="AA127" s="41">
        <f>E109</f>
        <v>2022.8342323422912</v>
      </c>
      <c r="AB127" s="19">
        <f t="shared" si="64"/>
        <v>916.01126415280908</v>
      </c>
      <c r="AC127" s="19">
        <f t="shared" si="65"/>
        <v>981.06859780960394</v>
      </c>
      <c r="AD127" s="41">
        <f t="shared" si="40"/>
        <v>1.7994476420195278</v>
      </c>
      <c r="AE127" s="41">
        <f t="shared" si="66"/>
        <v>1.8910487684348087</v>
      </c>
      <c r="AF127" s="41">
        <f t="shared" si="76"/>
        <v>1.889316226785049</v>
      </c>
      <c r="AG127" s="19">
        <f t="shared" si="42"/>
        <v>917.24175710189922</v>
      </c>
      <c r="AH127" s="11">
        <f t="shared" si="67"/>
        <v>17</v>
      </c>
      <c r="AI127" s="11">
        <f t="shared" si="43"/>
        <v>34</v>
      </c>
      <c r="AJ127" s="41">
        <f>F109</f>
        <v>0.54603860576390473</v>
      </c>
      <c r="AK127" s="41">
        <f>G109</f>
        <v>2022.8342323422912</v>
      </c>
      <c r="AL127" s="19">
        <f t="shared" si="68"/>
        <v>916.01126415280908</v>
      </c>
      <c r="AM127" s="19">
        <f t="shared" si="69"/>
        <v>981.06859780960394</v>
      </c>
      <c r="AN127" s="41">
        <f t="shared" si="44"/>
        <v>1.7994476420195278</v>
      </c>
      <c r="AO127" s="41">
        <f t="shared" si="70"/>
        <v>1.8910487684348087</v>
      </c>
      <c r="AP127" s="41">
        <f t="shared" si="77"/>
        <v>1.889316226785049</v>
      </c>
      <c r="AQ127" s="19">
        <f t="shared" si="46"/>
        <v>917.24175710189922</v>
      </c>
      <c r="AR127" s="11">
        <f t="shared" si="71"/>
        <v>17</v>
      </c>
      <c r="AS127" s="11">
        <f t="shared" si="47"/>
        <v>34</v>
      </c>
      <c r="AT127" s="41">
        <f>H109</f>
        <v>0.54603860576390473</v>
      </c>
      <c r="AU127" s="41">
        <f>I109</f>
        <v>2022.8342323422912</v>
      </c>
      <c r="AV127" s="19">
        <f t="shared" si="72"/>
        <v>916.01126415280908</v>
      </c>
      <c r="AW127" s="19">
        <f t="shared" si="48"/>
        <v>981.06859780960394</v>
      </c>
      <c r="AX127" s="41">
        <f t="shared" si="49"/>
        <v>1.7994476420195278</v>
      </c>
      <c r="AY127" s="144">
        <f t="shared" si="73"/>
        <v>1.8910487684348087</v>
      </c>
    </row>
    <row r="128" spans="1:51" x14ac:dyDescent="0.3">
      <c r="A128" s="11">
        <v>1.3500000000000001E-3</v>
      </c>
      <c r="B128" s="140">
        <f t="shared" si="51"/>
        <v>1.9767709061536518</v>
      </c>
      <c r="C128" s="142">
        <f t="shared" si="55"/>
        <v>857.22137718843032</v>
      </c>
      <c r="D128" s="140">
        <f t="shared" si="52"/>
        <v>1.9767709061536518</v>
      </c>
      <c r="E128" s="142">
        <f t="shared" si="56"/>
        <v>857.22137718843032</v>
      </c>
      <c r="F128" s="140">
        <f t="shared" si="53"/>
        <v>1.9767709061536518</v>
      </c>
      <c r="G128" s="142">
        <f t="shared" si="57"/>
        <v>857.22137718843032</v>
      </c>
      <c r="H128" s="140">
        <f t="shared" si="54"/>
        <v>1.9767709061536518</v>
      </c>
      <c r="I128" s="142">
        <f t="shared" si="58"/>
        <v>857.22137718843032</v>
      </c>
      <c r="J128" s="11"/>
      <c r="K128" s="143">
        <v>0.7</v>
      </c>
      <c r="L128" s="41">
        <f t="shared" si="74"/>
        <v>1.9448820704307672</v>
      </c>
      <c r="M128" s="19">
        <f t="shared" si="50"/>
        <v>879.09135264008</v>
      </c>
      <c r="N128" s="11">
        <f t="shared" si="59"/>
        <v>16</v>
      </c>
      <c r="O128" s="11">
        <f t="shared" si="35"/>
        <v>35</v>
      </c>
      <c r="P128" s="19">
        <f>B108</f>
        <v>0.50558192111705891</v>
      </c>
      <c r="Q128" s="19">
        <f>C108</f>
        <v>2064.0345620569933</v>
      </c>
      <c r="R128" s="19">
        <f t="shared" si="60"/>
        <v>857.22137718843032</v>
      </c>
      <c r="S128" s="19">
        <f t="shared" si="61"/>
        <v>916.01126415280908</v>
      </c>
      <c r="T128" s="41">
        <f t="shared" si="36"/>
        <v>1.8910487684348087</v>
      </c>
      <c r="U128" s="41">
        <f t="shared" si="62"/>
        <v>1.9767709061536518</v>
      </c>
      <c r="V128" s="41">
        <f t="shared" si="75"/>
        <v>1.9448820704307672</v>
      </c>
      <c r="W128" s="19">
        <f t="shared" si="38"/>
        <v>879.09135264008</v>
      </c>
      <c r="X128" s="11">
        <f t="shared" si="63"/>
        <v>16</v>
      </c>
      <c r="Y128" s="11">
        <f t="shared" si="39"/>
        <v>35</v>
      </c>
      <c r="Z128" s="41">
        <f>D108</f>
        <v>0.50558192111705891</v>
      </c>
      <c r="AA128" s="41">
        <f>E108</f>
        <v>2064.0345620569933</v>
      </c>
      <c r="AB128" s="19">
        <f t="shared" si="64"/>
        <v>857.22137718843032</v>
      </c>
      <c r="AC128" s="19">
        <f t="shared" si="65"/>
        <v>916.01126415280908</v>
      </c>
      <c r="AD128" s="41">
        <f t="shared" si="40"/>
        <v>1.8910487684348087</v>
      </c>
      <c r="AE128" s="41">
        <f t="shared" si="66"/>
        <v>1.9767709061536518</v>
      </c>
      <c r="AF128" s="41">
        <f t="shared" si="76"/>
        <v>1.9448820704307672</v>
      </c>
      <c r="AG128" s="19">
        <f t="shared" si="42"/>
        <v>879.09135264008</v>
      </c>
      <c r="AH128" s="11">
        <f t="shared" si="67"/>
        <v>16</v>
      </c>
      <c r="AI128" s="11">
        <f t="shared" si="43"/>
        <v>35</v>
      </c>
      <c r="AJ128" s="41">
        <f>F108</f>
        <v>0.50558192111705891</v>
      </c>
      <c r="AK128" s="41">
        <f>G108</f>
        <v>2064.0345620569933</v>
      </c>
      <c r="AL128" s="19">
        <f t="shared" si="68"/>
        <v>857.22137718843032</v>
      </c>
      <c r="AM128" s="19">
        <f t="shared" si="69"/>
        <v>916.01126415280908</v>
      </c>
      <c r="AN128" s="41">
        <f t="shared" si="44"/>
        <v>1.8910487684348087</v>
      </c>
      <c r="AO128" s="41">
        <f t="shared" si="70"/>
        <v>1.9767709061536518</v>
      </c>
      <c r="AP128" s="41">
        <f t="shared" si="77"/>
        <v>1.9448820704307672</v>
      </c>
      <c r="AQ128" s="19">
        <f t="shared" si="46"/>
        <v>879.09135264008</v>
      </c>
      <c r="AR128" s="11">
        <f t="shared" si="71"/>
        <v>16</v>
      </c>
      <c r="AS128" s="11">
        <f t="shared" si="47"/>
        <v>35</v>
      </c>
      <c r="AT128" s="41">
        <f>H108</f>
        <v>0.50558192111705891</v>
      </c>
      <c r="AU128" s="41">
        <f>I108</f>
        <v>2064.0345620569933</v>
      </c>
      <c r="AV128" s="19">
        <f t="shared" si="72"/>
        <v>857.22137718843032</v>
      </c>
      <c r="AW128" s="19">
        <f t="shared" si="48"/>
        <v>916.01126415280908</v>
      </c>
      <c r="AX128" s="41">
        <f t="shared" si="49"/>
        <v>1.8910487684348087</v>
      </c>
      <c r="AY128" s="144">
        <f t="shared" si="73"/>
        <v>1.9767709061536518</v>
      </c>
    </row>
    <row r="129" spans="1:51" x14ac:dyDescent="0.3">
      <c r="A129" s="11">
        <v>1.4500000000000001E-3</v>
      </c>
      <c r="B129" s="140">
        <f t="shared" si="51"/>
        <v>2.0571627801671606</v>
      </c>
      <c r="C129" s="142">
        <f t="shared" si="55"/>
        <v>803.91874013508743</v>
      </c>
      <c r="D129" s="140">
        <f t="shared" si="52"/>
        <v>2.0571627801671606</v>
      </c>
      <c r="E129" s="142">
        <f t="shared" si="56"/>
        <v>803.91874013508743</v>
      </c>
      <c r="F129" s="140">
        <f t="shared" si="53"/>
        <v>2.0571627801671606</v>
      </c>
      <c r="G129" s="142">
        <f t="shared" si="57"/>
        <v>803.91874013508743</v>
      </c>
      <c r="H129" s="140">
        <f t="shared" si="54"/>
        <v>2.0571627801671606</v>
      </c>
      <c r="I129" s="142">
        <f t="shared" si="58"/>
        <v>803.91874013508743</v>
      </c>
      <c r="J129" s="11"/>
      <c r="K129" s="143">
        <v>0.72</v>
      </c>
      <c r="L129" s="41">
        <f t="shared" si="74"/>
        <v>2.0004479140764855</v>
      </c>
      <c r="M129" s="19">
        <f t="shared" si="50"/>
        <v>841.52268903982645</v>
      </c>
      <c r="N129" s="11">
        <f t="shared" si="59"/>
        <v>15</v>
      </c>
      <c r="O129" s="11">
        <f t="shared" si="35"/>
        <v>36</v>
      </c>
      <c r="P129" s="19">
        <f>B107</f>
        <v>0.46430122987591899</v>
      </c>
      <c r="Q129" s="19">
        <f>C107</f>
        <v>2106.5078548145711</v>
      </c>
      <c r="R129" s="19">
        <f t="shared" si="60"/>
        <v>803.91874013508743</v>
      </c>
      <c r="S129" s="19">
        <f t="shared" si="61"/>
        <v>857.22137718843032</v>
      </c>
      <c r="T129" s="41">
        <f t="shared" si="36"/>
        <v>1.9767709061536518</v>
      </c>
      <c r="U129" s="41">
        <f t="shared" si="62"/>
        <v>2.0571627801671606</v>
      </c>
      <c r="V129" s="41">
        <f t="shared" si="75"/>
        <v>2.0004479140764855</v>
      </c>
      <c r="W129" s="19">
        <f t="shared" si="38"/>
        <v>841.52268903982645</v>
      </c>
      <c r="X129" s="11">
        <f t="shared" si="63"/>
        <v>15</v>
      </c>
      <c r="Y129" s="11">
        <f t="shared" si="39"/>
        <v>36</v>
      </c>
      <c r="Z129" s="41">
        <f>D107</f>
        <v>0.46430122987591899</v>
      </c>
      <c r="AA129" s="41">
        <f>E107</f>
        <v>2106.5078548145711</v>
      </c>
      <c r="AB129" s="19">
        <f t="shared" si="64"/>
        <v>803.91874013508743</v>
      </c>
      <c r="AC129" s="19">
        <f t="shared" si="65"/>
        <v>857.22137718843032</v>
      </c>
      <c r="AD129" s="41">
        <f t="shared" si="40"/>
        <v>1.9767709061536518</v>
      </c>
      <c r="AE129" s="41">
        <f t="shared" si="66"/>
        <v>2.0571627801671606</v>
      </c>
      <c r="AF129" s="41">
        <f t="shared" si="76"/>
        <v>2.0004479140764855</v>
      </c>
      <c r="AG129" s="19">
        <f t="shared" si="42"/>
        <v>841.52268903982645</v>
      </c>
      <c r="AH129" s="11">
        <f t="shared" si="67"/>
        <v>15</v>
      </c>
      <c r="AI129" s="11">
        <f t="shared" si="43"/>
        <v>36</v>
      </c>
      <c r="AJ129" s="41">
        <f>F107</f>
        <v>0.46430122987591899</v>
      </c>
      <c r="AK129" s="41">
        <f>G107</f>
        <v>2106.5078548145711</v>
      </c>
      <c r="AL129" s="19">
        <f t="shared" si="68"/>
        <v>803.91874013508743</v>
      </c>
      <c r="AM129" s="19">
        <f t="shared" si="69"/>
        <v>857.22137718843032</v>
      </c>
      <c r="AN129" s="41">
        <f t="shared" si="44"/>
        <v>1.9767709061536518</v>
      </c>
      <c r="AO129" s="41">
        <f t="shared" si="70"/>
        <v>2.0571627801671606</v>
      </c>
      <c r="AP129" s="41">
        <f t="shared" si="77"/>
        <v>2.0004479140764855</v>
      </c>
      <c r="AQ129" s="19">
        <f t="shared" si="46"/>
        <v>841.52268903982645</v>
      </c>
      <c r="AR129" s="11">
        <f t="shared" si="71"/>
        <v>15</v>
      </c>
      <c r="AS129" s="11">
        <f t="shared" si="47"/>
        <v>36</v>
      </c>
      <c r="AT129" s="41">
        <f>H107</f>
        <v>0.46430122987591899</v>
      </c>
      <c r="AU129" s="41">
        <f>I107</f>
        <v>2106.5078548145711</v>
      </c>
      <c r="AV129" s="19">
        <f t="shared" si="72"/>
        <v>803.91874013508743</v>
      </c>
      <c r="AW129" s="19">
        <f t="shared" si="48"/>
        <v>857.22137718843032</v>
      </c>
      <c r="AX129" s="41">
        <f t="shared" si="49"/>
        <v>1.9767709061536518</v>
      </c>
      <c r="AY129" s="144">
        <f t="shared" si="73"/>
        <v>2.0571627801671606</v>
      </c>
    </row>
    <row r="130" spans="1:51" x14ac:dyDescent="0.3">
      <c r="A130" s="11">
        <v>1.5500000000000002E-3</v>
      </c>
      <c r="B130" s="140">
        <f t="shared" si="51"/>
        <v>2.1327068727174274</v>
      </c>
      <c r="C130" s="142">
        <f t="shared" si="55"/>
        <v>755.44092550266805</v>
      </c>
      <c r="D130" s="140">
        <f t="shared" si="52"/>
        <v>2.1327068727174274</v>
      </c>
      <c r="E130" s="142">
        <f t="shared" si="56"/>
        <v>755.44092550266805</v>
      </c>
      <c r="F130" s="140">
        <f t="shared" si="53"/>
        <v>2.1327068727174274</v>
      </c>
      <c r="G130" s="142">
        <f t="shared" si="57"/>
        <v>755.44092550266805</v>
      </c>
      <c r="H130" s="140">
        <f t="shared" si="54"/>
        <v>2.1327068727174274</v>
      </c>
      <c r="I130" s="142">
        <f t="shared" si="58"/>
        <v>755.44092550266805</v>
      </c>
      <c r="J130" s="11"/>
      <c r="K130" s="143">
        <v>0.74</v>
      </c>
      <c r="L130" s="41">
        <f t="shared" si="74"/>
        <v>2.0560137577222037</v>
      </c>
      <c r="M130" s="19">
        <f t="shared" si="50"/>
        <v>804.68058238719595</v>
      </c>
      <c r="N130" s="11">
        <f t="shared" si="59"/>
        <v>15</v>
      </c>
      <c r="O130" s="11">
        <f t="shared" si="35"/>
        <v>36</v>
      </c>
      <c r="P130" s="19">
        <f>B106</f>
        <v>0.42217107277962757</v>
      </c>
      <c r="Q130" s="19">
        <f>C106</f>
        <v>2150.307151587841</v>
      </c>
      <c r="R130" s="19">
        <f t="shared" si="60"/>
        <v>803.91874013508743</v>
      </c>
      <c r="S130" s="19">
        <f t="shared" si="61"/>
        <v>857.22137718843032</v>
      </c>
      <c r="T130" s="41">
        <f t="shared" si="36"/>
        <v>1.9767709061536518</v>
      </c>
      <c r="U130" s="41">
        <f t="shared" si="62"/>
        <v>2.0571627801671606</v>
      </c>
      <c r="V130" s="41">
        <f t="shared" si="75"/>
        <v>2.0560137577222037</v>
      </c>
      <c r="W130" s="19">
        <f t="shared" si="38"/>
        <v>804.68058238719595</v>
      </c>
      <c r="X130" s="11">
        <f t="shared" si="63"/>
        <v>15</v>
      </c>
      <c r="Y130" s="11">
        <f t="shared" si="39"/>
        <v>36</v>
      </c>
      <c r="Z130" s="41">
        <f>D106</f>
        <v>0.42217107277962757</v>
      </c>
      <c r="AA130" s="41">
        <f>E106</f>
        <v>2150.307151587841</v>
      </c>
      <c r="AB130" s="19">
        <f t="shared" si="64"/>
        <v>803.91874013508743</v>
      </c>
      <c r="AC130" s="19">
        <f t="shared" si="65"/>
        <v>857.22137718843032</v>
      </c>
      <c r="AD130" s="41">
        <f t="shared" si="40"/>
        <v>1.9767709061536518</v>
      </c>
      <c r="AE130" s="41">
        <f t="shared" si="66"/>
        <v>2.0571627801671606</v>
      </c>
      <c r="AF130" s="41">
        <f t="shared" si="76"/>
        <v>2.0560137577222037</v>
      </c>
      <c r="AG130" s="19">
        <f t="shared" si="42"/>
        <v>804.68058238719595</v>
      </c>
      <c r="AH130" s="11">
        <f t="shared" si="67"/>
        <v>15</v>
      </c>
      <c r="AI130" s="11">
        <f t="shared" si="43"/>
        <v>36</v>
      </c>
      <c r="AJ130" s="41">
        <f>F106</f>
        <v>0.42217107277962757</v>
      </c>
      <c r="AK130" s="41">
        <f>G106</f>
        <v>2150.307151587841</v>
      </c>
      <c r="AL130" s="19">
        <f t="shared" si="68"/>
        <v>803.91874013508743</v>
      </c>
      <c r="AM130" s="19">
        <f t="shared" si="69"/>
        <v>857.22137718843032</v>
      </c>
      <c r="AN130" s="41">
        <f t="shared" si="44"/>
        <v>1.9767709061536518</v>
      </c>
      <c r="AO130" s="41">
        <f t="shared" si="70"/>
        <v>2.0571627801671606</v>
      </c>
      <c r="AP130" s="41">
        <f t="shared" si="77"/>
        <v>2.0560137577222037</v>
      </c>
      <c r="AQ130" s="19">
        <f t="shared" si="46"/>
        <v>804.68058238719595</v>
      </c>
      <c r="AR130" s="11">
        <f t="shared" si="71"/>
        <v>15</v>
      </c>
      <c r="AS130" s="11">
        <f t="shared" si="47"/>
        <v>36</v>
      </c>
      <c r="AT130" s="41">
        <f>H106</f>
        <v>0.42217107277962757</v>
      </c>
      <c r="AU130" s="41">
        <f>I106</f>
        <v>2150.307151587841</v>
      </c>
      <c r="AV130" s="19">
        <f t="shared" si="72"/>
        <v>803.91874013508743</v>
      </c>
      <c r="AW130" s="19">
        <f t="shared" si="48"/>
        <v>857.22137718843032</v>
      </c>
      <c r="AX130" s="41">
        <f t="shared" si="49"/>
        <v>1.9767709061536518</v>
      </c>
      <c r="AY130" s="144">
        <f t="shared" si="73"/>
        <v>2.0571627801671606</v>
      </c>
    </row>
    <row r="131" spans="1:51" x14ac:dyDescent="0.3">
      <c r="A131" s="11">
        <v>1.65E-3</v>
      </c>
      <c r="B131" s="140">
        <f t="shared" si="51"/>
        <v>2.2038291289181076</v>
      </c>
      <c r="C131" s="142">
        <f t="shared" si="55"/>
        <v>711.2225620068026</v>
      </c>
      <c r="D131" s="140">
        <f t="shared" si="52"/>
        <v>2.2038291289181076</v>
      </c>
      <c r="E131" s="142">
        <f t="shared" si="56"/>
        <v>711.2225620068026</v>
      </c>
      <c r="F131" s="140">
        <f t="shared" si="53"/>
        <v>2.2038291289181076</v>
      </c>
      <c r="G131" s="142">
        <f t="shared" si="57"/>
        <v>711.2225620068026</v>
      </c>
      <c r="H131" s="140">
        <f t="shared" si="54"/>
        <v>2.2038291289181076</v>
      </c>
      <c r="I131" s="142">
        <f t="shared" si="58"/>
        <v>711.2225620068026</v>
      </c>
      <c r="J131" s="11"/>
      <c r="K131" s="143">
        <v>0.76</v>
      </c>
      <c r="L131" s="41">
        <f t="shared" si="74"/>
        <v>2.111579601367922</v>
      </c>
      <c r="M131" s="19">
        <f t="shared" si="50"/>
        <v>768.99862286316841</v>
      </c>
      <c r="N131" s="11">
        <f t="shared" si="59"/>
        <v>14</v>
      </c>
      <c r="O131" s="11">
        <f t="shared" si="35"/>
        <v>37</v>
      </c>
      <c r="P131" s="19">
        <f>B105</f>
        <v>0.37916492974787075</v>
      </c>
      <c r="Q131" s="19">
        <f>C105</f>
        <v>2195.4882886680462</v>
      </c>
      <c r="R131" s="19">
        <f t="shared" si="60"/>
        <v>755.44092550266805</v>
      </c>
      <c r="S131" s="19">
        <f t="shared" si="61"/>
        <v>803.91874013508743</v>
      </c>
      <c r="T131" s="41">
        <f t="shared" si="36"/>
        <v>2.0571627801671606</v>
      </c>
      <c r="U131" s="41">
        <f t="shared" si="62"/>
        <v>2.1327068727174274</v>
      </c>
      <c r="V131" s="41">
        <f t="shared" si="75"/>
        <v>2.111579601367922</v>
      </c>
      <c r="W131" s="19">
        <f t="shared" si="38"/>
        <v>768.99862286316841</v>
      </c>
      <c r="X131" s="11">
        <f t="shared" si="63"/>
        <v>14</v>
      </c>
      <c r="Y131" s="11">
        <f t="shared" si="39"/>
        <v>37</v>
      </c>
      <c r="Z131" s="41">
        <f>D105</f>
        <v>0.37916492974787075</v>
      </c>
      <c r="AA131" s="41">
        <f>E105</f>
        <v>2195.4882886680462</v>
      </c>
      <c r="AB131" s="19">
        <f t="shared" si="64"/>
        <v>755.44092550266805</v>
      </c>
      <c r="AC131" s="19">
        <f t="shared" si="65"/>
        <v>803.91874013508743</v>
      </c>
      <c r="AD131" s="41">
        <f t="shared" si="40"/>
        <v>2.0571627801671606</v>
      </c>
      <c r="AE131" s="41">
        <f t="shared" si="66"/>
        <v>2.1327068727174274</v>
      </c>
      <c r="AF131" s="41">
        <f t="shared" si="76"/>
        <v>2.111579601367922</v>
      </c>
      <c r="AG131" s="19">
        <f t="shared" si="42"/>
        <v>768.99862286316841</v>
      </c>
      <c r="AH131" s="11">
        <f t="shared" si="67"/>
        <v>14</v>
      </c>
      <c r="AI131" s="11">
        <f t="shared" si="43"/>
        <v>37</v>
      </c>
      <c r="AJ131" s="41">
        <f>F105</f>
        <v>0.37916492974787075</v>
      </c>
      <c r="AK131" s="41">
        <f>G105</f>
        <v>2195.4882886680462</v>
      </c>
      <c r="AL131" s="19">
        <f t="shared" si="68"/>
        <v>755.44092550266805</v>
      </c>
      <c r="AM131" s="19">
        <f t="shared" si="69"/>
        <v>803.91874013508743</v>
      </c>
      <c r="AN131" s="41">
        <f t="shared" si="44"/>
        <v>2.0571627801671606</v>
      </c>
      <c r="AO131" s="41">
        <f t="shared" si="70"/>
        <v>2.1327068727174274</v>
      </c>
      <c r="AP131" s="41">
        <f t="shared" si="77"/>
        <v>2.111579601367922</v>
      </c>
      <c r="AQ131" s="19">
        <f t="shared" si="46"/>
        <v>768.99862286316841</v>
      </c>
      <c r="AR131" s="11">
        <f t="shared" si="71"/>
        <v>14</v>
      </c>
      <c r="AS131" s="11">
        <f t="shared" si="47"/>
        <v>37</v>
      </c>
      <c r="AT131" s="41">
        <f>H105</f>
        <v>0.37916492974787075</v>
      </c>
      <c r="AU131" s="41">
        <f>I105</f>
        <v>2195.4882886680462</v>
      </c>
      <c r="AV131" s="19">
        <f t="shared" si="72"/>
        <v>755.44092550266805</v>
      </c>
      <c r="AW131" s="19">
        <f t="shared" si="48"/>
        <v>803.91874013508743</v>
      </c>
      <c r="AX131" s="41">
        <f t="shared" si="49"/>
        <v>2.0571627801671606</v>
      </c>
      <c r="AY131" s="144">
        <f t="shared" si="73"/>
        <v>2.1327068727174274</v>
      </c>
    </row>
    <row r="132" spans="1:51" x14ac:dyDescent="0.3">
      <c r="A132" s="11">
        <v>1.7500000000000003E-3</v>
      </c>
      <c r="B132" s="140">
        <f t="shared" si="51"/>
        <v>2.2709070040991284</v>
      </c>
      <c r="C132" s="142">
        <f t="shared" si="55"/>
        <v>670.77875181020647</v>
      </c>
      <c r="D132" s="140">
        <f t="shared" si="52"/>
        <v>2.2709070040991284</v>
      </c>
      <c r="E132" s="142">
        <f t="shared" si="56"/>
        <v>670.77875181020647</v>
      </c>
      <c r="F132" s="140">
        <f t="shared" si="53"/>
        <v>2.2709070040991284</v>
      </c>
      <c r="G132" s="142">
        <f t="shared" si="57"/>
        <v>670.77875181020647</v>
      </c>
      <c r="H132" s="140">
        <f t="shared" si="54"/>
        <v>2.2709070040991284</v>
      </c>
      <c r="I132" s="142">
        <f t="shared" si="58"/>
        <v>670.77875181020647</v>
      </c>
      <c r="J132" s="11"/>
      <c r="K132" s="143">
        <v>0.78</v>
      </c>
      <c r="L132" s="41">
        <f t="shared" si="74"/>
        <v>2.1671454450136403</v>
      </c>
      <c r="M132" s="19">
        <f t="shared" si="50"/>
        <v>734.02966284846082</v>
      </c>
      <c r="N132" s="11">
        <f t="shared" si="59"/>
        <v>13</v>
      </c>
      <c r="O132" s="11">
        <f t="shared" si="35"/>
        <v>38</v>
      </c>
      <c r="P132" s="19">
        <f>B104</f>
        <v>0.33525516397450983</v>
      </c>
      <c r="Q132" s="19">
        <f>C104</f>
        <v>2242.1100766239724</v>
      </c>
      <c r="R132" s="19">
        <f t="shared" si="60"/>
        <v>711.2225620068026</v>
      </c>
      <c r="S132" s="19">
        <f t="shared" si="61"/>
        <v>755.44092550266805</v>
      </c>
      <c r="T132" s="41">
        <f t="shared" si="36"/>
        <v>2.1327068727174274</v>
      </c>
      <c r="U132" s="41">
        <f t="shared" si="62"/>
        <v>2.2038291289181076</v>
      </c>
      <c r="V132" s="41">
        <f t="shared" si="75"/>
        <v>2.1671454450136403</v>
      </c>
      <c r="W132" s="19">
        <f t="shared" si="38"/>
        <v>734.02966284846082</v>
      </c>
      <c r="X132" s="11">
        <f t="shared" si="63"/>
        <v>13</v>
      </c>
      <c r="Y132" s="11">
        <f t="shared" si="39"/>
        <v>38</v>
      </c>
      <c r="Z132" s="41">
        <f>D104</f>
        <v>0.33525516397450983</v>
      </c>
      <c r="AA132" s="41">
        <f>E104</f>
        <v>2242.1100766239724</v>
      </c>
      <c r="AB132" s="19">
        <f t="shared" si="64"/>
        <v>711.2225620068026</v>
      </c>
      <c r="AC132" s="19">
        <f t="shared" si="65"/>
        <v>755.44092550266805</v>
      </c>
      <c r="AD132" s="41">
        <f t="shared" si="40"/>
        <v>2.1327068727174274</v>
      </c>
      <c r="AE132" s="41">
        <f t="shared" si="66"/>
        <v>2.2038291289181076</v>
      </c>
      <c r="AF132" s="41">
        <f t="shared" si="76"/>
        <v>2.1671454450136403</v>
      </c>
      <c r="AG132" s="19">
        <f t="shared" si="42"/>
        <v>734.02966284846082</v>
      </c>
      <c r="AH132" s="11">
        <f t="shared" si="67"/>
        <v>13</v>
      </c>
      <c r="AI132" s="11">
        <f t="shared" si="43"/>
        <v>38</v>
      </c>
      <c r="AJ132" s="41">
        <f>F104</f>
        <v>0.33525516397450983</v>
      </c>
      <c r="AK132" s="41">
        <f>G104</f>
        <v>2242.1100766239724</v>
      </c>
      <c r="AL132" s="19">
        <f t="shared" si="68"/>
        <v>711.2225620068026</v>
      </c>
      <c r="AM132" s="19">
        <f t="shared" si="69"/>
        <v>755.44092550266805</v>
      </c>
      <c r="AN132" s="41">
        <f t="shared" si="44"/>
        <v>2.1327068727174274</v>
      </c>
      <c r="AO132" s="41">
        <f t="shared" si="70"/>
        <v>2.2038291289181076</v>
      </c>
      <c r="AP132" s="41">
        <f t="shared" si="77"/>
        <v>2.1671454450136403</v>
      </c>
      <c r="AQ132" s="19">
        <f t="shared" si="46"/>
        <v>734.02966284846082</v>
      </c>
      <c r="AR132" s="11">
        <f t="shared" si="71"/>
        <v>13</v>
      </c>
      <c r="AS132" s="11">
        <f t="shared" si="47"/>
        <v>38</v>
      </c>
      <c r="AT132" s="41">
        <f>H104</f>
        <v>0.33525516397450983</v>
      </c>
      <c r="AU132" s="41">
        <f>I104</f>
        <v>2242.1100766239724</v>
      </c>
      <c r="AV132" s="19">
        <f t="shared" si="72"/>
        <v>711.2225620068026</v>
      </c>
      <c r="AW132" s="19">
        <f t="shared" si="48"/>
        <v>755.44092550266805</v>
      </c>
      <c r="AX132" s="41">
        <f t="shared" si="49"/>
        <v>2.1327068727174274</v>
      </c>
      <c r="AY132" s="144">
        <f t="shared" si="73"/>
        <v>2.2038291289181076</v>
      </c>
    </row>
    <row r="133" spans="1:51" x14ac:dyDescent="0.3">
      <c r="A133" s="11">
        <v>1.8500000000000001E-3</v>
      </c>
      <c r="B133" s="140">
        <f t="shared" si="51"/>
        <v>2.3342761743596068</v>
      </c>
      <c r="C133" s="142">
        <f t="shared" si="55"/>
        <v>633.69170260478495</v>
      </c>
      <c r="D133" s="140">
        <f t="shared" si="52"/>
        <v>2.3342761743596068</v>
      </c>
      <c r="E133" s="142">
        <f t="shared" si="56"/>
        <v>633.69170260478495</v>
      </c>
      <c r="F133" s="140">
        <f t="shared" si="53"/>
        <v>2.3342761743596068</v>
      </c>
      <c r="G133" s="142">
        <f t="shared" si="57"/>
        <v>633.69170260478495</v>
      </c>
      <c r="H133" s="140">
        <f t="shared" si="54"/>
        <v>2.3342761743596068</v>
      </c>
      <c r="I133" s="142">
        <f t="shared" si="58"/>
        <v>633.69170260478495</v>
      </c>
      <c r="J133" s="11"/>
      <c r="K133" s="143">
        <v>0.8</v>
      </c>
      <c r="L133" s="41">
        <f t="shared" si="74"/>
        <v>2.2227112886593585</v>
      </c>
      <c r="M133" s="19">
        <f t="shared" si="50"/>
        <v>699.83778747993983</v>
      </c>
      <c r="N133" s="11">
        <f t="shared" si="59"/>
        <v>12</v>
      </c>
      <c r="O133" s="11">
        <f t="shared" si="35"/>
        <v>39</v>
      </c>
      <c r="P133" s="19">
        <f>B103</f>
        <v>0.29041296244203035</v>
      </c>
      <c r="Q133" s="19">
        <f>C103</f>
        <v>2290.2344928003804</v>
      </c>
      <c r="R133" s="19">
        <f t="shared" si="60"/>
        <v>670.77875181020647</v>
      </c>
      <c r="S133" s="19">
        <f t="shared" si="61"/>
        <v>711.2225620068026</v>
      </c>
      <c r="T133" s="41">
        <f t="shared" si="36"/>
        <v>2.2038291289181076</v>
      </c>
      <c r="U133" s="41">
        <f t="shared" si="62"/>
        <v>2.2709070040991284</v>
      </c>
      <c r="V133" s="41">
        <f t="shared" si="75"/>
        <v>2.2227112886593585</v>
      </c>
      <c r="W133" s="19">
        <f t="shared" si="38"/>
        <v>699.83778747993983</v>
      </c>
      <c r="X133" s="11">
        <f t="shared" si="63"/>
        <v>12</v>
      </c>
      <c r="Y133" s="11">
        <f t="shared" si="39"/>
        <v>39</v>
      </c>
      <c r="Z133" s="41">
        <f>D103</f>
        <v>0.29041296244203035</v>
      </c>
      <c r="AA133" s="41">
        <f>E103</f>
        <v>2290.2344928003804</v>
      </c>
      <c r="AB133" s="19">
        <f t="shared" si="64"/>
        <v>670.77875181020647</v>
      </c>
      <c r="AC133" s="19">
        <f t="shared" si="65"/>
        <v>711.2225620068026</v>
      </c>
      <c r="AD133" s="41">
        <f t="shared" si="40"/>
        <v>2.2038291289181076</v>
      </c>
      <c r="AE133" s="41">
        <f t="shared" si="66"/>
        <v>2.2709070040991284</v>
      </c>
      <c r="AF133" s="41">
        <f t="shared" si="76"/>
        <v>2.2227112886593585</v>
      </c>
      <c r="AG133" s="19">
        <f t="shared" si="42"/>
        <v>699.83778747993983</v>
      </c>
      <c r="AH133" s="11">
        <f t="shared" si="67"/>
        <v>12</v>
      </c>
      <c r="AI133" s="11">
        <f t="shared" si="43"/>
        <v>39</v>
      </c>
      <c r="AJ133" s="41">
        <f>F103</f>
        <v>0.29041296244203035</v>
      </c>
      <c r="AK133" s="41">
        <f>G103</f>
        <v>2290.2344928003804</v>
      </c>
      <c r="AL133" s="19">
        <f t="shared" si="68"/>
        <v>670.77875181020647</v>
      </c>
      <c r="AM133" s="19">
        <f t="shared" si="69"/>
        <v>711.2225620068026</v>
      </c>
      <c r="AN133" s="41">
        <f t="shared" si="44"/>
        <v>2.2038291289181076</v>
      </c>
      <c r="AO133" s="41">
        <f t="shared" si="70"/>
        <v>2.2709070040991284</v>
      </c>
      <c r="AP133" s="41">
        <f t="shared" si="77"/>
        <v>2.2227112886593585</v>
      </c>
      <c r="AQ133" s="19">
        <f t="shared" si="46"/>
        <v>699.83778747993983</v>
      </c>
      <c r="AR133" s="11">
        <f t="shared" si="71"/>
        <v>12</v>
      </c>
      <c r="AS133" s="11">
        <f t="shared" si="47"/>
        <v>39</v>
      </c>
      <c r="AT133" s="41">
        <f>H103</f>
        <v>0.29041296244203035</v>
      </c>
      <c r="AU133" s="41">
        <f>I103</f>
        <v>2290.2344928003804</v>
      </c>
      <c r="AV133" s="19">
        <f t="shared" si="72"/>
        <v>670.77875181020647</v>
      </c>
      <c r="AW133" s="19">
        <f t="shared" si="48"/>
        <v>711.2225620068026</v>
      </c>
      <c r="AX133" s="41">
        <f t="shared" si="49"/>
        <v>2.2038291289181076</v>
      </c>
      <c r="AY133" s="144">
        <f t="shared" si="73"/>
        <v>2.2709070040991284</v>
      </c>
    </row>
    <row r="134" spans="1:51" x14ac:dyDescent="0.3">
      <c r="A134" s="11">
        <v>1.9500000000000001E-3</v>
      </c>
      <c r="B134" s="140">
        <f t="shared" si="51"/>
        <v>2.3942361624844182</v>
      </c>
      <c r="C134" s="142">
        <f t="shared" si="55"/>
        <v>599.59988124811377</v>
      </c>
      <c r="D134" s="140">
        <f t="shared" si="52"/>
        <v>2.3942361624844182</v>
      </c>
      <c r="E134" s="142">
        <f t="shared" si="56"/>
        <v>599.59988124811377</v>
      </c>
      <c r="F134" s="140">
        <f t="shared" si="53"/>
        <v>2.3942361624844182</v>
      </c>
      <c r="G134" s="142">
        <f t="shared" si="57"/>
        <v>599.59988124811377</v>
      </c>
      <c r="H134" s="140">
        <f t="shared" si="54"/>
        <v>2.3942361624844182</v>
      </c>
      <c r="I134" s="142">
        <f t="shared" si="58"/>
        <v>599.59988124811377</v>
      </c>
      <c r="J134" s="11"/>
      <c r="K134" s="143">
        <v>0.82</v>
      </c>
      <c r="L134" s="41">
        <f t="shared" si="74"/>
        <v>2.2782771323050768</v>
      </c>
      <c r="M134" s="19">
        <f t="shared" si="50"/>
        <v>666.46535609584373</v>
      </c>
      <c r="N134" s="11">
        <f t="shared" si="59"/>
        <v>11</v>
      </c>
      <c r="O134" s="11">
        <f t="shared" si="35"/>
        <v>40</v>
      </c>
      <c r="P134" s="19">
        <f>B102</f>
        <v>0.24460827258602275</v>
      </c>
      <c r="Q134" s="19">
        <f>C102</f>
        <v>2327.3024930640931</v>
      </c>
      <c r="R134" s="19">
        <f t="shared" si="60"/>
        <v>633.69170260478495</v>
      </c>
      <c r="S134" s="19">
        <f t="shared" si="61"/>
        <v>670.77875181020647</v>
      </c>
      <c r="T134" s="41">
        <f t="shared" si="36"/>
        <v>2.2709070040991284</v>
      </c>
      <c r="U134" s="41">
        <f t="shared" si="62"/>
        <v>2.3342761743596068</v>
      </c>
      <c r="V134" s="41">
        <f t="shared" si="75"/>
        <v>2.2782771323050768</v>
      </c>
      <c r="W134" s="19">
        <f t="shared" si="38"/>
        <v>666.46535609584373</v>
      </c>
      <c r="X134" s="11">
        <f t="shared" si="63"/>
        <v>11</v>
      </c>
      <c r="Y134" s="11">
        <f t="shared" si="39"/>
        <v>40</v>
      </c>
      <c r="Z134" s="41">
        <f>D102</f>
        <v>0.24460827258602275</v>
      </c>
      <c r="AA134" s="41">
        <f>E102</f>
        <v>2327.3024930640931</v>
      </c>
      <c r="AB134" s="19">
        <f t="shared" si="64"/>
        <v>633.69170260478495</v>
      </c>
      <c r="AC134" s="19">
        <f t="shared" si="65"/>
        <v>670.77875181020647</v>
      </c>
      <c r="AD134" s="41">
        <f t="shared" si="40"/>
        <v>2.2709070040991284</v>
      </c>
      <c r="AE134" s="41">
        <f t="shared" si="66"/>
        <v>2.3342761743596068</v>
      </c>
      <c r="AF134" s="41">
        <f t="shared" si="76"/>
        <v>2.2782771323050768</v>
      </c>
      <c r="AG134" s="19">
        <f t="shared" si="42"/>
        <v>666.46535609584373</v>
      </c>
      <c r="AH134" s="11">
        <f t="shared" si="67"/>
        <v>11</v>
      </c>
      <c r="AI134" s="11">
        <f t="shared" si="43"/>
        <v>40</v>
      </c>
      <c r="AJ134" s="41">
        <f>F102</f>
        <v>0.24460827258602275</v>
      </c>
      <c r="AK134" s="41">
        <f>G102</f>
        <v>2327.3024930640931</v>
      </c>
      <c r="AL134" s="19">
        <f t="shared" si="68"/>
        <v>633.69170260478495</v>
      </c>
      <c r="AM134" s="19">
        <f t="shared" si="69"/>
        <v>670.77875181020647</v>
      </c>
      <c r="AN134" s="41">
        <f t="shared" si="44"/>
        <v>2.2709070040991284</v>
      </c>
      <c r="AO134" s="41">
        <f t="shared" si="70"/>
        <v>2.3342761743596068</v>
      </c>
      <c r="AP134" s="41">
        <f t="shared" si="77"/>
        <v>2.2782771323050768</v>
      </c>
      <c r="AQ134" s="19">
        <f t="shared" si="46"/>
        <v>666.46535609584373</v>
      </c>
      <c r="AR134" s="11">
        <f t="shared" si="71"/>
        <v>11</v>
      </c>
      <c r="AS134" s="11">
        <f t="shared" si="47"/>
        <v>40</v>
      </c>
      <c r="AT134" s="41">
        <f>H102</f>
        <v>0.24460827258602275</v>
      </c>
      <c r="AU134" s="41">
        <f>I102</f>
        <v>2327.3024930640931</v>
      </c>
      <c r="AV134" s="19">
        <f t="shared" si="72"/>
        <v>633.69170260478495</v>
      </c>
      <c r="AW134" s="19">
        <f t="shared" si="48"/>
        <v>670.77875181020647</v>
      </c>
      <c r="AX134" s="41">
        <f t="shared" si="49"/>
        <v>2.2709070040991284</v>
      </c>
      <c r="AY134" s="144">
        <f t="shared" si="73"/>
        <v>2.3342761743596068</v>
      </c>
    </row>
    <row r="135" spans="1:51" x14ac:dyDescent="0.3">
      <c r="A135" s="11">
        <v>2.0500000000000002E-3</v>
      </c>
      <c r="B135" s="140">
        <f t="shared" si="51"/>
        <v>2.451055078434293</v>
      </c>
      <c r="C135" s="142">
        <f t="shared" si="55"/>
        <v>568.1891594987485</v>
      </c>
      <c r="D135" s="140">
        <f t="shared" si="52"/>
        <v>2.451055078434293</v>
      </c>
      <c r="E135" s="142">
        <f t="shared" si="56"/>
        <v>568.1891594987485</v>
      </c>
      <c r="F135" s="140">
        <f t="shared" si="53"/>
        <v>2.451055078434293</v>
      </c>
      <c r="G135" s="142">
        <f t="shared" si="57"/>
        <v>568.1891594987485</v>
      </c>
      <c r="H135" s="140">
        <f t="shared" si="54"/>
        <v>2.451055078434293</v>
      </c>
      <c r="I135" s="142">
        <f t="shared" si="58"/>
        <v>568.1891594987485</v>
      </c>
      <c r="J135" s="11"/>
      <c r="K135" s="143">
        <v>0.84</v>
      </c>
      <c r="L135" s="41">
        <f t="shared" si="74"/>
        <v>2.333842975950795</v>
      </c>
      <c r="M135" s="19">
        <f t="shared" si="50"/>
        <v>633.94523363000224</v>
      </c>
      <c r="N135" s="11">
        <f t="shared" si="59"/>
        <v>11</v>
      </c>
      <c r="O135" s="11">
        <f t="shared" si="35"/>
        <v>40</v>
      </c>
      <c r="P135" s="19">
        <f>B101</f>
        <v>0.22133524765538182</v>
      </c>
      <c r="Q135" s="19">
        <f>C101</f>
        <v>2378.3545696408437</v>
      </c>
      <c r="R135" s="19">
        <f t="shared" si="60"/>
        <v>633.69170260478495</v>
      </c>
      <c r="S135" s="19">
        <f t="shared" si="61"/>
        <v>670.77875181020647</v>
      </c>
      <c r="T135" s="41">
        <f t="shared" si="36"/>
        <v>2.2709070040991284</v>
      </c>
      <c r="U135" s="41">
        <f t="shared" si="62"/>
        <v>2.3342761743596068</v>
      </c>
      <c r="V135" s="41">
        <f t="shared" si="75"/>
        <v>2.333842975950795</v>
      </c>
      <c r="W135" s="19">
        <f t="shared" si="38"/>
        <v>633.94523363000224</v>
      </c>
      <c r="X135" s="11">
        <f t="shared" si="63"/>
        <v>11</v>
      </c>
      <c r="Y135" s="11">
        <f t="shared" si="39"/>
        <v>40</v>
      </c>
      <c r="Z135" s="41">
        <f>D101</f>
        <v>0.22133524765538182</v>
      </c>
      <c r="AA135" s="41">
        <f>E101</f>
        <v>2378.3545696408437</v>
      </c>
      <c r="AB135" s="19">
        <f t="shared" si="64"/>
        <v>633.69170260478495</v>
      </c>
      <c r="AC135" s="19">
        <f t="shared" si="65"/>
        <v>670.77875181020647</v>
      </c>
      <c r="AD135" s="41">
        <f t="shared" si="40"/>
        <v>2.2709070040991284</v>
      </c>
      <c r="AE135" s="41">
        <f t="shared" si="66"/>
        <v>2.3342761743596068</v>
      </c>
      <c r="AF135" s="41">
        <f t="shared" si="76"/>
        <v>2.333842975950795</v>
      </c>
      <c r="AG135" s="19">
        <f t="shared" si="42"/>
        <v>633.94523363000224</v>
      </c>
      <c r="AH135" s="11">
        <f t="shared" si="67"/>
        <v>11</v>
      </c>
      <c r="AI135" s="11">
        <f t="shared" si="43"/>
        <v>40</v>
      </c>
      <c r="AJ135" s="41">
        <f>F101</f>
        <v>0.22133524765538182</v>
      </c>
      <c r="AK135" s="41">
        <f>G101</f>
        <v>2378.3545696408437</v>
      </c>
      <c r="AL135" s="19">
        <f t="shared" si="68"/>
        <v>633.69170260478495</v>
      </c>
      <c r="AM135" s="19">
        <f t="shared" si="69"/>
        <v>670.77875181020647</v>
      </c>
      <c r="AN135" s="41">
        <f t="shared" si="44"/>
        <v>2.2709070040991284</v>
      </c>
      <c r="AO135" s="41">
        <f t="shared" si="70"/>
        <v>2.3342761743596068</v>
      </c>
      <c r="AP135" s="41">
        <f t="shared" si="77"/>
        <v>2.333842975950795</v>
      </c>
      <c r="AQ135" s="19">
        <f t="shared" si="46"/>
        <v>633.94523363000224</v>
      </c>
      <c r="AR135" s="11">
        <f t="shared" si="71"/>
        <v>11</v>
      </c>
      <c r="AS135" s="11">
        <f t="shared" si="47"/>
        <v>40</v>
      </c>
      <c r="AT135" s="41">
        <f>H101</f>
        <v>0.22133524765538182</v>
      </c>
      <c r="AU135" s="41">
        <f>I101</f>
        <v>2378.3545696408437</v>
      </c>
      <c r="AV135" s="19">
        <f t="shared" si="72"/>
        <v>633.69170260478495</v>
      </c>
      <c r="AW135" s="19">
        <f t="shared" si="48"/>
        <v>670.77875181020647</v>
      </c>
      <c r="AX135" s="41">
        <f t="shared" si="49"/>
        <v>2.2709070040991284</v>
      </c>
      <c r="AY135" s="144">
        <f t="shared" si="73"/>
        <v>2.3342761743596068</v>
      </c>
    </row>
    <row r="136" spans="1:51" x14ac:dyDescent="0.3">
      <c r="A136" s="11">
        <v>2.15E-3</v>
      </c>
      <c r="B136" s="140">
        <f t="shared" si="51"/>
        <v>2.5049736328639622</v>
      </c>
      <c r="C136" s="142">
        <f t="shared" si="55"/>
        <v>539.18554429669291</v>
      </c>
      <c r="D136" s="140">
        <f t="shared" si="52"/>
        <v>2.5049736328639622</v>
      </c>
      <c r="E136" s="142">
        <f t="shared" si="56"/>
        <v>539.18554429669291</v>
      </c>
      <c r="F136" s="140">
        <f t="shared" si="53"/>
        <v>2.5049736328639622</v>
      </c>
      <c r="G136" s="142">
        <f t="shared" si="57"/>
        <v>539.18554429669291</v>
      </c>
      <c r="H136" s="140">
        <f t="shared" si="54"/>
        <v>2.5049736328639622</v>
      </c>
      <c r="I136" s="142">
        <f t="shared" si="58"/>
        <v>539.18554429669291</v>
      </c>
      <c r="J136" s="11"/>
      <c r="K136" s="143">
        <v>0.86</v>
      </c>
      <c r="L136" s="41">
        <f t="shared" si="74"/>
        <v>2.3894088195965133</v>
      </c>
      <c r="M136" s="19">
        <f t="shared" si="50"/>
        <v>602.34459345551579</v>
      </c>
      <c r="N136" s="11">
        <f t="shared" si="59"/>
        <v>10</v>
      </c>
      <c r="O136" s="11">
        <f t="shared" si="35"/>
        <v>41</v>
      </c>
      <c r="P136" s="19">
        <f>B100</f>
        <v>0.1499846105661565</v>
      </c>
      <c r="Q136" s="19">
        <f>C100</f>
        <v>2457.9251382475832</v>
      </c>
      <c r="R136" s="19">
        <f t="shared" si="60"/>
        <v>599.59988124811377</v>
      </c>
      <c r="S136" s="19">
        <f t="shared" si="61"/>
        <v>633.69170260478495</v>
      </c>
      <c r="T136" s="41">
        <f t="shared" si="36"/>
        <v>2.3342761743596068</v>
      </c>
      <c r="U136" s="41">
        <f t="shared" si="62"/>
        <v>2.3942361624844182</v>
      </c>
      <c r="V136" s="41">
        <f t="shared" si="75"/>
        <v>2.3894088195965133</v>
      </c>
      <c r="W136" s="19">
        <f t="shared" si="38"/>
        <v>602.34459345551579</v>
      </c>
      <c r="X136" s="11">
        <f t="shared" si="63"/>
        <v>10</v>
      </c>
      <c r="Y136" s="11">
        <f t="shared" si="39"/>
        <v>41</v>
      </c>
      <c r="Z136" s="41">
        <f>D100</f>
        <v>0.1499846105661565</v>
      </c>
      <c r="AA136" s="41">
        <f>E100</f>
        <v>2457.9251382475832</v>
      </c>
      <c r="AB136" s="19">
        <f t="shared" si="64"/>
        <v>599.59988124811377</v>
      </c>
      <c r="AC136" s="19">
        <f t="shared" si="65"/>
        <v>633.69170260478495</v>
      </c>
      <c r="AD136" s="41">
        <f t="shared" si="40"/>
        <v>2.3342761743596068</v>
      </c>
      <c r="AE136" s="41">
        <f t="shared" si="66"/>
        <v>2.3942361624844182</v>
      </c>
      <c r="AF136" s="41">
        <f t="shared" si="76"/>
        <v>2.3894088195965133</v>
      </c>
      <c r="AG136" s="19">
        <f t="shared" si="42"/>
        <v>602.34459345551579</v>
      </c>
      <c r="AH136" s="11">
        <f t="shared" si="67"/>
        <v>10</v>
      </c>
      <c r="AI136" s="11">
        <f t="shared" si="43"/>
        <v>41</v>
      </c>
      <c r="AJ136" s="41">
        <f>F100</f>
        <v>0.1499846105661565</v>
      </c>
      <c r="AK136" s="41">
        <f>G100</f>
        <v>2457.9251382475832</v>
      </c>
      <c r="AL136" s="19">
        <f t="shared" si="68"/>
        <v>599.59988124811377</v>
      </c>
      <c r="AM136" s="19">
        <f t="shared" si="69"/>
        <v>633.69170260478495</v>
      </c>
      <c r="AN136" s="41">
        <f t="shared" si="44"/>
        <v>2.3342761743596068</v>
      </c>
      <c r="AO136" s="41">
        <f t="shared" si="70"/>
        <v>2.3942361624844182</v>
      </c>
      <c r="AP136" s="41">
        <f t="shared" si="77"/>
        <v>2.3894088195965133</v>
      </c>
      <c r="AQ136" s="19">
        <f t="shared" si="46"/>
        <v>602.34459345551579</v>
      </c>
      <c r="AR136" s="11">
        <f t="shared" si="71"/>
        <v>10</v>
      </c>
      <c r="AS136" s="11">
        <f t="shared" si="47"/>
        <v>41</v>
      </c>
      <c r="AT136" s="41">
        <f>H100</f>
        <v>0.1499846105661565</v>
      </c>
      <c r="AU136" s="41">
        <f>I100</f>
        <v>2457.9251382475832</v>
      </c>
      <c r="AV136" s="19">
        <f t="shared" si="72"/>
        <v>599.59988124811377</v>
      </c>
      <c r="AW136" s="19">
        <f t="shared" si="48"/>
        <v>633.69170260478495</v>
      </c>
      <c r="AX136" s="41">
        <f t="shared" si="49"/>
        <v>2.3342761743596068</v>
      </c>
      <c r="AY136" s="144">
        <f t="shared" si="73"/>
        <v>2.3942361624844182</v>
      </c>
    </row>
    <row r="137" spans="1:51" x14ac:dyDescent="0.3">
      <c r="A137" s="11">
        <v>2.2500000000000003E-3</v>
      </c>
      <c r="B137" s="140">
        <f t="shared" si="51"/>
        <v>2.5562085505160344</v>
      </c>
      <c r="C137" s="142">
        <f t="shared" si="55"/>
        <v>512.34917652071977</v>
      </c>
      <c r="D137" s="140">
        <f t="shared" si="52"/>
        <v>2.5562085505160344</v>
      </c>
      <c r="E137" s="142">
        <f t="shared" si="56"/>
        <v>512.34917652071977</v>
      </c>
      <c r="F137" s="140">
        <f t="shared" si="53"/>
        <v>2.5562085505160344</v>
      </c>
      <c r="G137" s="142">
        <f t="shared" si="57"/>
        <v>512.34917652071977</v>
      </c>
      <c r="H137" s="140">
        <f t="shared" si="54"/>
        <v>2.5562085505160344</v>
      </c>
      <c r="I137" s="142">
        <f t="shared" si="58"/>
        <v>512.34917652071977</v>
      </c>
      <c r="J137" s="11"/>
      <c r="K137" s="143">
        <v>0.88</v>
      </c>
      <c r="L137" s="41">
        <f t="shared" si="74"/>
        <v>2.4449746632422316</v>
      </c>
      <c r="M137" s="19">
        <f t="shared" si="50"/>
        <v>571.55054411029141</v>
      </c>
      <c r="N137" s="11">
        <f t="shared" si="59"/>
        <v>9</v>
      </c>
      <c r="O137" s="11">
        <f t="shared" si="35"/>
        <v>42</v>
      </c>
      <c r="P137" s="19">
        <f>B99</f>
        <v>7.6246856418728998E-2</v>
      </c>
      <c r="Q137" s="19">
        <f>C99</f>
        <v>2527.228897805107</v>
      </c>
      <c r="R137" s="19">
        <f t="shared" si="60"/>
        <v>568.1891594987485</v>
      </c>
      <c r="S137" s="19">
        <f t="shared" si="61"/>
        <v>599.59988124811377</v>
      </c>
      <c r="T137" s="41">
        <f t="shared" si="36"/>
        <v>2.3942361624844182</v>
      </c>
      <c r="U137" s="41">
        <f t="shared" si="62"/>
        <v>2.451055078434293</v>
      </c>
      <c r="V137" s="41">
        <f t="shared" si="75"/>
        <v>2.4449746632422316</v>
      </c>
      <c r="W137" s="19">
        <f t="shared" si="38"/>
        <v>571.55054411029141</v>
      </c>
      <c r="X137" s="11">
        <f t="shared" si="63"/>
        <v>9</v>
      </c>
      <c r="Y137" s="11">
        <f t="shared" si="39"/>
        <v>42</v>
      </c>
      <c r="Z137" s="41">
        <f>D99</f>
        <v>7.6246856418728998E-2</v>
      </c>
      <c r="AA137" s="41">
        <f>E99</f>
        <v>2527.228897805107</v>
      </c>
      <c r="AB137" s="19">
        <f t="shared" si="64"/>
        <v>568.1891594987485</v>
      </c>
      <c r="AC137" s="19">
        <f t="shared" si="65"/>
        <v>599.59988124811377</v>
      </c>
      <c r="AD137" s="41">
        <f t="shared" si="40"/>
        <v>2.3942361624844182</v>
      </c>
      <c r="AE137" s="41">
        <f t="shared" si="66"/>
        <v>2.451055078434293</v>
      </c>
      <c r="AF137" s="41">
        <f t="shared" si="76"/>
        <v>2.4449746632422316</v>
      </c>
      <c r="AG137" s="19">
        <f t="shared" si="42"/>
        <v>571.55054411029141</v>
      </c>
      <c r="AH137" s="11">
        <f t="shared" si="67"/>
        <v>9</v>
      </c>
      <c r="AI137" s="11">
        <f t="shared" si="43"/>
        <v>42</v>
      </c>
      <c r="AJ137" s="41">
        <f>F99</f>
        <v>7.6246856418728998E-2</v>
      </c>
      <c r="AK137" s="41">
        <f>G99</f>
        <v>2527.228897805107</v>
      </c>
      <c r="AL137" s="19">
        <f t="shared" si="68"/>
        <v>568.1891594987485</v>
      </c>
      <c r="AM137" s="19">
        <f t="shared" si="69"/>
        <v>599.59988124811377</v>
      </c>
      <c r="AN137" s="41">
        <f t="shared" si="44"/>
        <v>2.3942361624844182</v>
      </c>
      <c r="AO137" s="41">
        <f t="shared" si="70"/>
        <v>2.451055078434293</v>
      </c>
      <c r="AP137" s="41">
        <f t="shared" si="77"/>
        <v>2.4449746632422316</v>
      </c>
      <c r="AQ137" s="19">
        <f t="shared" si="46"/>
        <v>571.55054411029141</v>
      </c>
      <c r="AR137" s="11">
        <f t="shared" si="71"/>
        <v>9</v>
      </c>
      <c r="AS137" s="11">
        <f t="shared" si="47"/>
        <v>42</v>
      </c>
      <c r="AT137" s="41">
        <f>H99</f>
        <v>7.6246856418728998E-2</v>
      </c>
      <c r="AU137" s="41">
        <f>I99</f>
        <v>2527.228897805107</v>
      </c>
      <c r="AV137" s="19">
        <f t="shared" si="72"/>
        <v>568.1891594987485</v>
      </c>
      <c r="AW137" s="19">
        <f t="shared" si="48"/>
        <v>599.59988124811377</v>
      </c>
      <c r="AX137" s="41">
        <f t="shared" si="49"/>
        <v>2.3942361624844182</v>
      </c>
      <c r="AY137" s="144">
        <f t="shared" si="73"/>
        <v>2.451055078434293</v>
      </c>
    </row>
    <row r="138" spans="1:51" x14ac:dyDescent="0.3">
      <c r="A138" s="11">
        <v>2.3500000000000001E-3</v>
      </c>
      <c r="B138" s="140">
        <f t="shared" si="51"/>
        <v>2.6049554856531758</v>
      </c>
      <c r="C138" s="142">
        <f t="shared" si="55"/>
        <v>487.46935137141537</v>
      </c>
      <c r="D138" s="140">
        <f t="shared" si="52"/>
        <v>2.6049554856531758</v>
      </c>
      <c r="E138" s="142">
        <f t="shared" si="56"/>
        <v>487.46935137141537</v>
      </c>
      <c r="F138" s="140">
        <f t="shared" si="53"/>
        <v>2.6049554856531758</v>
      </c>
      <c r="G138" s="142">
        <f t="shared" si="57"/>
        <v>487.46935137141537</v>
      </c>
      <c r="H138" s="140">
        <f t="shared" si="54"/>
        <v>2.6049554856531758</v>
      </c>
      <c r="I138" s="142">
        <f t="shared" si="58"/>
        <v>487.46935137141537</v>
      </c>
      <c r="J138" s="11"/>
      <c r="K138" s="143">
        <v>0.9</v>
      </c>
      <c r="L138" s="41">
        <f t="shared" si="74"/>
        <v>2.5005405068879498</v>
      </c>
      <c r="M138" s="19">
        <f t="shared" si="50"/>
        <v>541.57019057125535</v>
      </c>
      <c r="N138" s="11">
        <f t="shared" si="59"/>
        <v>8</v>
      </c>
      <c r="O138" s="11">
        <f t="shared" si="35"/>
        <v>43</v>
      </c>
      <c r="P138" s="19">
        <f>B98</f>
        <v>2.5702278462626859E-2</v>
      </c>
      <c r="Q138" s="19">
        <f>C98</f>
        <v>2562.9599054118398</v>
      </c>
      <c r="R138" s="19">
        <f t="shared" si="60"/>
        <v>539.18554429669291</v>
      </c>
      <c r="S138" s="19">
        <f t="shared" si="61"/>
        <v>568.1891594987485</v>
      </c>
      <c r="T138" s="41">
        <f t="shared" si="36"/>
        <v>2.451055078434293</v>
      </c>
      <c r="U138" s="41">
        <f t="shared" si="62"/>
        <v>2.5049736328639622</v>
      </c>
      <c r="V138" s="41">
        <f t="shared" si="75"/>
        <v>2.5005405068879498</v>
      </c>
      <c r="W138" s="19">
        <f t="shared" si="38"/>
        <v>541.57019057125535</v>
      </c>
      <c r="X138" s="11">
        <f t="shared" si="63"/>
        <v>8</v>
      </c>
      <c r="Y138" s="11">
        <f t="shared" si="39"/>
        <v>43</v>
      </c>
      <c r="Z138" s="41">
        <f>D98</f>
        <v>2.5702278462626859E-2</v>
      </c>
      <c r="AA138" s="41">
        <f>E98</f>
        <v>2562.9599054118398</v>
      </c>
      <c r="AB138" s="19">
        <f t="shared" si="64"/>
        <v>539.18554429669291</v>
      </c>
      <c r="AC138" s="19">
        <f t="shared" si="65"/>
        <v>568.1891594987485</v>
      </c>
      <c r="AD138" s="41">
        <f t="shared" si="40"/>
        <v>2.451055078434293</v>
      </c>
      <c r="AE138" s="41">
        <f t="shared" si="66"/>
        <v>2.5049736328639622</v>
      </c>
      <c r="AF138" s="41">
        <f t="shared" si="76"/>
        <v>2.5005405068879498</v>
      </c>
      <c r="AG138" s="19">
        <f t="shared" si="42"/>
        <v>541.57019057125535</v>
      </c>
      <c r="AH138" s="11">
        <f t="shared" si="67"/>
        <v>8</v>
      </c>
      <c r="AI138" s="11">
        <f t="shared" si="43"/>
        <v>43</v>
      </c>
      <c r="AJ138" s="41">
        <f>F98</f>
        <v>2.5702278462626859E-2</v>
      </c>
      <c r="AK138" s="41">
        <f>G98</f>
        <v>2562.9599054118398</v>
      </c>
      <c r="AL138" s="19">
        <f t="shared" si="68"/>
        <v>539.18554429669291</v>
      </c>
      <c r="AM138" s="19">
        <f t="shared" si="69"/>
        <v>568.1891594987485</v>
      </c>
      <c r="AN138" s="41">
        <f t="shared" si="44"/>
        <v>2.451055078434293</v>
      </c>
      <c r="AO138" s="41">
        <f t="shared" si="70"/>
        <v>2.5049736328639622</v>
      </c>
      <c r="AP138" s="41">
        <f t="shared" si="77"/>
        <v>2.5005405068879498</v>
      </c>
      <c r="AQ138" s="19">
        <f t="shared" si="46"/>
        <v>541.57019057125535</v>
      </c>
      <c r="AR138" s="11">
        <f t="shared" si="71"/>
        <v>8</v>
      </c>
      <c r="AS138" s="11">
        <f t="shared" si="47"/>
        <v>43</v>
      </c>
      <c r="AT138" s="41">
        <f>H98</f>
        <v>2.5702278462626859E-2</v>
      </c>
      <c r="AU138" s="41">
        <f>I98</f>
        <v>2562.9599054118398</v>
      </c>
      <c r="AV138" s="19">
        <f t="shared" si="72"/>
        <v>539.18554429669291</v>
      </c>
      <c r="AW138" s="19">
        <f t="shared" si="48"/>
        <v>568.1891594987485</v>
      </c>
      <c r="AX138" s="41">
        <f t="shared" si="49"/>
        <v>2.451055078434293</v>
      </c>
      <c r="AY138" s="144">
        <f t="shared" si="73"/>
        <v>2.5049736328639622</v>
      </c>
    </row>
    <row r="139" spans="1:51" x14ac:dyDescent="0.3">
      <c r="A139" s="11">
        <v>2.4499999999999999E-3</v>
      </c>
      <c r="B139" s="140">
        <f t="shared" si="51"/>
        <v>2.6513915222832054</v>
      </c>
      <c r="C139" s="142">
        <f t="shared" si="55"/>
        <v>464.36036630029679</v>
      </c>
      <c r="D139" s="140">
        <f t="shared" si="52"/>
        <v>2.6513915222832054</v>
      </c>
      <c r="E139" s="142">
        <f t="shared" si="56"/>
        <v>464.36036630029679</v>
      </c>
      <c r="F139" s="140">
        <f t="shared" si="53"/>
        <v>2.6513915222832054</v>
      </c>
      <c r="G139" s="142">
        <f t="shared" si="57"/>
        <v>464.36036630029679</v>
      </c>
      <c r="H139" s="140">
        <f t="shared" si="54"/>
        <v>2.6513915222832054</v>
      </c>
      <c r="I139" s="142">
        <f t="shared" si="58"/>
        <v>464.36036630029679</v>
      </c>
      <c r="J139" s="11"/>
      <c r="K139" s="143">
        <v>0.92</v>
      </c>
      <c r="L139" s="41">
        <f t="shared" si="74"/>
        <v>2.5561063505336681</v>
      </c>
      <c r="M139" s="19">
        <f t="shared" si="50"/>
        <v>512.40270790984198</v>
      </c>
      <c r="N139" s="11">
        <f t="shared" si="59"/>
        <v>7</v>
      </c>
      <c r="O139" s="11">
        <f t="shared" si="35"/>
        <v>44</v>
      </c>
      <c r="P139" s="19">
        <f>B97</f>
        <v>1.2887478935567659E-2</v>
      </c>
      <c r="Q139" s="19">
        <f>C97</f>
        <v>2576.0347741990809</v>
      </c>
      <c r="R139" s="19">
        <f t="shared" si="60"/>
        <v>512.34917652071977</v>
      </c>
      <c r="S139" s="19">
        <f t="shared" si="61"/>
        <v>539.18554429669291</v>
      </c>
      <c r="T139" s="41">
        <f t="shared" si="36"/>
        <v>2.5049736328639622</v>
      </c>
      <c r="U139" s="41">
        <f t="shared" si="62"/>
        <v>2.5562085505160344</v>
      </c>
      <c r="V139" s="41">
        <f t="shared" si="75"/>
        <v>2.5561063505336681</v>
      </c>
      <c r="W139" s="19">
        <f t="shared" si="38"/>
        <v>512.40270790984198</v>
      </c>
      <c r="X139" s="11">
        <f t="shared" si="63"/>
        <v>7</v>
      </c>
      <c r="Y139" s="11">
        <f t="shared" si="39"/>
        <v>44</v>
      </c>
      <c r="Z139" s="41">
        <f>D97</f>
        <v>1.2887478935567659E-2</v>
      </c>
      <c r="AA139" s="41">
        <f>E97</f>
        <v>2576.0347741990809</v>
      </c>
      <c r="AB139" s="19">
        <f t="shared" si="64"/>
        <v>512.34917652071977</v>
      </c>
      <c r="AC139" s="19">
        <f t="shared" si="65"/>
        <v>539.18554429669291</v>
      </c>
      <c r="AD139" s="41">
        <f t="shared" si="40"/>
        <v>2.5049736328639622</v>
      </c>
      <c r="AE139" s="41">
        <f t="shared" si="66"/>
        <v>2.5562085505160344</v>
      </c>
      <c r="AF139" s="41">
        <f t="shared" si="76"/>
        <v>2.5561063505336681</v>
      </c>
      <c r="AG139" s="19">
        <f t="shared" si="42"/>
        <v>512.40270790984198</v>
      </c>
      <c r="AH139" s="11">
        <f t="shared" si="67"/>
        <v>7</v>
      </c>
      <c r="AI139" s="11">
        <f t="shared" si="43"/>
        <v>44</v>
      </c>
      <c r="AJ139" s="41">
        <f>F97</f>
        <v>1.2887478935567659E-2</v>
      </c>
      <c r="AK139" s="41">
        <f>G97</f>
        <v>2576.0347741990809</v>
      </c>
      <c r="AL139" s="19">
        <f t="shared" si="68"/>
        <v>512.34917652071977</v>
      </c>
      <c r="AM139" s="19">
        <f t="shared" si="69"/>
        <v>539.18554429669291</v>
      </c>
      <c r="AN139" s="41">
        <f t="shared" si="44"/>
        <v>2.5049736328639622</v>
      </c>
      <c r="AO139" s="41">
        <f t="shared" si="70"/>
        <v>2.5562085505160344</v>
      </c>
      <c r="AP139" s="41">
        <f t="shared" si="77"/>
        <v>2.5561063505336681</v>
      </c>
      <c r="AQ139" s="19">
        <f t="shared" si="46"/>
        <v>512.40270790984198</v>
      </c>
      <c r="AR139" s="11">
        <f t="shared" si="71"/>
        <v>7</v>
      </c>
      <c r="AS139" s="11">
        <f t="shared" si="47"/>
        <v>44</v>
      </c>
      <c r="AT139" s="41">
        <f>H97</f>
        <v>1.2887478935567659E-2</v>
      </c>
      <c r="AU139" s="41">
        <f>I97</f>
        <v>2576.0347741990809</v>
      </c>
      <c r="AV139" s="19">
        <f t="shared" si="72"/>
        <v>512.34917652071977</v>
      </c>
      <c r="AW139" s="19">
        <f t="shared" si="48"/>
        <v>539.18554429669291</v>
      </c>
      <c r="AX139" s="41">
        <f t="shared" si="49"/>
        <v>2.5049736328639622</v>
      </c>
      <c r="AY139" s="144">
        <f t="shared" si="73"/>
        <v>2.5562085505160344</v>
      </c>
    </row>
    <row r="140" spans="1:51" x14ac:dyDescent="0.3">
      <c r="A140" s="11">
        <v>2.5500000000000002E-3</v>
      </c>
      <c r="B140" s="140">
        <f t="shared" si="51"/>
        <v>2.6956773265760616</v>
      </c>
      <c r="C140" s="142">
        <f t="shared" si="55"/>
        <v>442.85804292856108</v>
      </c>
      <c r="D140" s="140">
        <f t="shared" si="52"/>
        <v>2.6956773265760616</v>
      </c>
      <c r="E140" s="142">
        <f t="shared" si="56"/>
        <v>442.85804292856108</v>
      </c>
      <c r="F140" s="140">
        <f t="shared" si="53"/>
        <v>2.6956773265760616</v>
      </c>
      <c r="G140" s="142">
        <f t="shared" si="57"/>
        <v>442.85804292856108</v>
      </c>
      <c r="H140" s="140">
        <f t="shared" si="54"/>
        <v>2.6956773265760616</v>
      </c>
      <c r="I140" s="142">
        <f t="shared" si="58"/>
        <v>442.85804292856108</v>
      </c>
      <c r="J140" s="11"/>
      <c r="K140" s="143">
        <v>0.94</v>
      </c>
      <c r="L140" s="41">
        <f t="shared" si="74"/>
        <v>2.6116721941793863</v>
      </c>
      <c r="M140" s="19">
        <f t="shared" si="50"/>
        <v>484.12676814675496</v>
      </c>
      <c r="N140" s="11">
        <f t="shared" si="59"/>
        <v>5</v>
      </c>
      <c r="O140" s="11">
        <f t="shared" si="35"/>
        <v>46</v>
      </c>
      <c r="P140" s="19">
        <f>B96</f>
        <v>2.5833398387713332E-3</v>
      </c>
      <c r="Q140" s="19">
        <f>C96</f>
        <v>2582.6074661033326</v>
      </c>
      <c r="R140" s="19">
        <f t="shared" si="60"/>
        <v>464.36036630029679</v>
      </c>
      <c r="S140" s="19">
        <f t="shared" si="61"/>
        <v>487.46935137141537</v>
      </c>
      <c r="T140" s="41">
        <f t="shared" si="36"/>
        <v>2.6049554856531758</v>
      </c>
      <c r="U140" s="41">
        <f t="shared" si="62"/>
        <v>2.6513915222832054</v>
      </c>
      <c r="V140" s="41">
        <f t="shared" si="75"/>
        <v>2.6116721941793863</v>
      </c>
      <c r="W140" s="19">
        <f t="shared" si="38"/>
        <v>484.12676814675496</v>
      </c>
      <c r="X140" s="11">
        <f t="shared" si="63"/>
        <v>5</v>
      </c>
      <c r="Y140" s="11">
        <f t="shared" si="39"/>
        <v>46</v>
      </c>
      <c r="Z140" s="41">
        <f>D96</f>
        <v>2.5833398387713332E-3</v>
      </c>
      <c r="AA140" s="41">
        <f>E96</f>
        <v>2582.6074661033326</v>
      </c>
      <c r="AB140" s="19">
        <f t="shared" si="64"/>
        <v>464.36036630029679</v>
      </c>
      <c r="AC140" s="19">
        <f t="shared" si="65"/>
        <v>487.46935137141537</v>
      </c>
      <c r="AD140" s="41">
        <f t="shared" si="40"/>
        <v>2.6049554856531758</v>
      </c>
      <c r="AE140" s="41">
        <f t="shared" si="66"/>
        <v>2.6513915222832054</v>
      </c>
      <c r="AF140" s="41">
        <f t="shared" si="76"/>
        <v>2.6116721941793863</v>
      </c>
      <c r="AG140" s="19">
        <f t="shared" si="42"/>
        <v>484.12676814675496</v>
      </c>
      <c r="AH140" s="11">
        <f t="shared" si="67"/>
        <v>5</v>
      </c>
      <c r="AI140" s="11">
        <f t="shared" si="43"/>
        <v>46</v>
      </c>
      <c r="AJ140" s="41">
        <f>F96</f>
        <v>2.5833398387713332E-3</v>
      </c>
      <c r="AK140" s="41">
        <f>G96</f>
        <v>2582.6074661033326</v>
      </c>
      <c r="AL140" s="19">
        <f t="shared" si="68"/>
        <v>464.36036630029679</v>
      </c>
      <c r="AM140" s="19">
        <f t="shared" si="69"/>
        <v>487.46935137141537</v>
      </c>
      <c r="AN140" s="41">
        <f t="shared" si="44"/>
        <v>2.6049554856531758</v>
      </c>
      <c r="AO140" s="41">
        <f t="shared" si="70"/>
        <v>2.6513915222832054</v>
      </c>
      <c r="AP140" s="41">
        <f t="shared" si="77"/>
        <v>2.6116721941793863</v>
      </c>
      <c r="AQ140" s="19">
        <f t="shared" si="46"/>
        <v>484.12676814675496</v>
      </c>
      <c r="AR140" s="11">
        <f t="shared" si="71"/>
        <v>5</v>
      </c>
      <c r="AS140" s="11">
        <f t="shared" si="47"/>
        <v>46</v>
      </c>
      <c r="AT140" s="41">
        <f>H96</f>
        <v>2.5833398387713332E-3</v>
      </c>
      <c r="AU140" s="41">
        <f>I96</f>
        <v>2582.6074661033326</v>
      </c>
      <c r="AV140" s="19">
        <f t="shared" si="72"/>
        <v>464.36036630029679</v>
      </c>
      <c r="AW140" s="19">
        <f t="shared" si="48"/>
        <v>487.46935137141537</v>
      </c>
      <c r="AX140" s="41">
        <f t="shared" si="49"/>
        <v>2.6049554856531758</v>
      </c>
      <c r="AY140" s="144">
        <f t="shared" si="73"/>
        <v>2.6513915222832054</v>
      </c>
    </row>
    <row r="141" spans="1:51" x14ac:dyDescent="0.3">
      <c r="A141" s="11">
        <v>2.6500000000000004E-3</v>
      </c>
      <c r="B141" s="140">
        <f t="shared" si="51"/>
        <v>2.7379590066494792</v>
      </c>
      <c r="C141" s="142">
        <f t="shared" si="55"/>
        <v>422.81680073417482</v>
      </c>
      <c r="D141" s="140">
        <f t="shared" si="52"/>
        <v>2.7379590066494792</v>
      </c>
      <c r="E141" s="142">
        <f t="shared" si="56"/>
        <v>422.81680073417482</v>
      </c>
      <c r="F141" s="140">
        <f t="shared" si="53"/>
        <v>2.7379590066494792</v>
      </c>
      <c r="G141" s="142">
        <f t="shared" si="57"/>
        <v>422.81680073417482</v>
      </c>
      <c r="H141" s="140">
        <f t="shared" si="54"/>
        <v>2.7379590066494792</v>
      </c>
      <c r="I141" s="142">
        <f t="shared" si="58"/>
        <v>422.81680073417482</v>
      </c>
      <c r="J141" s="11"/>
      <c r="K141" s="143">
        <v>0.96</v>
      </c>
      <c r="L141" s="41">
        <f t="shared" si="74"/>
        <v>2.6672380378251046</v>
      </c>
      <c r="M141" s="19">
        <f t="shared" si="50"/>
        <v>456.66632287175469</v>
      </c>
      <c r="N141" s="11">
        <f t="shared" si="59"/>
        <v>4</v>
      </c>
      <c r="O141" s="11">
        <f t="shared" si="35"/>
        <v>47</v>
      </c>
      <c r="P141" s="19">
        <f>B95</f>
        <v>1.2920361057196671E-3</v>
      </c>
      <c r="Q141" s="19">
        <f>C95</f>
        <v>2583.9256620493111</v>
      </c>
      <c r="R141" s="19">
        <f t="shared" si="60"/>
        <v>442.85804292856108</v>
      </c>
      <c r="S141" s="19">
        <f t="shared" si="61"/>
        <v>464.36036630029679</v>
      </c>
      <c r="T141" s="41">
        <f t="shared" si="36"/>
        <v>2.6513915222832054</v>
      </c>
      <c r="U141" s="41">
        <f t="shared" si="62"/>
        <v>2.6956773265760616</v>
      </c>
      <c r="V141" s="41">
        <f t="shared" si="75"/>
        <v>2.6672380378251046</v>
      </c>
      <c r="W141" s="19">
        <f t="shared" si="38"/>
        <v>456.66632287175469</v>
      </c>
      <c r="X141" s="11">
        <f t="shared" si="63"/>
        <v>4</v>
      </c>
      <c r="Y141" s="11">
        <f t="shared" si="39"/>
        <v>47</v>
      </c>
      <c r="Z141" s="41">
        <f>D95</f>
        <v>1.2920361057196671E-3</v>
      </c>
      <c r="AA141" s="41">
        <f>E95</f>
        <v>2583.9256620493111</v>
      </c>
      <c r="AB141" s="19">
        <f t="shared" si="64"/>
        <v>442.85804292856108</v>
      </c>
      <c r="AC141" s="19">
        <f t="shared" si="65"/>
        <v>464.36036630029679</v>
      </c>
      <c r="AD141" s="41">
        <f t="shared" si="40"/>
        <v>2.6513915222832054</v>
      </c>
      <c r="AE141" s="41">
        <f t="shared" si="66"/>
        <v>2.6956773265760616</v>
      </c>
      <c r="AF141" s="41">
        <f t="shared" si="76"/>
        <v>2.6672380378251046</v>
      </c>
      <c r="AG141" s="19">
        <f t="shared" si="42"/>
        <v>456.66632287175469</v>
      </c>
      <c r="AH141" s="11">
        <f t="shared" si="67"/>
        <v>4</v>
      </c>
      <c r="AI141" s="11">
        <f t="shared" si="43"/>
        <v>47</v>
      </c>
      <c r="AJ141" s="41">
        <f>F95</f>
        <v>1.2920361057196671E-3</v>
      </c>
      <c r="AK141" s="41">
        <f>G95</f>
        <v>2583.9256620493111</v>
      </c>
      <c r="AL141" s="19">
        <f t="shared" si="68"/>
        <v>442.85804292856108</v>
      </c>
      <c r="AM141" s="19">
        <f t="shared" si="69"/>
        <v>464.36036630029679</v>
      </c>
      <c r="AN141" s="41">
        <f t="shared" si="44"/>
        <v>2.6513915222832054</v>
      </c>
      <c r="AO141" s="41">
        <f t="shared" si="70"/>
        <v>2.6956773265760616</v>
      </c>
      <c r="AP141" s="41">
        <f t="shared" si="77"/>
        <v>2.6672380378251046</v>
      </c>
      <c r="AQ141" s="19">
        <f t="shared" si="46"/>
        <v>456.66632287175469</v>
      </c>
      <c r="AR141" s="11">
        <f t="shared" si="71"/>
        <v>4</v>
      </c>
      <c r="AS141" s="11">
        <f t="shared" si="47"/>
        <v>47</v>
      </c>
      <c r="AT141" s="41">
        <f>H95</f>
        <v>1.2920361057196671E-3</v>
      </c>
      <c r="AU141" s="41">
        <f>I95</f>
        <v>2583.9256620493111</v>
      </c>
      <c r="AV141" s="19">
        <f t="shared" si="72"/>
        <v>442.85804292856108</v>
      </c>
      <c r="AW141" s="19">
        <f t="shared" si="48"/>
        <v>464.36036630029679</v>
      </c>
      <c r="AX141" s="41">
        <f t="shared" si="49"/>
        <v>2.6513915222832054</v>
      </c>
      <c r="AY141" s="144">
        <f t="shared" si="73"/>
        <v>2.6956773265760616</v>
      </c>
    </row>
    <row r="142" spans="1:51" x14ac:dyDescent="0.3">
      <c r="A142" s="11">
        <v>2.7499999999999998E-3</v>
      </c>
      <c r="B142" s="140">
        <f t="shared" si="51"/>
        <v>2.7783697251165393</v>
      </c>
      <c r="C142" s="142">
        <f t="shared" si="55"/>
        <v>404.10718467060371</v>
      </c>
      <c r="D142" s="140">
        <f t="shared" si="52"/>
        <v>2.7783697251165393</v>
      </c>
      <c r="E142" s="142">
        <f t="shared" si="56"/>
        <v>404.10718467060371</v>
      </c>
      <c r="F142" s="140">
        <f t="shared" si="53"/>
        <v>2.7783697251165393</v>
      </c>
      <c r="G142" s="142">
        <f t="shared" si="57"/>
        <v>404.10718467060371</v>
      </c>
      <c r="H142" s="140">
        <f t="shared" si="54"/>
        <v>2.7783697251165393</v>
      </c>
      <c r="I142" s="142">
        <f t="shared" si="58"/>
        <v>404.10718467060371</v>
      </c>
      <c r="J142" s="11"/>
      <c r="K142" s="143">
        <v>0.98</v>
      </c>
      <c r="L142" s="41">
        <f t="shared" si="74"/>
        <v>2.7228038814708229</v>
      </c>
      <c r="M142" s="19">
        <f>R142+(S142-R142)/(T142-U142)*(L142-U142)</f>
        <v>430.00023180087567</v>
      </c>
      <c r="N142" s="11">
        <f t="shared" si="59"/>
        <v>3</v>
      </c>
      <c r="O142" s="11">
        <f t="shared" si="35"/>
        <v>48</v>
      </c>
      <c r="P142" s="19">
        <f>B94</f>
        <v>2.584658408999426E-4</v>
      </c>
      <c r="Q142" s="19">
        <f>C94</f>
        <v>2584.6144324484439</v>
      </c>
      <c r="R142" s="19">
        <f t="shared" si="60"/>
        <v>422.81680073417482</v>
      </c>
      <c r="S142" s="19">
        <f t="shared" si="61"/>
        <v>442.85804292856108</v>
      </c>
      <c r="T142" s="41">
        <f t="shared" si="36"/>
        <v>2.6956773265760616</v>
      </c>
      <c r="U142" s="41">
        <f t="shared" si="62"/>
        <v>2.7379590066494792</v>
      </c>
      <c r="V142" s="41">
        <f t="shared" si="75"/>
        <v>2.7228038814708229</v>
      </c>
      <c r="W142" s="19">
        <f>AB142+(AC142-AB142)/(AD142-AE142)*(V142-AE142)</f>
        <v>430.00023180087567</v>
      </c>
      <c r="X142" s="11">
        <f t="shared" si="63"/>
        <v>3</v>
      </c>
      <c r="Y142" s="11">
        <f t="shared" si="39"/>
        <v>48</v>
      </c>
      <c r="Z142" s="41">
        <f>D94</f>
        <v>2.584658408999426E-4</v>
      </c>
      <c r="AA142" s="41">
        <f>E94</f>
        <v>2584.6144324484439</v>
      </c>
      <c r="AB142" s="19">
        <f t="shared" si="64"/>
        <v>422.81680073417482</v>
      </c>
      <c r="AC142" s="19">
        <f t="shared" si="65"/>
        <v>442.85804292856108</v>
      </c>
      <c r="AD142" s="41">
        <f t="shared" si="40"/>
        <v>2.6956773265760616</v>
      </c>
      <c r="AE142" s="41">
        <f t="shared" si="66"/>
        <v>2.7379590066494792</v>
      </c>
      <c r="AF142" s="41">
        <f t="shared" si="76"/>
        <v>2.7228038814708229</v>
      </c>
      <c r="AG142" s="19">
        <f>AL142+(AM142-AL142)/(AN142-AO142)*(AF142-AO142)</f>
        <v>430.00023180087567</v>
      </c>
      <c r="AH142" s="11">
        <f t="shared" si="67"/>
        <v>3</v>
      </c>
      <c r="AI142" s="11">
        <f t="shared" si="43"/>
        <v>48</v>
      </c>
      <c r="AJ142" s="41">
        <f>F94</f>
        <v>2.584658408999426E-4</v>
      </c>
      <c r="AK142" s="41">
        <f>G94</f>
        <v>2584.6144324484439</v>
      </c>
      <c r="AL142" s="19">
        <f t="shared" si="68"/>
        <v>422.81680073417482</v>
      </c>
      <c r="AM142" s="19">
        <f t="shared" si="69"/>
        <v>442.85804292856108</v>
      </c>
      <c r="AN142" s="41">
        <f t="shared" si="44"/>
        <v>2.6956773265760616</v>
      </c>
      <c r="AO142" s="41">
        <f t="shared" si="70"/>
        <v>2.7379590066494792</v>
      </c>
      <c r="AP142" s="41">
        <f t="shared" si="77"/>
        <v>2.7228038814708229</v>
      </c>
      <c r="AQ142" s="19">
        <f>AV142+(AW142-AV142)/(AX142-AY142)*(AP142-AY142)</f>
        <v>430.00023180087567</v>
      </c>
      <c r="AR142" s="11">
        <f t="shared" si="71"/>
        <v>3</v>
      </c>
      <c r="AS142" s="11">
        <f t="shared" si="47"/>
        <v>48</v>
      </c>
      <c r="AT142" s="41">
        <f>H94</f>
        <v>2.584658408999426E-4</v>
      </c>
      <c r="AU142" s="41">
        <f>I94</f>
        <v>2584.6144324484439</v>
      </c>
      <c r="AV142" s="19">
        <f t="shared" si="72"/>
        <v>422.81680073417482</v>
      </c>
      <c r="AW142" s="19">
        <f t="shared" si="48"/>
        <v>442.85804292856108</v>
      </c>
      <c r="AX142" s="41">
        <f t="shared" si="49"/>
        <v>2.6956773265760616</v>
      </c>
      <c r="AY142" s="144">
        <f t="shared" si="73"/>
        <v>2.7379590066494792</v>
      </c>
    </row>
    <row r="143" spans="1:51" x14ac:dyDescent="0.3">
      <c r="A143" s="11">
        <v>2.8500000000000001E-3</v>
      </c>
      <c r="B143" s="140">
        <f t="shared" si="51"/>
        <v>2.8170311019143082</v>
      </c>
      <c r="C143" s="142">
        <f>(B143-B142)/(A143-A142)</f>
        <v>386.61376797768719</v>
      </c>
      <c r="D143" s="140">
        <f t="shared" si="52"/>
        <v>2.8170311019143082</v>
      </c>
      <c r="E143" s="142">
        <f t="shared" si="56"/>
        <v>386.61376797768719</v>
      </c>
      <c r="F143" s="140">
        <f t="shared" si="53"/>
        <v>2.8170311019143082</v>
      </c>
      <c r="G143" s="142">
        <f t="shared" si="57"/>
        <v>386.61376797768719</v>
      </c>
      <c r="H143" s="140">
        <f t="shared" si="54"/>
        <v>2.8170311019143082</v>
      </c>
      <c r="I143" s="142">
        <f t="shared" si="58"/>
        <v>386.61376797768719</v>
      </c>
      <c r="J143" s="11"/>
      <c r="K143" s="146">
        <v>1</v>
      </c>
      <c r="L143" s="96">
        <f>B142</f>
        <v>2.7783697251165393</v>
      </c>
      <c r="M143" s="147">
        <f>R143</f>
        <v>404.10718467060371</v>
      </c>
      <c r="N143" s="95">
        <f t="shared" si="59"/>
        <v>2</v>
      </c>
      <c r="O143" s="95">
        <f t="shared" si="35"/>
        <v>50</v>
      </c>
      <c r="P143" s="147">
        <f>B93</f>
        <v>7.7542830628551533E-5</v>
      </c>
      <c r="Q143" s="147">
        <f>C93</f>
        <v>2584.7610209517179</v>
      </c>
      <c r="R143" s="147">
        <f t="shared" si="60"/>
        <v>404.10718467060371</v>
      </c>
      <c r="S143" s="147">
        <f t="shared" si="61"/>
        <v>404.10718467060371</v>
      </c>
      <c r="T143" s="96">
        <f t="shared" si="36"/>
        <v>2.7783697251165393</v>
      </c>
      <c r="U143" s="96">
        <f t="shared" si="62"/>
        <v>2.7783697251165393</v>
      </c>
      <c r="V143" s="96">
        <f>D142</f>
        <v>2.7783697251165393</v>
      </c>
      <c r="W143" s="147">
        <f>AB143</f>
        <v>404.10718467060371</v>
      </c>
      <c r="X143" s="95">
        <f t="shared" si="63"/>
        <v>2</v>
      </c>
      <c r="Y143" s="95">
        <f t="shared" si="39"/>
        <v>50</v>
      </c>
      <c r="Z143" s="96">
        <f>D93</f>
        <v>7.7542830628551533E-5</v>
      </c>
      <c r="AA143" s="96">
        <f>E93</f>
        <v>2584.7610209517179</v>
      </c>
      <c r="AB143" s="147">
        <f t="shared" si="64"/>
        <v>404.10718467060371</v>
      </c>
      <c r="AC143" s="147">
        <f t="shared" si="65"/>
        <v>404.10718467060371</v>
      </c>
      <c r="AD143" s="96">
        <f t="shared" si="40"/>
        <v>2.7783697251165393</v>
      </c>
      <c r="AE143" s="96">
        <f t="shared" si="66"/>
        <v>2.7783697251165393</v>
      </c>
      <c r="AF143" s="96">
        <f>F142</f>
        <v>2.7783697251165393</v>
      </c>
      <c r="AG143" s="147">
        <f>AL143</f>
        <v>404.10718467060371</v>
      </c>
      <c r="AH143" s="95">
        <f t="shared" si="67"/>
        <v>2</v>
      </c>
      <c r="AI143" s="95">
        <f t="shared" si="43"/>
        <v>50</v>
      </c>
      <c r="AJ143" s="96">
        <f>F93</f>
        <v>7.7542830628551533E-5</v>
      </c>
      <c r="AK143" s="96">
        <f>G93</f>
        <v>2584.7610209517179</v>
      </c>
      <c r="AL143" s="147">
        <f t="shared" si="68"/>
        <v>404.10718467060371</v>
      </c>
      <c r="AM143" s="147">
        <f t="shared" si="69"/>
        <v>404.10718467060371</v>
      </c>
      <c r="AN143" s="96">
        <f t="shared" si="44"/>
        <v>2.7783697251165393</v>
      </c>
      <c r="AO143" s="96">
        <f t="shared" si="70"/>
        <v>2.7783697251165393</v>
      </c>
      <c r="AP143" s="96">
        <f>H142</f>
        <v>2.7783697251165393</v>
      </c>
      <c r="AQ143" s="147">
        <f>AV143</f>
        <v>404.10718467060371</v>
      </c>
      <c r="AR143" s="95">
        <f t="shared" si="71"/>
        <v>2</v>
      </c>
      <c r="AS143" s="95">
        <f t="shared" si="47"/>
        <v>50</v>
      </c>
      <c r="AT143" s="96">
        <f>H93</f>
        <v>7.7542830628551533E-5</v>
      </c>
      <c r="AU143" s="96">
        <f>I93</f>
        <v>2584.7610209517179</v>
      </c>
      <c r="AV143" s="147">
        <f t="shared" si="72"/>
        <v>404.10718467060371</v>
      </c>
      <c r="AW143" s="147">
        <f t="shared" si="48"/>
        <v>404.10718467060371</v>
      </c>
      <c r="AX143" s="96">
        <f t="shared" si="49"/>
        <v>2.7783697251165393</v>
      </c>
      <c r="AY143" s="148">
        <f t="shared" si="73"/>
        <v>2.7783697251165393</v>
      </c>
    </row>
    <row r="144" spans="1:51" x14ac:dyDescent="0.3">
      <c r="A144" s="11"/>
      <c r="B144" s="11"/>
      <c r="C144" s="11"/>
      <c r="D144" s="11"/>
      <c r="E144" s="11"/>
      <c r="F144" s="11"/>
      <c r="G144" s="11"/>
      <c r="H144" s="11"/>
      <c r="I144" s="11"/>
      <c r="J144" s="11"/>
      <c r="K144" s="1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c r="AU144" s="11"/>
      <c r="AV144" s="11"/>
      <c r="AW144" s="11"/>
      <c r="AX144" s="11"/>
      <c r="AY144" s="11"/>
    </row>
    <row r="145" spans="1:51" x14ac:dyDescent="0.3">
      <c r="A145" s="11"/>
      <c r="B145" s="11"/>
      <c r="C145" s="11"/>
      <c r="D145" s="11"/>
      <c r="E145" s="11"/>
      <c r="F145" s="11"/>
      <c r="G145" s="11"/>
      <c r="H145" s="11"/>
      <c r="I145" s="11"/>
      <c r="J145" s="11"/>
      <c r="K145" s="16"/>
      <c r="L145" s="11"/>
      <c r="M145" s="11"/>
      <c r="N145" s="11"/>
      <c r="O145" s="11"/>
      <c r="P145" s="11"/>
      <c r="Q145" s="11"/>
      <c r="R145" s="11"/>
      <c r="S145" s="11" t="s">
        <v>177</v>
      </c>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row>
    <row r="146" spans="1:51" x14ac:dyDescent="0.3">
      <c r="A146" s="11"/>
      <c r="B146" s="11"/>
      <c r="C146" s="11"/>
      <c r="D146" s="11"/>
      <c r="E146" s="11"/>
      <c r="F146" s="11"/>
      <c r="G146" s="11"/>
      <c r="H146" s="11"/>
      <c r="I146" s="11"/>
      <c r="J146" s="11"/>
      <c r="K146" s="1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11"/>
      <c r="AW146" s="11"/>
      <c r="AX146" s="11"/>
      <c r="AY146" s="11"/>
    </row>
    <row r="147" spans="1:51" x14ac:dyDescent="0.3">
      <c r="A147" s="11"/>
      <c r="B147" s="11"/>
      <c r="C147" s="11"/>
      <c r="D147" s="11"/>
      <c r="E147" s="11"/>
      <c r="F147" s="11"/>
      <c r="G147" s="11"/>
      <c r="H147" s="11"/>
      <c r="I147" s="11"/>
      <c r="J147" s="11"/>
      <c r="K147" s="1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row>
    <row r="148" spans="1:51" x14ac:dyDescent="0.3">
      <c r="A148" s="11"/>
      <c r="B148" s="11"/>
      <c r="C148" s="11"/>
      <c r="D148" s="11"/>
      <c r="E148" s="11"/>
      <c r="F148" s="11"/>
      <c r="G148" s="11"/>
      <c r="H148" s="11"/>
      <c r="I148" s="11"/>
      <c r="J148" s="11"/>
      <c r="K148" s="1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c r="AU148" s="11"/>
      <c r="AV148" s="11"/>
      <c r="AW148" s="11"/>
      <c r="AX148" s="11"/>
      <c r="AY148" s="11"/>
    </row>
    <row r="149" spans="1:51" x14ac:dyDescent="0.3">
      <c r="A149" s="11"/>
      <c r="B149" s="11"/>
      <c r="C149" s="11"/>
      <c r="D149" s="11"/>
      <c r="E149" s="11"/>
      <c r="F149" s="11"/>
      <c r="G149" s="11"/>
      <c r="H149" s="11"/>
      <c r="I149" s="11"/>
      <c r="J149" s="11"/>
      <c r="K149" s="1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row>
    <row r="150" spans="1:51" x14ac:dyDescent="0.3">
      <c r="A150" s="11"/>
      <c r="B150" s="11"/>
      <c r="C150" s="11"/>
      <c r="D150" s="11"/>
      <c r="E150" s="11"/>
      <c r="F150" s="11"/>
      <c r="G150" s="11"/>
      <c r="H150" s="11"/>
      <c r="I150" s="11"/>
      <c r="J150" s="11"/>
      <c r="K150" s="1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c r="AU150" s="11"/>
      <c r="AV150" s="11"/>
      <c r="AW150" s="11"/>
      <c r="AX150" s="11"/>
      <c r="AY150" s="11"/>
    </row>
    <row r="151" spans="1:51" x14ac:dyDescent="0.3">
      <c r="A151" s="11"/>
      <c r="B151" s="11"/>
      <c r="C151" s="11"/>
      <c r="D151" s="11"/>
      <c r="E151" s="11"/>
      <c r="F151" s="11"/>
      <c r="G151" s="11"/>
      <c r="H151" s="11"/>
      <c r="I151" s="11"/>
      <c r="J151" s="11"/>
      <c r="K151" s="16"/>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row>
    <row r="152" spans="1:51" x14ac:dyDescent="0.3">
      <c r="A152" s="11"/>
      <c r="B152" s="11"/>
      <c r="C152" s="11"/>
      <c r="D152" s="11"/>
      <c r="E152" s="11"/>
      <c r="F152" s="11"/>
      <c r="G152" s="11"/>
      <c r="H152" s="11"/>
      <c r="I152" s="11"/>
      <c r="J152" s="11"/>
      <c r="K152" s="16"/>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c r="AU152" s="11"/>
      <c r="AV152" s="11"/>
      <c r="AW152" s="11"/>
      <c r="AX152" s="11"/>
      <c r="AY152" s="11"/>
    </row>
    <row r="153" spans="1:51" x14ac:dyDescent="0.3">
      <c r="A153" s="11"/>
      <c r="B153" s="11"/>
      <c r="C153" s="11"/>
      <c r="D153" s="11"/>
      <c r="E153" s="11"/>
      <c r="F153" s="11"/>
      <c r="G153" s="11"/>
      <c r="H153" s="11"/>
      <c r="I153" s="11"/>
      <c r="J153" s="11"/>
      <c r="K153" s="16"/>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row>
    <row r="154" spans="1:51" x14ac:dyDescent="0.3">
      <c r="A154" s="11"/>
      <c r="B154" s="11"/>
      <c r="C154" s="11"/>
      <c r="D154" s="11"/>
      <c r="E154" s="11"/>
      <c r="F154" s="11"/>
      <c r="G154" s="11"/>
      <c r="H154" s="11"/>
      <c r="I154" s="11"/>
      <c r="J154" s="11"/>
      <c r="K154" s="16"/>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c r="AU154" s="11"/>
      <c r="AV154" s="11"/>
      <c r="AW154" s="11"/>
      <c r="AX154" s="11"/>
      <c r="AY154" s="11"/>
    </row>
    <row r="155" spans="1:51" x14ac:dyDescent="0.3">
      <c r="A155" s="11"/>
      <c r="B155" s="11"/>
      <c r="C155" s="11"/>
      <c r="D155" s="11"/>
      <c r="E155" s="11"/>
      <c r="F155" s="11"/>
      <c r="G155" s="11"/>
      <c r="H155" s="11"/>
      <c r="I155" s="11"/>
      <c r="J155" s="11"/>
      <c r="K155" s="16"/>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row>
    <row r="156" spans="1:51" x14ac:dyDescent="0.3">
      <c r="A156" s="11"/>
      <c r="B156" s="11"/>
      <c r="C156" s="11"/>
      <c r="D156" s="11"/>
      <c r="E156" s="11"/>
      <c r="F156" s="11"/>
      <c r="G156" s="11"/>
      <c r="H156" s="11"/>
      <c r="I156" s="11"/>
      <c r="J156" s="11"/>
      <c r="K156" s="16"/>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11"/>
      <c r="AW156" s="11"/>
      <c r="AX156" s="11"/>
      <c r="AY156" s="11"/>
    </row>
    <row r="157" spans="1:51" x14ac:dyDescent="0.3">
      <c r="A157" s="11"/>
      <c r="B157" s="11"/>
      <c r="C157" s="11"/>
      <c r="D157" s="11"/>
      <c r="E157" s="11"/>
      <c r="F157" s="11"/>
      <c r="G157" s="11"/>
      <c r="H157" s="11"/>
      <c r="I157" s="11"/>
      <c r="J157" s="11"/>
      <c r="K157" s="16"/>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row>
    <row r="158" spans="1:51" x14ac:dyDescent="0.3">
      <c r="A158" s="11"/>
      <c r="B158" s="11"/>
      <c r="C158" s="11"/>
      <c r="D158" s="11"/>
      <c r="E158" s="11"/>
      <c r="F158" s="11"/>
      <c r="G158" s="11"/>
      <c r="H158" s="11"/>
      <c r="I158" s="11"/>
      <c r="J158" s="11"/>
      <c r="K158" s="16"/>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c r="AU158" s="11"/>
      <c r="AV158" s="11"/>
      <c r="AW158" s="11"/>
      <c r="AX158" s="11"/>
      <c r="AY158" s="11"/>
    </row>
    <row r="159" spans="1:51" x14ac:dyDescent="0.3">
      <c r="A159" s="11"/>
      <c r="B159" s="11"/>
      <c r="C159" s="11"/>
      <c r="D159" s="11"/>
      <c r="E159" s="11"/>
      <c r="F159" s="11"/>
      <c r="G159" s="11"/>
      <c r="H159" s="11"/>
      <c r="I159" s="11"/>
      <c r="J159" s="11"/>
      <c r="K159" s="16"/>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row>
  </sheetData>
  <mergeCells count="3">
    <mergeCell ref="M6:M7"/>
    <mergeCell ref="N6:R6"/>
    <mergeCell ref="T7:U7"/>
  </mergeCells>
  <phoneticPr fontId="1" type="noConversion"/>
  <pageMargins left="0.75" right="0.75" top="1" bottom="1" header="0.5" footer="0.5"/>
  <pageSetup orientation="portrait" horizontalDpi="4294967292" verticalDpi="300" r:id="rId1"/>
  <headerFooter alignWithMargins="0"/>
  <drawing r:id="rId2"/>
  <legacyDrawing r:id="rId3"/>
  <controls>
    <mc:AlternateContent xmlns:mc="http://schemas.openxmlformats.org/markup-compatibility/2006">
      <mc:Choice Requires="x14">
        <control shapeId="10275" r:id="rId4" name="CommandButton17">
          <controlPr autoLine="0" r:id="rId5">
            <anchor moveWithCells="1">
              <from>
                <xdr:col>3</xdr:col>
                <xdr:colOff>495300</xdr:colOff>
                <xdr:row>10</xdr:row>
                <xdr:rowOff>160020</xdr:rowOff>
              </from>
              <to>
                <xdr:col>5</xdr:col>
                <xdr:colOff>312420</xdr:colOff>
                <xdr:row>12</xdr:row>
                <xdr:rowOff>91440</xdr:rowOff>
              </to>
            </anchor>
          </controlPr>
        </control>
      </mc:Choice>
      <mc:Fallback>
        <control shapeId="10275" r:id="rId4" name="CommandButton17"/>
      </mc:Fallback>
    </mc:AlternateContent>
    <mc:AlternateContent xmlns:mc="http://schemas.openxmlformats.org/markup-compatibility/2006">
      <mc:Choice Requires="x14">
        <control shapeId="10274" r:id="rId6" name="CommandButton16">
          <controlPr autoLine="0" r:id="rId7">
            <anchor moveWithCells="1">
              <from>
                <xdr:col>3</xdr:col>
                <xdr:colOff>487680</xdr:colOff>
                <xdr:row>13</xdr:row>
                <xdr:rowOff>45720</xdr:rowOff>
              </from>
              <to>
                <xdr:col>5</xdr:col>
                <xdr:colOff>304800</xdr:colOff>
                <xdr:row>15</xdr:row>
                <xdr:rowOff>22860</xdr:rowOff>
              </to>
            </anchor>
          </controlPr>
        </control>
      </mc:Choice>
      <mc:Fallback>
        <control shapeId="10274" r:id="rId6" name="CommandButton16"/>
      </mc:Fallback>
    </mc:AlternateContent>
    <mc:AlternateContent xmlns:mc="http://schemas.openxmlformats.org/markup-compatibility/2006">
      <mc:Choice Requires="x14">
        <control shapeId="10273" r:id="rId8" name="CommandButton15">
          <controlPr autoLine="0" r:id="rId9">
            <anchor moveWithCells="1">
              <from>
                <xdr:col>20</xdr:col>
                <xdr:colOff>678180</xdr:colOff>
                <xdr:row>61</xdr:row>
                <xdr:rowOff>106680</xdr:rowOff>
              </from>
              <to>
                <xdr:col>22</xdr:col>
                <xdr:colOff>403860</xdr:colOff>
                <xdr:row>63</xdr:row>
                <xdr:rowOff>83820</xdr:rowOff>
              </to>
            </anchor>
          </controlPr>
        </control>
      </mc:Choice>
      <mc:Fallback>
        <control shapeId="10273" r:id="rId8" name="CommandButton15"/>
      </mc:Fallback>
    </mc:AlternateContent>
    <mc:AlternateContent xmlns:mc="http://schemas.openxmlformats.org/markup-compatibility/2006">
      <mc:Choice Requires="x14">
        <control shapeId="10272" r:id="rId10" name="CommandButton14">
          <controlPr autoLine="0" autoPict="0" r:id="rId11">
            <anchor moveWithCells="1">
              <from>
                <xdr:col>2</xdr:col>
                <xdr:colOff>190500</xdr:colOff>
                <xdr:row>25</xdr:row>
                <xdr:rowOff>76200</xdr:rowOff>
              </from>
              <to>
                <xdr:col>3</xdr:col>
                <xdr:colOff>685800</xdr:colOff>
                <xdr:row>27</xdr:row>
                <xdr:rowOff>45720</xdr:rowOff>
              </to>
            </anchor>
          </controlPr>
        </control>
      </mc:Choice>
      <mc:Fallback>
        <control shapeId="10272" r:id="rId10" name="CommandButton14"/>
      </mc:Fallback>
    </mc:AlternateContent>
    <mc:AlternateContent xmlns:mc="http://schemas.openxmlformats.org/markup-compatibility/2006">
      <mc:Choice Requires="x14">
        <control shapeId="10270" r:id="rId12" name="CommandButton12">
          <controlPr autoLine="0" r:id="rId13">
            <anchor moveWithCells="1">
              <from>
                <xdr:col>29</xdr:col>
                <xdr:colOff>556260</xdr:colOff>
                <xdr:row>25</xdr:row>
                <xdr:rowOff>99060</xdr:rowOff>
              </from>
              <to>
                <xdr:col>31</xdr:col>
                <xdr:colOff>373380</xdr:colOff>
                <xdr:row>27</xdr:row>
                <xdr:rowOff>76200</xdr:rowOff>
              </to>
            </anchor>
          </controlPr>
        </control>
      </mc:Choice>
      <mc:Fallback>
        <control shapeId="10270" r:id="rId12" name="CommandButton12"/>
      </mc:Fallback>
    </mc:AlternateContent>
    <mc:AlternateContent xmlns:mc="http://schemas.openxmlformats.org/markup-compatibility/2006">
      <mc:Choice Requires="x14">
        <control shapeId="10269" r:id="rId14" name="CommandButton13">
          <controlPr locked="0" autoLine="0" r:id="rId15">
            <anchor moveWithCells="1">
              <from>
                <xdr:col>6</xdr:col>
                <xdr:colOff>38100</xdr:colOff>
                <xdr:row>0</xdr:row>
                <xdr:rowOff>213360</xdr:rowOff>
              </from>
              <to>
                <xdr:col>7</xdr:col>
                <xdr:colOff>693420</xdr:colOff>
                <xdr:row>2</xdr:row>
                <xdr:rowOff>0</xdr:rowOff>
              </to>
            </anchor>
          </controlPr>
        </control>
      </mc:Choice>
      <mc:Fallback>
        <control shapeId="10269" r:id="rId14" name="CommandButton13"/>
      </mc:Fallback>
    </mc:AlternateContent>
    <mc:AlternateContent xmlns:mc="http://schemas.openxmlformats.org/markup-compatibility/2006">
      <mc:Choice Requires="x14">
        <control shapeId="10267" r:id="rId16" name="CommandButton11">
          <controlPr autoLine="0" r:id="rId17">
            <anchor moveWithCells="1">
              <from>
                <xdr:col>39</xdr:col>
                <xdr:colOff>518160</xdr:colOff>
                <xdr:row>0</xdr:row>
                <xdr:rowOff>60960</xdr:rowOff>
              </from>
              <to>
                <xdr:col>42</xdr:col>
                <xdr:colOff>426720</xdr:colOff>
                <xdr:row>1</xdr:row>
                <xdr:rowOff>45720</xdr:rowOff>
              </to>
            </anchor>
          </controlPr>
        </control>
      </mc:Choice>
      <mc:Fallback>
        <control shapeId="10267" r:id="rId16" name="CommandButton11"/>
      </mc:Fallback>
    </mc:AlternateContent>
    <mc:AlternateContent xmlns:mc="http://schemas.openxmlformats.org/markup-compatibility/2006">
      <mc:Choice Requires="x14">
        <control shapeId="10266" r:id="rId18" name="CommandButton10">
          <controlPr autoLine="0" r:id="rId19">
            <anchor moveWithCells="1">
              <from>
                <xdr:col>0</xdr:col>
                <xdr:colOff>297180</xdr:colOff>
                <xdr:row>8</xdr:row>
                <xdr:rowOff>60960</xdr:rowOff>
              </from>
              <to>
                <xdr:col>2</xdr:col>
                <xdr:colOff>876300</xdr:colOff>
                <xdr:row>10</xdr:row>
                <xdr:rowOff>68580</xdr:rowOff>
              </to>
            </anchor>
          </controlPr>
        </control>
      </mc:Choice>
      <mc:Fallback>
        <control shapeId="10266" r:id="rId18" name="CommandButton10"/>
      </mc:Fallback>
    </mc:AlternateContent>
    <mc:AlternateContent xmlns:mc="http://schemas.openxmlformats.org/markup-compatibility/2006">
      <mc:Choice Requires="x14">
        <control shapeId="10265" r:id="rId20" name="CommandButton9">
          <controlPr autoLine="0" r:id="rId21">
            <anchor moveWithCells="1">
              <from>
                <xdr:col>38</xdr:col>
                <xdr:colOff>99060</xdr:colOff>
                <xdr:row>0</xdr:row>
                <xdr:rowOff>60960</xdr:rowOff>
              </from>
              <to>
                <xdr:col>39</xdr:col>
                <xdr:colOff>381000</xdr:colOff>
                <xdr:row>1</xdr:row>
                <xdr:rowOff>45720</xdr:rowOff>
              </to>
            </anchor>
          </controlPr>
        </control>
      </mc:Choice>
      <mc:Fallback>
        <control shapeId="10265" r:id="rId20" name="CommandButton9"/>
      </mc:Fallback>
    </mc:AlternateContent>
    <mc:AlternateContent xmlns:mc="http://schemas.openxmlformats.org/markup-compatibility/2006">
      <mc:Choice Requires="x14">
        <control shapeId="10264" r:id="rId22" name="CommandButton8">
          <controlPr autoLine="0" r:id="rId23">
            <anchor moveWithCells="1">
              <from>
                <xdr:col>0</xdr:col>
                <xdr:colOff>175260</xdr:colOff>
                <xdr:row>86</xdr:row>
                <xdr:rowOff>22860</xdr:rowOff>
              </from>
              <to>
                <xdr:col>1</xdr:col>
                <xdr:colOff>525780</xdr:colOff>
                <xdr:row>88</xdr:row>
                <xdr:rowOff>0</xdr:rowOff>
              </to>
            </anchor>
          </controlPr>
        </control>
      </mc:Choice>
      <mc:Fallback>
        <control shapeId="10264" r:id="rId22" name="CommandButton8"/>
      </mc:Fallback>
    </mc:AlternateContent>
    <mc:AlternateContent xmlns:mc="http://schemas.openxmlformats.org/markup-compatibility/2006">
      <mc:Choice Requires="x14">
        <control shapeId="10257" r:id="rId24" name="CommandButton7">
          <controlPr autoLine="0" autoPict="0" r:id="rId25">
            <anchor moveWithCells="1">
              <from>
                <xdr:col>33</xdr:col>
                <xdr:colOff>350520</xdr:colOff>
                <xdr:row>1</xdr:row>
                <xdr:rowOff>114300</xdr:rowOff>
              </from>
              <to>
                <xdr:col>35</xdr:col>
                <xdr:colOff>487680</xdr:colOff>
                <xdr:row>3</xdr:row>
                <xdr:rowOff>83820</xdr:rowOff>
              </to>
            </anchor>
          </controlPr>
        </control>
      </mc:Choice>
      <mc:Fallback>
        <control shapeId="10257" r:id="rId24" name="CommandButton7"/>
      </mc:Fallback>
    </mc:AlternateContent>
    <mc:AlternateContent xmlns:mc="http://schemas.openxmlformats.org/markup-compatibility/2006">
      <mc:Choice Requires="x14">
        <control shapeId="10256" r:id="rId26" name="CommandButton6">
          <controlPr autoLine="0" r:id="rId27">
            <anchor moveWithCells="1">
              <from>
                <xdr:col>0</xdr:col>
                <xdr:colOff>274320</xdr:colOff>
                <xdr:row>13</xdr:row>
                <xdr:rowOff>60960</xdr:rowOff>
              </from>
              <to>
                <xdr:col>2</xdr:col>
                <xdr:colOff>853440</xdr:colOff>
                <xdr:row>15</xdr:row>
                <xdr:rowOff>38100</xdr:rowOff>
              </to>
            </anchor>
          </controlPr>
        </control>
      </mc:Choice>
      <mc:Fallback>
        <control shapeId="10256" r:id="rId26" name="CommandButton6"/>
      </mc:Fallback>
    </mc:AlternateContent>
    <mc:AlternateContent xmlns:mc="http://schemas.openxmlformats.org/markup-compatibility/2006">
      <mc:Choice Requires="x14">
        <control shapeId="10244" r:id="rId28" name="CommandButton4">
          <controlPr autoLine="0" r:id="rId29">
            <anchor moveWithCells="1">
              <from>
                <xdr:col>3</xdr:col>
                <xdr:colOff>502920</xdr:colOff>
                <xdr:row>8</xdr:row>
                <xdr:rowOff>45720</xdr:rowOff>
              </from>
              <to>
                <xdr:col>5</xdr:col>
                <xdr:colOff>320040</xdr:colOff>
                <xdr:row>10</xdr:row>
                <xdr:rowOff>53340</xdr:rowOff>
              </to>
            </anchor>
          </controlPr>
        </control>
      </mc:Choice>
      <mc:Fallback>
        <control shapeId="10244" r:id="rId28" name="CommandButton4"/>
      </mc:Fallback>
    </mc:AlternateContent>
    <mc:AlternateContent xmlns:mc="http://schemas.openxmlformats.org/markup-compatibility/2006">
      <mc:Choice Requires="x14">
        <control shapeId="10243" r:id="rId30" name="CommandButton2">
          <controlPr autoLine="0" autoPict="0" r:id="rId21">
            <anchor moveWithCells="1">
              <from>
                <xdr:col>11</xdr:col>
                <xdr:colOff>76200</xdr:colOff>
                <xdr:row>13</xdr:row>
                <xdr:rowOff>7620</xdr:rowOff>
              </from>
              <to>
                <xdr:col>13</xdr:col>
                <xdr:colOff>335280</xdr:colOff>
                <xdr:row>14</xdr:row>
                <xdr:rowOff>182880</xdr:rowOff>
              </to>
            </anchor>
          </controlPr>
        </control>
      </mc:Choice>
      <mc:Fallback>
        <control shapeId="10243" r:id="rId30" name="CommandButton2"/>
      </mc:Fallback>
    </mc:AlternateContent>
    <mc:AlternateContent xmlns:mc="http://schemas.openxmlformats.org/markup-compatibility/2006">
      <mc:Choice Requires="x14">
        <control shapeId="10242" r:id="rId31" name="CommandButton1">
          <controlPr autoLine="0" r:id="rId32">
            <anchor moveWithCells="1">
              <from>
                <xdr:col>0</xdr:col>
                <xdr:colOff>289560</xdr:colOff>
                <xdr:row>10</xdr:row>
                <xdr:rowOff>182880</xdr:rowOff>
              </from>
              <to>
                <xdr:col>2</xdr:col>
                <xdr:colOff>868680</xdr:colOff>
                <xdr:row>12</xdr:row>
                <xdr:rowOff>114300</xdr:rowOff>
              </to>
            </anchor>
          </controlPr>
        </control>
      </mc:Choice>
      <mc:Fallback>
        <control shapeId="10242" r:id="rId31"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5:E12"/>
  <sheetViews>
    <sheetView zoomScale="90" zoomScaleNormal="90" workbookViewId="0">
      <selection activeCell="B9" sqref="B9"/>
    </sheetView>
  </sheetViews>
  <sheetFormatPr defaultColWidth="9.109375" defaultRowHeight="15.6" x14ac:dyDescent="0.3"/>
  <cols>
    <col min="1" max="5" width="10.33203125" style="149" customWidth="1"/>
    <col min="6" max="16384" width="9.109375" style="149"/>
  </cols>
  <sheetData>
    <row r="5" spans="1:5" ht="17.399999999999999" x14ac:dyDescent="0.35">
      <c r="A5" s="150" t="s">
        <v>962</v>
      </c>
    </row>
    <row r="7" spans="1:5" ht="17.399999999999999" x14ac:dyDescent="0.3">
      <c r="A7" s="447" t="s">
        <v>969</v>
      </c>
      <c r="B7" s="447"/>
      <c r="C7" s="447"/>
      <c r="D7" s="447"/>
      <c r="E7" s="447"/>
    </row>
    <row r="8" spans="1:5" x14ac:dyDescent="0.3">
      <c r="A8" s="409"/>
      <c r="B8" s="410" t="s">
        <v>110</v>
      </c>
      <c r="C8" s="410" t="s">
        <v>111</v>
      </c>
      <c r="D8" s="410" t="s">
        <v>112</v>
      </c>
      <c r="E8" s="410" t="s">
        <v>113</v>
      </c>
    </row>
    <row r="9" spans="1:5" x14ac:dyDescent="0.3">
      <c r="A9" s="409" t="s">
        <v>116</v>
      </c>
      <c r="B9" s="438">
        <v>3.0000000000000001E-3</v>
      </c>
      <c r="C9" s="438">
        <v>3.0000000000000001E-3</v>
      </c>
      <c r="D9" s="438">
        <v>3.0000000000000001E-3</v>
      </c>
      <c r="E9" s="438">
        <v>3.0000000000000001E-3</v>
      </c>
    </row>
    <row r="10" spans="1:5" x14ac:dyDescent="0.3">
      <c r="A10" s="409" t="s">
        <v>119</v>
      </c>
      <c r="B10" s="438">
        <v>1E-3</v>
      </c>
      <c r="C10" s="438">
        <v>1E-3</v>
      </c>
      <c r="D10" s="438">
        <v>1E-3</v>
      </c>
      <c r="E10" s="438">
        <v>1E-3</v>
      </c>
    </row>
    <row r="11" spans="1:5" x14ac:dyDescent="0.3">
      <c r="A11" s="409" t="s">
        <v>121</v>
      </c>
      <c r="B11" s="438">
        <v>1E-3</v>
      </c>
      <c r="C11" s="438">
        <v>1E-3</v>
      </c>
      <c r="D11" s="438">
        <v>1E-3</v>
      </c>
      <c r="E11" s="438">
        <v>1E-3</v>
      </c>
    </row>
    <row r="12" spans="1:5" x14ac:dyDescent="0.3">
      <c r="A12" s="409" t="s">
        <v>123</v>
      </c>
      <c r="B12" s="438">
        <v>1E-3</v>
      </c>
      <c r="C12" s="438">
        <v>1E-3</v>
      </c>
      <c r="D12" s="438">
        <v>1E-3</v>
      </c>
      <c r="E12" s="438">
        <v>1E-3</v>
      </c>
    </row>
  </sheetData>
  <mergeCells count="1">
    <mergeCell ref="A7:E7"/>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R54"/>
  <sheetViews>
    <sheetView zoomScale="90" zoomScaleNormal="90" workbookViewId="0">
      <selection activeCell="O12" sqref="O12:O26"/>
    </sheetView>
  </sheetViews>
  <sheetFormatPr defaultColWidth="9.109375" defaultRowHeight="15.6" x14ac:dyDescent="0.3"/>
  <cols>
    <col min="1" max="1" width="14.88671875" style="10" customWidth="1"/>
    <col min="2" max="2" width="11" style="10" customWidth="1"/>
    <col min="3" max="3" width="13" style="10" customWidth="1"/>
    <col min="4" max="4" width="14" style="10" customWidth="1"/>
    <col min="5" max="5" width="13" style="10" customWidth="1"/>
    <col min="6" max="6" width="14.88671875" style="10" customWidth="1"/>
    <col min="7" max="7" width="15.88671875" style="10" customWidth="1"/>
    <col min="8" max="8" width="3.109375" style="10" customWidth="1"/>
    <col min="9" max="9" width="17.6640625" style="10" customWidth="1"/>
    <col min="10" max="10" width="15" style="10" customWidth="1"/>
    <col min="11" max="11" width="13.88671875" style="10" customWidth="1"/>
    <col min="12" max="12" width="18.5546875" style="10" customWidth="1"/>
    <col min="13" max="13" width="4.88671875" style="10" customWidth="1"/>
    <col min="14" max="14" width="17.33203125" style="10" customWidth="1"/>
    <col min="15" max="15" width="14.6640625" style="10" customWidth="1"/>
    <col min="16" max="16" width="24.109375" style="10" customWidth="1"/>
    <col min="17" max="17" width="22.88671875" style="10" customWidth="1"/>
    <col min="18" max="18" width="21.44140625" style="10" customWidth="1"/>
    <col min="19" max="16384" width="9.109375" style="10"/>
  </cols>
  <sheetData>
    <row r="1" spans="1:18" x14ac:dyDescent="0.3">
      <c r="A1" s="11"/>
      <c r="B1" s="11"/>
      <c r="C1" s="11"/>
      <c r="D1" s="11"/>
      <c r="E1" s="11"/>
      <c r="F1" s="11"/>
      <c r="G1" s="11"/>
      <c r="H1" s="11"/>
      <c r="I1" s="11"/>
      <c r="J1" s="11"/>
      <c r="K1" s="11"/>
      <c r="L1" s="11"/>
      <c r="M1" s="11"/>
      <c r="N1" s="11"/>
      <c r="O1" s="11"/>
      <c r="P1" s="11"/>
      <c r="Q1" s="11"/>
      <c r="R1" s="11"/>
    </row>
    <row r="2" spans="1:18" x14ac:dyDescent="0.3">
      <c r="A2" s="11"/>
      <c r="B2" s="11"/>
      <c r="C2" s="11"/>
      <c r="D2" s="11"/>
      <c r="E2" s="11"/>
      <c r="F2" s="11"/>
      <c r="G2" s="11"/>
      <c r="H2" s="11"/>
      <c r="I2" s="11"/>
      <c r="J2" s="11"/>
      <c r="K2" s="11"/>
      <c r="L2" s="11"/>
      <c r="M2" s="11"/>
      <c r="N2" s="11"/>
      <c r="O2" s="11"/>
      <c r="P2" s="11"/>
      <c r="Q2" s="11"/>
      <c r="R2" s="11"/>
    </row>
    <row r="3" spans="1:18" x14ac:dyDescent="0.3">
      <c r="A3" s="11"/>
      <c r="B3" s="11"/>
      <c r="C3" s="11"/>
      <c r="D3" s="11"/>
      <c r="E3" s="11"/>
      <c r="F3" s="11"/>
      <c r="G3" s="11"/>
      <c r="H3" s="11"/>
      <c r="I3" s="11"/>
      <c r="J3" s="11"/>
      <c r="K3" s="11"/>
      <c r="L3" s="11"/>
      <c r="M3" s="11"/>
      <c r="N3" s="11"/>
      <c r="O3" s="11"/>
      <c r="P3" s="11"/>
      <c r="Q3" s="11"/>
      <c r="R3" s="11"/>
    </row>
    <row r="4" spans="1:18" x14ac:dyDescent="0.3">
      <c r="A4" s="11"/>
      <c r="B4" s="11"/>
      <c r="C4" s="11"/>
      <c r="D4" s="11"/>
      <c r="E4" s="11"/>
      <c r="F4" s="11"/>
      <c r="G4" s="11"/>
      <c r="H4" s="11"/>
      <c r="I4" s="11"/>
      <c r="J4" s="11"/>
      <c r="K4" s="11"/>
      <c r="L4" s="11"/>
      <c r="M4" s="11"/>
      <c r="N4" s="11"/>
      <c r="O4" s="11"/>
      <c r="P4" s="11"/>
      <c r="Q4" s="11"/>
      <c r="R4" s="11"/>
    </row>
    <row r="5" spans="1:18" x14ac:dyDescent="0.3">
      <c r="A5" s="11"/>
      <c r="B5" s="11"/>
      <c r="C5" s="11"/>
      <c r="D5" s="11"/>
      <c r="E5" s="11"/>
      <c r="F5" s="11"/>
      <c r="G5" s="11"/>
      <c r="H5" s="11"/>
      <c r="I5" s="11"/>
      <c r="J5" s="11"/>
      <c r="K5" s="11"/>
      <c r="L5" s="11"/>
      <c r="M5" s="11"/>
      <c r="N5" s="11"/>
      <c r="O5" s="11"/>
      <c r="P5" s="11"/>
      <c r="Q5" s="11"/>
      <c r="R5" s="11"/>
    </row>
    <row r="6" spans="1:18" x14ac:dyDescent="0.3">
      <c r="A6" s="11"/>
      <c r="B6" s="11"/>
      <c r="C6" s="11"/>
      <c r="D6" s="11"/>
      <c r="E6" s="11"/>
      <c r="F6" s="11"/>
      <c r="G6" s="11"/>
      <c r="H6" s="11"/>
      <c r="I6" s="11"/>
      <c r="J6" s="11"/>
      <c r="K6" s="11"/>
      <c r="L6" s="11"/>
      <c r="M6" s="11"/>
      <c r="N6" s="11"/>
      <c r="O6" s="11"/>
      <c r="P6" s="11"/>
      <c r="Q6" s="11"/>
      <c r="R6" s="11"/>
    </row>
    <row r="7" spans="1:18" x14ac:dyDescent="0.3">
      <c r="A7" s="11"/>
      <c r="B7" s="11"/>
      <c r="C7" s="11"/>
      <c r="D7" s="11"/>
      <c r="E7" s="11"/>
      <c r="F7" s="11"/>
      <c r="G7" s="11"/>
      <c r="H7" s="11"/>
      <c r="I7" s="11"/>
      <c r="J7" s="11"/>
      <c r="K7" s="11"/>
      <c r="L7" s="11"/>
      <c r="M7" s="11"/>
      <c r="N7" s="11"/>
      <c r="O7" s="11"/>
      <c r="P7" s="11"/>
      <c r="Q7" s="11"/>
      <c r="R7" s="11"/>
    </row>
    <row r="8" spans="1:18" x14ac:dyDescent="0.3">
      <c r="A8" s="448" t="s">
        <v>36</v>
      </c>
      <c r="B8" s="448"/>
      <c r="C8" s="448"/>
      <c r="D8" s="448"/>
      <c r="E8" s="448"/>
      <c r="F8" s="448"/>
      <c r="G8" s="448"/>
      <c r="H8" s="448"/>
      <c r="I8" s="448"/>
      <c r="J8" s="448"/>
      <c r="K8" s="448"/>
      <c r="L8" s="448"/>
      <c r="M8" s="448"/>
      <c r="N8" s="448"/>
      <c r="O8" s="448"/>
      <c r="P8" s="11"/>
      <c r="Q8" s="11"/>
      <c r="R8" s="11"/>
    </row>
    <row r="9" spans="1:18" s="151" customFormat="1" x14ac:dyDescent="0.3">
      <c r="A9" s="16"/>
      <c r="B9" s="16"/>
      <c r="C9" s="16" t="s">
        <v>566</v>
      </c>
      <c r="D9" s="16"/>
      <c r="E9" s="16"/>
      <c r="F9" s="16"/>
      <c r="G9" s="16"/>
      <c r="H9" s="16"/>
      <c r="I9" s="16"/>
      <c r="J9" s="16"/>
      <c r="K9" s="16" t="s">
        <v>575</v>
      </c>
      <c r="L9" s="16"/>
      <c r="M9" s="16"/>
      <c r="N9" s="16"/>
      <c r="O9" s="16"/>
      <c r="P9" s="16"/>
      <c r="Q9" s="16"/>
      <c r="R9" s="16"/>
    </row>
    <row r="10" spans="1:18" x14ac:dyDescent="0.3">
      <c r="A10" s="449"/>
      <c r="B10" s="449"/>
      <c r="C10" s="449"/>
      <c r="D10" s="449"/>
      <c r="E10" s="449"/>
      <c r="F10" s="449"/>
      <c r="G10" s="449"/>
      <c r="H10" s="11"/>
      <c r="I10" s="449"/>
      <c r="J10" s="449"/>
      <c r="K10" s="449"/>
      <c r="L10" s="449"/>
      <c r="M10" s="449"/>
      <c r="N10" s="449"/>
      <c r="O10" s="449"/>
      <c r="P10" s="11"/>
      <c r="Q10" s="11"/>
      <c r="R10" s="11"/>
    </row>
    <row r="11" spans="1:18" ht="31.2" x14ac:dyDescent="0.3">
      <c r="A11" s="152" t="s">
        <v>573</v>
      </c>
      <c r="B11" s="152" t="s">
        <v>564</v>
      </c>
      <c r="C11" s="152" t="s">
        <v>565</v>
      </c>
      <c r="D11" s="152" t="s">
        <v>567</v>
      </c>
      <c r="E11" s="152" t="s">
        <v>568</v>
      </c>
      <c r="F11" s="152" t="s">
        <v>569</v>
      </c>
      <c r="G11" s="152" t="s">
        <v>570</v>
      </c>
      <c r="H11" s="153"/>
      <c r="I11" s="152" t="s">
        <v>571</v>
      </c>
      <c r="J11" s="152" t="s">
        <v>572</v>
      </c>
      <c r="K11" s="152" t="s">
        <v>574</v>
      </c>
      <c r="L11" s="152" t="s">
        <v>576</v>
      </c>
      <c r="M11" s="153"/>
      <c r="N11" s="152" t="s">
        <v>571</v>
      </c>
      <c r="O11" s="152" t="s">
        <v>577</v>
      </c>
      <c r="P11" s="11"/>
      <c r="Q11" s="11"/>
      <c r="R11" s="11"/>
    </row>
    <row r="12" spans="1:18" x14ac:dyDescent="0.3">
      <c r="A12" s="154">
        <v>0</v>
      </c>
      <c r="B12" s="14">
        <v>0</v>
      </c>
      <c r="C12" s="14">
        <v>0</v>
      </c>
      <c r="D12" s="14">
        <v>0</v>
      </c>
      <c r="E12" s="14">
        <v>0.51500000000000001</v>
      </c>
      <c r="F12" s="14">
        <v>0</v>
      </c>
      <c r="G12" s="14">
        <v>0</v>
      </c>
      <c r="H12" s="11"/>
      <c r="I12" s="154">
        <v>0</v>
      </c>
      <c r="J12" s="14">
        <v>0</v>
      </c>
      <c r="K12" s="14">
        <v>0</v>
      </c>
      <c r="L12" s="14">
        <v>0</v>
      </c>
      <c r="M12" s="11"/>
      <c r="N12" s="154">
        <v>0</v>
      </c>
      <c r="O12" s="14">
        <v>1</v>
      </c>
      <c r="P12" s="11"/>
      <c r="Q12" s="11"/>
      <c r="R12" s="11"/>
    </row>
    <row r="13" spans="1:18" x14ac:dyDescent="0.3">
      <c r="A13" s="154">
        <v>50</v>
      </c>
      <c r="B13" s="14">
        <v>0.04</v>
      </c>
      <c r="C13" s="14">
        <v>3.5000000000000003E-2</v>
      </c>
      <c r="D13" s="14">
        <v>2.5000000000000001E-2</v>
      </c>
      <c r="E13" s="14">
        <v>0.45500000000000002</v>
      </c>
      <c r="F13" s="14">
        <v>0.03</v>
      </c>
      <c r="G13" s="14">
        <v>1.4999999999999999E-2</v>
      </c>
      <c r="H13" s="11"/>
      <c r="I13" s="154">
        <v>50</v>
      </c>
      <c r="J13" s="14">
        <v>1.4999999999999999E-2</v>
      </c>
      <c r="K13" s="14">
        <v>0</v>
      </c>
      <c r="L13" s="14">
        <v>1.4999999999999999E-2</v>
      </c>
      <c r="M13" s="11"/>
      <c r="N13" s="154">
        <v>25</v>
      </c>
      <c r="O13" s="14">
        <v>1</v>
      </c>
      <c r="P13" s="11"/>
      <c r="Q13" s="11"/>
      <c r="R13" s="11"/>
    </row>
    <row r="14" spans="1:18" x14ac:dyDescent="0.3">
      <c r="A14" s="154">
        <v>100</v>
      </c>
      <c r="B14" s="14">
        <v>0.1</v>
      </c>
      <c r="C14" s="14">
        <v>8.5000000000000006E-2</v>
      </c>
      <c r="D14" s="14">
        <v>4.4999999999999998E-2</v>
      </c>
      <c r="E14" s="14">
        <v>0.35499999999999998</v>
      </c>
      <c r="F14" s="14">
        <v>0.08</v>
      </c>
      <c r="G14" s="14">
        <v>4.4999999999999998E-2</v>
      </c>
      <c r="H14" s="11"/>
      <c r="I14" s="154">
        <v>100</v>
      </c>
      <c r="J14" s="14">
        <v>3.5000000000000003E-2</v>
      </c>
      <c r="K14" s="14">
        <v>0.61</v>
      </c>
      <c r="L14" s="14">
        <v>4.4999999999999998E-2</v>
      </c>
      <c r="M14" s="11"/>
      <c r="N14" s="154">
        <v>50</v>
      </c>
      <c r="O14" s="14">
        <v>1</v>
      </c>
      <c r="P14" s="11"/>
      <c r="Q14" s="11"/>
      <c r="R14" s="11"/>
    </row>
    <row r="15" spans="1:18" x14ac:dyDescent="0.3">
      <c r="A15" s="154">
        <v>150</v>
      </c>
      <c r="B15" s="14">
        <v>0.19</v>
      </c>
      <c r="C15" s="14">
        <v>0.215</v>
      </c>
      <c r="D15" s="14">
        <v>5.5E-2</v>
      </c>
      <c r="E15" s="14">
        <v>0.26500000000000001</v>
      </c>
      <c r="F15" s="14">
        <v>0.28000000000000003</v>
      </c>
      <c r="G15" s="14">
        <v>7.4999999999999997E-2</v>
      </c>
      <c r="H15" s="11"/>
      <c r="I15" s="154">
        <v>150</v>
      </c>
      <c r="J15" s="14">
        <v>8.5000000000000006E-2</v>
      </c>
      <c r="K15" s="14">
        <v>0.95</v>
      </c>
      <c r="L15" s="14">
        <v>7.4999999999999997E-2</v>
      </c>
      <c r="M15" s="11"/>
      <c r="N15" s="154">
        <v>75</v>
      </c>
      <c r="O15" s="14">
        <v>1</v>
      </c>
      <c r="P15" s="11"/>
      <c r="Q15" s="11"/>
      <c r="R15" s="11"/>
    </row>
    <row r="16" spans="1:18" x14ac:dyDescent="0.3">
      <c r="A16" s="154">
        <v>200</v>
      </c>
      <c r="B16" s="14">
        <v>0.38</v>
      </c>
      <c r="C16" s="14">
        <v>0.38500000000000001</v>
      </c>
      <c r="D16" s="14">
        <v>6.5000000000000002E-2</v>
      </c>
      <c r="E16" s="14">
        <v>0.22500000000000001</v>
      </c>
      <c r="F16" s="14">
        <v>0.63</v>
      </c>
      <c r="G16" s="14">
        <v>0.105</v>
      </c>
      <c r="H16" s="11"/>
      <c r="I16" s="154">
        <v>200</v>
      </c>
      <c r="J16" s="14">
        <v>0.19500000000000001</v>
      </c>
      <c r="K16" s="14">
        <v>1</v>
      </c>
      <c r="L16" s="14">
        <v>0.105</v>
      </c>
      <c r="M16" s="11"/>
      <c r="N16" s="154">
        <v>100</v>
      </c>
      <c r="O16" s="14">
        <v>1.425</v>
      </c>
      <c r="P16" s="11"/>
      <c r="Q16" s="11"/>
      <c r="R16" s="11"/>
    </row>
    <row r="17" spans="1:18" x14ac:dyDescent="0.3">
      <c r="A17" s="154">
        <v>250</v>
      </c>
      <c r="B17" s="14">
        <v>0.59</v>
      </c>
      <c r="C17" s="14">
        <v>0.65500000000000003</v>
      </c>
      <c r="D17" s="14">
        <v>8.5000000000000006E-2</v>
      </c>
      <c r="E17" s="14">
        <v>0.17499999999999999</v>
      </c>
      <c r="F17" s="14">
        <v>0.94</v>
      </c>
      <c r="G17" s="14">
        <v>0.13500000000000001</v>
      </c>
      <c r="H17" s="11"/>
      <c r="I17" s="154">
        <v>250</v>
      </c>
      <c r="J17" s="14">
        <v>0.32500000000000001</v>
      </c>
      <c r="K17" s="14">
        <v>1</v>
      </c>
      <c r="L17" s="14">
        <v>0.14499999999999999</v>
      </c>
      <c r="M17" s="11"/>
      <c r="N17" s="154">
        <v>125</v>
      </c>
      <c r="O17" s="14">
        <v>1.7749999999999999</v>
      </c>
      <c r="P17" s="11"/>
      <c r="Q17" s="11"/>
      <c r="R17" s="11"/>
    </row>
    <row r="18" spans="1:18" x14ac:dyDescent="0.3">
      <c r="A18" s="154">
        <v>300</v>
      </c>
      <c r="B18" s="14">
        <v>0.76</v>
      </c>
      <c r="C18" s="14">
        <v>0.83499999999999996</v>
      </c>
      <c r="D18" s="14">
        <v>0.125</v>
      </c>
      <c r="E18" s="14">
        <v>0.14499999999999999</v>
      </c>
      <c r="F18" s="14">
        <v>1</v>
      </c>
      <c r="G18" s="14">
        <v>0.185</v>
      </c>
      <c r="H18" s="11"/>
      <c r="I18" s="154">
        <v>300</v>
      </c>
      <c r="J18" s="14">
        <v>0.435</v>
      </c>
      <c r="K18" s="14">
        <v>1</v>
      </c>
      <c r="L18" s="14">
        <v>0.17499999999999999</v>
      </c>
      <c r="M18" s="11"/>
      <c r="N18" s="154">
        <v>150</v>
      </c>
      <c r="O18" s="14">
        <v>1.9750000000000001</v>
      </c>
      <c r="P18" s="11"/>
      <c r="Q18" s="11"/>
      <c r="R18" s="11"/>
    </row>
    <row r="19" spans="1:18" x14ac:dyDescent="0.3">
      <c r="A19" s="154">
        <v>350</v>
      </c>
      <c r="B19" s="14">
        <v>0.85</v>
      </c>
      <c r="C19" s="14">
        <v>0.91500000000000004</v>
      </c>
      <c r="D19" s="14">
        <v>0.185</v>
      </c>
      <c r="E19" s="14">
        <v>0.105</v>
      </c>
      <c r="F19" s="14">
        <v>1</v>
      </c>
      <c r="G19" s="14">
        <v>0.255</v>
      </c>
      <c r="H19" s="11"/>
      <c r="I19" s="154">
        <v>350</v>
      </c>
      <c r="J19" s="14">
        <v>0.495</v>
      </c>
      <c r="K19" s="14">
        <v>1</v>
      </c>
      <c r="L19" s="14">
        <v>0.215</v>
      </c>
      <c r="M19" s="11"/>
      <c r="N19" s="154">
        <v>175</v>
      </c>
      <c r="O19" s="14">
        <v>2.125</v>
      </c>
      <c r="P19" s="11"/>
      <c r="Q19" s="11"/>
      <c r="R19" s="11"/>
    </row>
    <row r="20" spans="1:18" x14ac:dyDescent="0.3">
      <c r="A20" s="154">
        <v>400</v>
      </c>
      <c r="B20" s="14">
        <v>0.92</v>
      </c>
      <c r="C20" s="14">
        <v>0.94499999999999995</v>
      </c>
      <c r="D20" s="14">
        <v>0.26500000000000001</v>
      </c>
      <c r="E20" s="14">
        <v>7.4999999999999997E-2</v>
      </c>
      <c r="F20" s="14">
        <v>1</v>
      </c>
      <c r="G20" s="14">
        <v>0.33500000000000002</v>
      </c>
      <c r="H20" s="11"/>
      <c r="I20" s="11"/>
      <c r="J20" s="11"/>
      <c r="K20" s="11"/>
      <c r="L20" s="11"/>
      <c r="M20" s="11"/>
      <c r="N20" s="154">
        <v>200</v>
      </c>
      <c r="O20" s="14">
        <v>2.2250000000000001</v>
      </c>
      <c r="P20" s="11"/>
      <c r="Q20" s="11"/>
      <c r="R20" s="11"/>
    </row>
    <row r="21" spans="1:18" x14ac:dyDescent="0.3">
      <c r="A21" s="154">
        <v>450</v>
      </c>
      <c r="B21" s="14">
        <v>0.95</v>
      </c>
      <c r="C21" s="14">
        <v>0.96499999999999997</v>
      </c>
      <c r="D21" s="14">
        <v>0.35499999999999998</v>
      </c>
      <c r="E21" s="14">
        <v>5.5E-2</v>
      </c>
      <c r="F21" s="14">
        <v>1</v>
      </c>
      <c r="G21" s="14">
        <v>0.40500000000000003</v>
      </c>
      <c r="H21" s="11"/>
      <c r="I21" s="11"/>
      <c r="J21" s="11"/>
      <c r="K21" s="11"/>
      <c r="L21" s="11"/>
      <c r="M21" s="11"/>
      <c r="N21" s="154">
        <v>225</v>
      </c>
      <c r="O21" s="14">
        <v>2.2749999999999999</v>
      </c>
      <c r="P21" s="11"/>
      <c r="Q21" s="11"/>
      <c r="R21" s="11"/>
    </row>
    <row r="22" spans="1:18" x14ac:dyDescent="0.3">
      <c r="A22" s="154">
        <v>500</v>
      </c>
      <c r="B22" s="14">
        <v>0.98</v>
      </c>
      <c r="C22" s="14">
        <v>0.98499999999999999</v>
      </c>
      <c r="D22" s="14">
        <v>0.435</v>
      </c>
      <c r="E22" s="14">
        <v>5.5E-2</v>
      </c>
      <c r="F22" s="14">
        <v>1</v>
      </c>
      <c r="G22" s="14">
        <v>0.47</v>
      </c>
      <c r="H22" s="11"/>
      <c r="I22" s="11"/>
      <c r="J22" s="11"/>
      <c r="K22" s="11"/>
      <c r="L22" s="11"/>
      <c r="M22" s="11"/>
      <c r="N22" s="154">
        <v>250</v>
      </c>
      <c r="O22" s="14">
        <v>2.4750000000000001</v>
      </c>
      <c r="P22" s="11"/>
      <c r="Q22" s="11"/>
      <c r="R22" s="11"/>
    </row>
    <row r="23" spans="1:18" x14ac:dyDescent="0.3">
      <c r="A23" s="154">
        <v>550</v>
      </c>
      <c r="B23" s="14">
        <v>1</v>
      </c>
      <c r="C23" s="14">
        <v>0.995</v>
      </c>
      <c r="D23" s="14">
        <v>0.505</v>
      </c>
      <c r="E23" s="14">
        <v>4.4999999999999998E-2</v>
      </c>
      <c r="F23" s="14">
        <v>1</v>
      </c>
      <c r="G23" s="14">
        <v>0.495</v>
      </c>
      <c r="H23" s="11"/>
      <c r="I23" s="11"/>
      <c r="J23" s="11"/>
      <c r="K23" s="11"/>
      <c r="L23" s="11"/>
      <c r="M23" s="11"/>
      <c r="N23" s="154">
        <v>275</v>
      </c>
      <c r="O23" s="14">
        <v>3.125</v>
      </c>
      <c r="P23" s="11"/>
      <c r="Q23" s="11"/>
      <c r="R23" s="11"/>
    </row>
    <row r="24" spans="1:18" x14ac:dyDescent="0.3">
      <c r="A24" s="154">
        <v>600</v>
      </c>
      <c r="B24" s="14">
        <v>1</v>
      </c>
      <c r="C24" s="14">
        <v>0.995</v>
      </c>
      <c r="D24" s="14">
        <v>0.56499999999999995</v>
      </c>
      <c r="E24" s="14">
        <v>4.2999999999999997E-2</v>
      </c>
      <c r="F24" s="14">
        <v>1</v>
      </c>
      <c r="G24" s="14">
        <v>0.51500000000000001</v>
      </c>
      <c r="H24" s="11"/>
      <c r="I24" s="11"/>
      <c r="J24" s="11"/>
      <c r="K24" s="11"/>
      <c r="L24" s="11"/>
      <c r="M24" s="11"/>
      <c r="N24" s="154">
        <v>300</v>
      </c>
      <c r="O24" s="14">
        <v>4.4249999999999998</v>
      </c>
      <c r="P24" s="11"/>
      <c r="Q24" s="11"/>
      <c r="R24" s="11"/>
    </row>
    <row r="25" spans="1:18" x14ac:dyDescent="0.3">
      <c r="A25" s="154">
        <v>650</v>
      </c>
      <c r="B25" s="14">
        <v>1</v>
      </c>
      <c r="C25" s="14">
        <v>1</v>
      </c>
      <c r="D25" s="14">
        <v>0.60499999999999998</v>
      </c>
      <c r="E25" s="14">
        <v>4.2000000000000003E-2</v>
      </c>
      <c r="F25" s="14">
        <v>1</v>
      </c>
      <c r="G25" s="14">
        <v>0.52</v>
      </c>
      <c r="H25" s="11"/>
      <c r="I25" s="11"/>
      <c r="J25" s="11"/>
      <c r="K25" s="11"/>
      <c r="L25" s="11"/>
      <c r="M25" s="11"/>
      <c r="N25" s="154">
        <v>325</v>
      </c>
      <c r="O25" s="14">
        <v>4.875</v>
      </c>
      <c r="P25" s="11"/>
      <c r="Q25" s="11"/>
      <c r="R25" s="11"/>
    </row>
    <row r="26" spans="1:18" x14ac:dyDescent="0.3">
      <c r="A26" s="154">
        <v>700</v>
      </c>
      <c r="B26" s="14">
        <v>1</v>
      </c>
      <c r="C26" s="14">
        <v>1</v>
      </c>
      <c r="D26" s="14">
        <v>0.63500000000000001</v>
      </c>
      <c r="E26" s="14">
        <v>4.1000000000000002E-2</v>
      </c>
      <c r="F26" s="14">
        <v>1</v>
      </c>
      <c r="G26" s="14">
        <v>0.52200000000000002</v>
      </c>
      <c r="H26" s="11"/>
      <c r="I26" s="11"/>
      <c r="J26" s="11"/>
      <c r="K26" s="11"/>
      <c r="L26" s="11"/>
      <c r="M26" s="11"/>
      <c r="N26" s="154">
        <v>350</v>
      </c>
      <c r="O26" s="14">
        <v>4.9749999999999996</v>
      </c>
      <c r="P26" s="11"/>
      <c r="Q26" s="11"/>
      <c r="R26" s="11"/>
    </row>
    <row r="27" spans="1:18" x14ac:dyDescent="0.3">
      <c r="A27" s="11"/>
      <c r="B27" s="11"/>
      <c r="C27" s="11"/>
      <c r="D27" s="11"/>
      <c r="E27" s="11"/>
      <c r="F27" s="11"/>
      <c r="G27" s="11"/>
      <c r="H27" s="11"/>
      <c r="I27" s="11"/>
      <c r="J27" s="11"/>
      <c r="K27" s="11"/>
      <c r="L27" s="11"/>
      <c r="M27" s="11"/>
      <c r="N27" s="11"/>
      <c r="O27" s="11"/>
      <c r="P27" s="11"/>
      <c r="Q27" s="11"/>
      <c r="R27" s="11"/>
    </row>
    <row r="28" spans="1:18" x14ac:dyDescent="0.3">
      <c r="A28" s="11"/>
      <c r="B28" s="11"/>
      <c r="C28" s="11"/>
      <c r="D28" s="11"/>
      <c r="E28" s="11"/>
      <c r="F28" s="11"/>
      <c r="G28" s="11"/>
      <c r="H28" s="11"/>
      <c r="I28" s="11"/>
      <c r="J28" s="11"/>
      <c r="K28" s="11"/>
      <c r="L28" s="11"/>
      <c r="M28" s="11"/>
      <c r="N28" s="11"/>
      <c r="O28" s="11"/>
      <c r="P28" s="11"/>
      <c r="Q28" s="11"/>
      <c r="R28" s="11"/>
    </row>
    <row r="29" spans="1:18" x14ac:dyDescent="0.3">
      <c r="A29" s="11"/>
      <c r="B29" s="11"/>
      <c r="C29" s="11"/>
      <c r="D29" s="11"/>
      <c r="E29" s="11"/>
      <c r="F29" s="11"/>
      <c r="G29" s="11"/>
      <c r="H29" s="11"/>
      <c r="I29" s="11"/>
      <c r="J29" s="11"/>
      <c r="K29" s="11"/>
      <c r="L29" s="11"/>
      <c r="M29" s="11"/>
      <c r="N29" s="11"/>
      <c r="O29" s="11"/>
      <c r="P29" s="11"/>
      <c r="Q29" s="11"/>
      <c r="R29" s="11"/>
    </row>
    <row r="30" spans="1:18" x14ac:dyDescent="0.3">
      <c r="A30" s="11"/>
      <c r="B30" s="11"/>
      <c r="C30" s="11"/>
      <c r="D30" s="11"/>
      <c r="E30" s="11"/>
      <c r="F30" s="11"/>
      <c r="G30" s="11"/>
      <c r="H30" s="11"/>
      <c r="I30" s="11"/>
      <c r="J30" s="11"/>
      <c r="K30" s="11"/>
      <c r="L30" s="11"/>
      <c r="M30" s="11"/>
      <c r="N30" s="11"/>
      <c r="O30" s="11"/>
      <c r="P30" s="11"/>
      <c r="Q30" s="11"/>
      <c r="R30" s="11"/>
    </row>
    <row r="31" spans="1:18" x14ac:dyDescent="0.3">
      <c r="A31" s="11"/>
      <c r="B31" s="11"/>
      <c r="C31" s="11"/>
      <c r="D31" s="11"/>
      <c r="E31" s="11"/>
      <c r="F31" s="11"/>
      <c r="G31" s="11"/>
      <c r="H31" s="11"/>
      <c r="I31" s="11"/>
      <c r="J31" s="11"/>
      <c r="K31" s="11"/>
      <c r="L31" s="11"/>
      <c r="M31" s="11"/>
      <c r="N31" s="11"/>
      <c r="O31" s="11"/>
      <c r="P31" s="11"/>
      <c r="Q31" s="11"/>
      <c r="R31" s="11"/>
    </row>
    <row r="32" spans="1:18" x14ac:dyDescent="0.3">
      <c r="A32" s="11"/>
      <c r="B32" s="11"/>
      <c r="C32" s="11"/>
      <c r="D32" s="11"/>
      <c r="E32" s="11"/>
      <c r="F32" s="11"/>
      <c r="G32" s="11"/>
      <c r="H32" s="11"/>
      <c r="I32" s="11"/>
      <c r="J32" s="11"/>
      <c r="K32" s="11"/>
      <c r="L32" s="11"/>
      <c r="M32" s="11"/>
      <c r="N32" s="11"/>
      <c r="O32" s="11"/>
      <c r="P32" s="11"/>
      <c r="Q32" s="11"/>
      <c r="R32" s="11"/>
    </row>
    <row r="33" spans="1:18" x14ac:dyDescent="0.3">
      <c r="A33" s="11"/>
      <c r="B33" s="11"/>
      <c r="C33" s="11"/>
      <c r="D33" s="11"/>
      <c r="E33" s="11"/>
      <c r="F33" s="11"/>
      <c r="G33" s="11"/>
      <c r="H33" s="11"/>
      <c r="I33" s="11"/>
      <c r="J33" s="11"/>
      <c r="K33" s="11"/>
      <c r="L33" s="11"/>
      <c r="M33" s="11"/>
      <c r="N33" s="11"/>
      <c r="O33" s="11"/>
      <c r="P33" s="11"/>
      <c r="Q33" s="11"/>
      <c r="R33" s="11"/>
    </row>
    <row r="34" spans="1:18" x14ac:dyDescent="0.3">
      <c r="A34" s="11"/>
      <c r="B34" s="11"/>
      <c r="C34" s="11"/>
      <c r="D34" s="11"/>
      <c r="E34" s="11"/>
      <c r="F34" s="11"/>
      <c r="G34" s="11"/>
      <c r="H34" s="11"/>
      <c r="I34" s="11"/>
      <c r="J34" s="11"/>
      <c r="K34" s="11"/>
      <c r="L34" s="11"/>
      <c r="M34" s="11"/>
      <c r="N34" s="11"/>
      <c r="O34" s="11"/>
      <c r="P34" s="11"/>
      <c r="Q34" s="11"/>
      <c r="R34" s="11"/>
    </row>
    <row r="35" spans="1:18" x14ac:dyDescent="0.3">
      <c r="A35" s="11"/>
      <c r="B35" s="11"/>
      <c r="C35" s="11"/>
      <c r="D35" s="11"/>
      <c r="E35" s="11"/>
      <c r="F35" s="11"/>
      <c r="G35" s="11"/>
      <c r="H35" s="11"/>
      <c r="I35" s="11"/>
      <c r="J35" s="11"/>
      <c r="K35" s="11"/>
      <c r="L35" s="11"/>
      <c r="M35" s="11"/>
      <c r="N35" s="11"/>
      <c r="O35" s="11"/>
      <c r="P35" s="11"/>
      <c r="Q35" s="11"/>
      <c r="R35" s="11"/>
    </row>
    <row r="36" spans="1:18" x14ac:dyDescent="0.3">
      <c r="A36" s="11"/>
      <c r="B36" s="11"/>
      <c r="C36" s="11"/>
      <c r="D36" s="11"/>
      <c r="E36" s="11"/>
      <c r="F36" s="11"/>
      <c r="G36" s="11"/>
      <c r="H36" s="11"/>
      <c r="I36" s="11"/>
      <c r="J36" s="11"/>
      <c r="K36" s="11"/>
      <c r="L36" s="11"/>
      <c r="M36" s="11"/>
      <c r="N36" s="11"/>
      <c r="O36" s="11"/>
      <c r="P36" s="11"/>
      <c r="Q36" s="11"/>
      <c r="R36" s="11"/>
    </row>
    <row r="37" spans="1:18" x14ac:dyDescent="0.3">
      <c r="A37" s="11"/>
      <c r="B37" s="11"/>
      <c r="C37" s="11"/>
      <c r="D37" s="11"/>
      <c r="E37" s="11"/>
      <c r="F37" s="11"/>
      <c r="G37" s="11"/>
      <c r="H37" s="11"/>
      <c r="I37" s="11"/>
      <c r="J37" s="11"/>
      <c r="K37" s="11"/>
      <c r="L37" s="11"/>
      <c r="M37" s="11"/>
      <c r="N37" s="11"/>
      <c r="O37" s="11"/>
      <c r="P37" s="11"/>
      <c r="Q37" s="11"/>
      <c r="R37" s="11"/>
    </row>
    <row r="38" spans="1:18" x14ac:dyDescent="0.3">
      <c r="A38" s="11"/>
      <c r="B38" s="11"/>
      <c r="C38" s="11"/>
      <c r="D38" s="11"/>
      <c r="E38" s="11"/>
      <c r="F38" s="11"/>
      <c r="G38" s="11"/>
      <c r="H38" s="11"/>
      <c r="I38" s="11"/>
      <c r="J38" s="11"/>
      <c r="K38" s="11"/>
      <c r="L38" s="11"/>
      <c r="M38" s="11"/>
      <c r="N38" s="11"/>
      <c r="O38" s="11"/>
      <c r="P38" s="11"/>
      <c r="Q38" s="11"/>
      <c r="R38" s="11"/>
    </row>
    <row r="39" spans="1:18" x14ac:dyDescent="0.3">
      <c r="A39" s="11"/>
      <c r="B39" s="11"/>
      <c r="C39" s="11"/>
      <c r="D39" s="11"/>
      <c r="E39" s="11"/>
      <c r="F39" s="11"/>
      <c r="G39" s="11"/>
      <c r="H39" s="11"/>
      <c r="I39" s="11"/>
      <c r="J39" s="11"/>
      <c r="K39" s="11"/>
      <c r="L39" s="11"/>
      <c r="M39" s="11"/>
      <c r="N39" s="11"/>
      <c r="O39" s="11"/>
      <c r="P39" s="11"/>
      <c r="Q39" s="11"/>
      <c r="R39" s="11"/>
    </row>
    <row r="40" spans="1:18" x14ac:dyDescent="0.3">
      <c r="A40" s="11"/>
      <c r="B40" s="11"/>
      <c r="C40" s="11"/>
      <c r="D40" s="11"/>
      <c r="E40" s="11"/>
      <c r="F40" s="11"/>
      <c r="G40" s="11"/>
      <c r="H40" s="11"/>
      <c r="I40" s="11"/>
      <c r="J40" s="11"/>
      <c r="K40" s="11"/>
      <c r="L40" s="11"/>
      <c r="M40" s="11"/>
      <c r="N40" s="11"/>
      <c r="O40" s="11"/>
      <c r="P40" s="11"/>
      <c r="Q40" s="11"/>
      <c r="R40" s="11"/>
    </row>
    <row r="41" spans="1:18" x14ac:dyDescent="0.3">
      <c r="A41" s="11"/>
      <c r="B41" s="11"/>
      <c r="C41" s="11"/>
      <c r="D41" s="11"/>
      <c r="E41" s="11"/>
      <c r="F41" s="11"/>
      <c r="G41" s="11"/>
      <c r="H41" s="11"/>
      <c r="I41" s="11"/>
      <c r="J41" s="11"/>
      <c r="K41" s="11"/>
      <c r="L41" s="11"/>
      <c r="M41" s="11"/>
      <c r="N41" s="11"/>
      <c r="O41" s="11"/>
      <c r="P41" s="11"/>
      <c r="Q41" s="11"/>
      <c r="R41" s="11"/>
    </row>
    <row r="42" spans="1:18" x14ac:dyDescent="0.3">
      <c r="A42" s="11"/>
      <c r="B42" s="11"/>
      <c r="C42" s="11"/>
      <c r="D42" s="11"/>
      <c r="E42" s="11"/>
      <c r="F42" s="11"/>
      <c r="G42" s="11"/>
      <c r="H42" s="11"/>
      <c r="I42" s="11"/>
      <c r="J42" s="11"/>
      <c r="K42" s="11"/>
      <c r="L42" s="11"/>
      <c r="M42" s="11"/>
      <c r="N42" s="11"/>
      <c r="O42" s="11"/>
      <c r="P42" s="11"/>
      <c r="Q42" s="11"/>
      <c r="R42" s="11"/>
    </row>
    <row r="43" spans="1:18" x14ac:dyDescent="0.3">
      <c r="A43" s="11"/>
      <c r="B43" s="11"/>
      <c r="C43" s="11"/>
      <c r="D43" s="11"/>
      <c r="E43" s="11"/>
      <c r="F43" s="11"/>
      <c r="G43" s="11"/>
      <c r="H43" s="11"/>
      <c r="I43" s="11"/>
      <c r="J43" s="11"/>
      <c r="K43" s="11"/>
      <c r="L43" s="11"/>
      <c r="M43" s="11"/>
      <c r="N43" s="11"/>
      <c r="O43" s="11"/>
      <c r="P43" s="11"/>
      <c r="Q43" s="11"/>
      <c r="R43" s="11"/>
    </row>
    <row r="44" spans="1:18" x14ac:dyDescent="0.3">
      <c r="A44" s="11"/>
      <c r="B44" s="11"/>
      <c r="C44" s="11"/>
      <c r="D44" s="11"/>
      <c r="E44" s="11"/>
      <c r="F44" s="11"/>
      <c r="G44" s="11"/>
      <c r="H44" s="11"/>
      <c r="I44" s="11"/>
      <c r="J44" s="11"/>
      <c r="K44" s="11"/>
      <c r="L44" s="11"/>
      <c r="M44" s="11"/>
      <c r="N44" s="11"/>
      <c r="O44" s="11"/>
      <c r="P44" s="11"/>
      <c r="Q44" s="11"/>
      <c r="R44" s="11"/>
    </row>
    <row r="45" spans="1:18" x14ac:dyDescent="0.3">
      <c r="A45" s="11"/>
      <c r="B45" s="11"/>
      <c r="C45" s="11"/>
      <c r="D45" s="11"/>
      <c r="E45" s="11"/>
      <c r="F45" s="11"/>
      <c r="G45" s="11"/>
      <c r="H45" s="11"/>
      <c r="I45" s="11"/>
      <c r="J45" s="11"/>
      <c r="K45" s="11"/>
      <c r="L45" s="11"/>
      <c r="M45" s="11"/>
      <c r="N45" s="11"/>
      <c r="O45" s="11"/>
      <c r="P45" s="11"/>
      <c r="Q45" s="11"/>
      <c r="R45" s="11"/>
    </row>
    <row r="46" spans="1:18" x14ac:dyDescent="0.3">
      <c r="A46" s="11"/>
      <c r="B46" s="11"/>
      <c r="C46" s="11"/>
      <c r="D46" s="11"/>
      <c r="E46" s="11"/>
      <c r="F46" s="11"/>
      <c r="G46" s="11"/>
      <c r="H46" s="11"/>
      <c r="I46" s="11"/>
      <c r="J46" s="11"/>
      <c r="K46" s="11"/>
      <c r="L46" s="11"/>
      <c r="M46" s="11"/>
      <c r="N46" s="11"/>
      <c r="O46" s="11"/>
      <c r="P46" s="11"/>
      <c r="Q46" s="11"/>
      <c r="R46" s="11"/>
    </row>
    <row r="47" spans="1:18" x14ac:dyDescent="0.3">
      <c r="A47" s="11"/>
      <c r="B47" s="11"/>
      <c r="C47" s="11"/>
      <c r="D47" s="11"/>
      <c r="E47" s="11"/>
      <c r="F47" s="11"/>
      <c r="G47" s="11"/>
      <c r="H47" s="11"/>
      <c r="I47" s="11"/>
      <c r="J47" s="11"/>
      <c r="K47" s="11"/>
      <c r="L47" s="11"/>
      <c r="M47" s="11"/>
      <c r="N47" s="11"/>
      <c r="O47" s="11"/>
      <c r="P47" s="11"/>
      <c r="Q47" s="11"/>
      <c r="R47" s="11"/>
    </row>
    <row r="48" spans="1:18" x14ac:dyDescent="0.3">
      <c r="A48" s="11"/>
      <c r="B48" s="11"/>
      <c r="C48" s="11"/>
      <c r="D48" s="11"/>
      <c r="E48" s="11"/>
      <c r="F48" s="11"/>
      <c r="G48" s="11"/>
      <c r="H48" s="11"/>
      <c r="I48" s="11"/>
      <c r="J48" s="11"/>
      <c r="K48" s="11"/>
      <c r="L48" s="11"/>
      <c r="M48" s="11"/>
      <c r="N48" s="11"/>
      <c r="O48" s="11"/>
      <c r="P48" s="11"/>
      <c r="Q48" s="11"/>
      <c r="R48" s="11"/>
    </row>
    <row r="49" spans="1:18" x14ac:dyDescent="0.3">
      <c r="A49" s="11"/>
      <c r="B49" s="11"/>
      <c r="C49" s="11"/>
      <c r="D49" s="11"/>
      <c r="E49" s="11"/>
      <c r="F49" s="11"/>
      <c r="G49" s="11"/>
      <c r="H49" s="11"/>
      <c r="I49" s="11"/>
      <c r="J49" s="11"/>
      <c r="K49" s="11"/>
      <c r="L49" s="11"/>
      <c r="M49" s="11"/>
      <c r="N49" s="11"/>
      <c r="O49" s="11"/>
      <c r="P49" s="11"/>
      <c r="Q49" s="11"/>
      <c r="R49" s="11"/>
    </row>
    <row r="50" spans="1:18" x14ac:dyDescent="0.3">
      <c r="A50" s="11"/>
      <c r="B50" s="11"/>
      <c r="C50" s="11"/>
      <c r="D50" s="11"/>
      <c r="E50" s="11"/>
      <c r="F50" s="11"/>
      <c r="G50" s="11"/>
      <c r="H50" s="11"/>
      <c r="I50" s="11"/>
      <c r="J50" s="11"/>
      <c r="K50" s="11"/>
      <c r="L50" s="11"/>
      <c r="M50" s="11"/>
      <c r="N50" s="11"/>
      <c r="O50" s="11"/>
      <c r="P50" s="11"/>
      <c r="Q50" s="11"/>
      <c r="R50" s="11"/>
    </row>
    <row r="51" spans="1:18" x14ac:dyDescent="0.3">
      <c r="A51" s="11"/>
      <c r="B51" s="11"/>
      <c r="C51" s="11"/>
      <c r="D51" s="11"/>
      <c r="E51" s="11"/>
      <c r="F51" s="11"/>
      <c r="G51" s="11"/>
      <c r="H51" s="11"/>
      <c r="I51" s="11"/>
      <c r="J51" s="11"/>
      <c r="K51" s="11"/>
      <c r="L51" s="11"/>
      <c r="M51" s="11"/>
      <c r="N51" s="11"/>
      <c r="O51" s="11"/>
      <c r="P51" s="11"/>
      <c r="Q51" s="11"/>
      <c r="R51" s="11"/>
    </row>
    <row r="52" spans="1:18" x14ac:dyDescent="0.3">
      <c r="A52" s="11"/>
      <c r="B52" s="11"/>
      <c r="C52" s="11"/>
      <c r="D52" s="11"/>
      <c r="E52" s="11"/>
      <c r="F52" s="11"/>
      <c r="G52" s="11"/>
      <c r="H52" s="11"/>
      <c r="I52" s="11"/>
      <c r="J52" s="11"/>
      <c r="K52" s="11"/>
      <c r="L52" s="11"/>
      <c r="M52" s="11"/>
      <c r="N52" s="11"/>
      <c r="O52" s="11"/>
      <c r="P52" s="11"/>
      <c r="Q52" s="11"/>
      <c r="R52" s="11"/>
    </row>
    <row r="53" spans="1:18" x14ac:dyDescent="0.3">
      <c r="A53" s="11"/>
      <c r="B53" s="11"/>
      <c r="C53" s="11"/>
      <c r="D53" s="11"/>
      <c r="E53" s="11"/>
      <c r="F53" s="11"/>
      <c r="G53" s="11"/>
      <c r="H53" s="11"/>
      <c r="I53" s="11"/>
      <c r="J53" s="11"/>
      <c r="K53" s="11"/>
      <c r="L53" s="11"/>
      <c r="M53" s="11"/>
      <c r="N53" s="11"/>
      <c r="O53" s="11"/>
      <c r="P53" s="11"/>
      <c r="Q53" s="11"/>
      <c r="R53" s="11"/>
    </row>
    <row r="54" spans="1:18" x14ac:dyDescent="0.3">
      <c r="A54" s="11"/>
      <c r="B54" s="11"/>
      <c r="C54" s="11"/>
      <c r="D54" s="11"/>
      <c r="E54" s="11"/>
      <c r="F54" s="11"/>
      <c r="G54" s="11"/>
      <c r="H54" s="11"/>
      <c r="I54" s="11"/>
      <c r="J54" s="11"/>
      <c r="K54" s="11"/>
      <c r="L54" s="11"/>
      <c r="M54" s="11"/>
      <c r="N54" s="11"/>
      <c r="O54" s="11"/>
      <c r="P54" s="11"/>
      <c r="Q54" s="11"/>
      <c r="R54" s="11"/>
    </row>
  </sheetData>
  <mergeCells count="3">
    <mergeCell ref="A8:O8"/>
    <mergeCell ref="A10:G10"/>
    <mergeCell ref="I10:O10"/>
  </mergeCells>
  <phoneticPr fontId="1" type="noConversion"/>
  <pageMargins left="0.75" right="0.75" top="1" bottom="1" header="0.5" footer="0.5"/>
  <pageSetup orientation="portrait" horizontalDpi="4294967292" verticalDpi="200" r:id="rId1"/>
  <headerFooter alignWithMargins="0"/>
  <drawing r:id="rId2"/>
  <legacyDrawing r:id="rId3"/>
  <controls>
    <mc:AlternateContent xmlns:mc="http://schemas.openxmlformats.org/markup-compatibility/2006">
      <mc:Choice Requires="x14">
        <control shapeId="2050" r:id="rId4" name="CommandButton1">
          <controlPr autoLine="0" autoPict="0" r:id="rId5">
            <anchor moveWithCells="1">
              <from>
                <xdr:col>8</xdr:col>
                <xdr:colOff>952500</xdr:colOff>
                <xdr:row>1</xdr:row>
                <xdr:rowOff>68580</xdr:rowOff>
              </from>
              <to>
                <xdr:col>10</xdr:col>
                <xdr:colOff>601980</xdr:colOff>
                <xdr:row>3</xdr:row>
                <xdr:rowOff>38100</xdr:rowOff>
              </to>
            </anchor>
          </controlPr>
        </control>
      </mc:Choice>
      <mc:Fallback>
        <control shapeId="2050"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pageSetUpPr fitToPage="1"/>
  </sheetPr>
  <dimension ref="A1:AT235"/>
  <sheetViews>
    <sheetView zoomScale="60" zoomScaleNormal="60" workbookViewId="0">
      <selection activeCell="I6" sqref="I6"/>
    </sheetView>
  </sheetViews>
  <sheetFormatPr defaultColWidth="9.109375" defaultRowHeight="15.6" x14ac:dyDescent="0.3"/>
  <cols>
    <col min="1" max="1" width="15" style="10" customWidth="1"/>
    <col min="2" max="19" width="10.44140625" style="10" customWidth="1"/>
    <col min="20" max="35" width="11.44140625" style="10" customWidth="1"/>
    <col min="36" max="40" width="11.109375" style="10" customWidth="1"/>
    <col min="41" max="16384" width="9.109375" style="10"/>
  </cols>
  <sheetData>
    <row r="1" spans="1:46" ht="54.75" customHeight="1" x14ac:dyDescent="0.3">
      <c r="A1" s="16"/>
      <c r="B1" s="11"/>
      <c r="C1" s="11"/>
      <c r="D1" s="11"/>
      <c r="E1" s="11"/>
      <c r="F1" s="11"/>
      <c r="G1" s="11"/>
      <c r="H1" s="11"/>
      <c r="I1" s="11"/>
      <c r="J1" s="11"/>
      <c r="K1" s="11"/>
      <c r="L1" s="11"/>
      <c r="M1" s="18"/>
      <c r="N1" s="18"/>
      <c r="O1" s="11"/>
      <c r="P1" s="157"/>
      <c r="Q1" s="18"/>
      <c r="R1" s="157"/>
      <c r="S1" s="18"/>
      <c r="T1" s="11"/>
      <c r="U1" s="11"/>
      <c r="V1" s="11"/>
      <c r="W1" s="11"/>
      <c r="X1" s="11"/>
      <c r="Y1" s="11"/>
      <c r="Z1" s="11"/>
      <c r="AA1" s="11"/>
      <c r="AB1" s="11"/>
      <c r="AC1" s="11"/>
      <c r="AD1" s="11"/>
      <c r="AE1" s="11"/>
      <c r="AF1" s="11"/>
      <c r="AG1" s="11"/>
      <c r="AH1" s="11"/>
      <c r="AI1" s="11"/>
      <c r="AJ1" s="11"/>
      <c r="AK1" s="11"/>
      <c r="AL1" s="11"/>
      <c r="AM1" s="11"/>
      <c r="AN1" s="11"/>
      <c r="AO1" s="8"/>
      <c r="AP1" s="8"/>
      <c r="AQ1" s="8"/>
      <c r="AR1" s="8"/>
      <c r="AS1" s="8"/>
      <c r="AT1" s="8"/>
    </row>
    <row r="2" spans="1:46" ht="15.75" customHeight="1" x14ac:dyDescent="0.3">
      <c r="A2" s="16" t="s">
        <v>596</v>
      </c>
      <c r="B2" s="18"/>
      <c r="C2" s="18"/>
      <c r="D2" s="18"/>
      <c r="E2" s="18"/>
      <c r="F2" s="18"/>
      <c r="G2" s="11"/>
      <c r="H2" s="16" t="s">
        <v>408</v>
      </c>
      <c r="I2" s="11"/>
      <c r="J2" s="11"/>
      <c r="K2" s="11"/>
      <c r="L2" s="11"/>
      <c r="M2" s="18"/>
      <c r="N2" s="18"/>
      <c r="O2" s="11"/>
      <c r="P2" s="157"/>
      <c r="Q2" s="18"/>
      <c r="R2" s="157"/>
      <c r="S2" s="18"/>
      <c r="T2" s="11"/>
      <c r="U2" s="11"/>
      <c r="V2" s="11"/>
      <c r="W2" s="11"/>
      <c r="X2" s="11"/>
      <c r="Y2" s="11"/>
      <c r="Z2" s="11"/>
      <c r="AA2" s="11"/>
      <c r="AB2" s="11"/>
      <c r="AC2" s="11"/>
      <c r="AD2" s="11"/>
      <c r="AE2" s="11"/>
      <c r="AF2" s="11"/>
      <c r="AG2" s="11"/>
      <c r="AH2" s="11"/>
      <c r="AI2" s="11"/>
      <c r="AJ2" s="11"/>
      <c r="AK2" s="11"/>
      <c r="AL2" s="11"/>
      <c r="AM2" s="11"/>
      <c r="AN2" s="11"/>
      <c r="AO2" s="8"/>
      <c r="AP2" s="8"/>
      <c r="AQ2" s="8"/>
      <c r="AR2" s="8"/>
      <c r="AS2" s="8"/>
      <c r="AT2" s="8"/>
    </row>
    <row r="3" spans="1:46" x14ac:dyDescent="0.3">
      <c r="A3" s="129" t="s">
        <v>409</v>
      </c>
      <c r="B3" s="155" t="s">
        <v>165</v>
      </c>
      <c r="C3" s="155" t="s">
        <v>166</v>
      </c>
      <c r="D3" s="155" t="s">
        <v>168</v>
      </c>
      <c r="E3" s="155" t="s">
        <v>583</v>
      </c>
      <c r="F3" s="155" t="s">
        <v>582</v>
      </c>
      <c r="G3" s="11"/>
      <c r="H3" s="17" t="str">
        <f>CropLibrary!E11</f>
        <v>A</v>
      </c>
      <c r="I3" s="17" t="str">
        <f>CropLibrary!F11</f>
        <v>B</v>
      </c>
      <c r="J3" s="17" t="str">
        <f>CropLibrary!G11</f>
        <v>C</v>
      </c>
      <c r="K3" s="17" t="str">
        <f>CropLibrary!H11</f>
        <v>D</v>
      </c>
      <c r="L3" s="17" t="str">
        <f>CropLibrary!I11</f>
        <v>E</v>
      </c>
      <c r="M3" s="17" t="str">
        <f>CropLibrary!J11</f>
        <v>F</v>
      </c>
      <c r="N3" s="17" t="str">
        <f>CropLibrary!K11</f>
        <v>G</v>
      </c>
      <c r="O3" s="17" t="str">
        <f>CropLibrary!L11</f>
        <v>H</v>
      </c>
      <c r="P3" s="17" t="str">
        <f>CropLibrary!M11</f>
        <v>I</v>
      </c>
      <c r="Q3" s="17" t="str">
        <f>CropLibrary!N11</f>
        <v>J</v>
      </c>
      <c r="R3" s="157"/>
      <c r="S3" s="18"/>
      <c r="T3" s="11"/>
      <c r="U3" s="11"/>
      <c r="V3" s="11"/>
      <c r="W3" s="11"/>
      <c r="X3" s="11"/>
      <c r="Y3" s="11"/>
      <c r="Z3" s="11"/>
      <c r="AA3" s="11"/>
      <c r="AB3" s="11"/>
      <c r="AC3" s="11"/>
      <c r="AD3" s="11"/>
      <c r="AE3" s="11"/>
      <c r="AF3" s="11"/>
      <c r="AG3" s="11"/>
      <c r="AH3" s="11"/>
      <c r="AI3" s="11"/>
      <c r="AJ3" s="11"/>
      <c r="AK3" s="11"/>
      <c r="AL3" s="11"/>
      <c r="AM3" s="11"/>
      <c r="AN3" s="11"/>
      <c r="AO3" s="8"/>
      <c r="AP3" s="8"/>
      <c r="AQ3" s="8"/>
      <c r="AR3" s="8"/>
      <c r="AS3" s="8"/>
      <c r="AT3" s="8"/>
    </row>
    <row r="4" spans="1:46" x14ac:dyDescent="0.3">
      <c r="A4" s="16" t="s">
        <v>586</v>
      </c>
      <c r="B4" s="158">
        <v>1</v>
      </c>
      <c r="C4" s="158">
        <v>2</v>
      </c>
      <c r="D4" s="158">
        <v>3</v>
      </c>
      <c r="E4" s="158">
        <v>4</v>
      </c>
      <c r="F4" s="158">
        <v>5</v>
      </c>
      <c r="G4" s="11"/>
      <c r="H4" s="17" t="str">
        <f>CropLibrary!E12</f>
        <v>Cassava</v>
      </c>
      <c r="I4" s="17" t="str">
        <f>CropLibrary!F12</f>
        <v>Maize</v>
      </c>
      <c r="J4" s="17" t="str">
        <f>CropLibrary!G12</f>
        <v>Rice</v>
      </c>
      <c r="K4" s="17" t="str">
        <f>CropLibrary!H12</f>
        <v>Groundnut</v>
      </c>
      <c r="L4" s="17" t="str">
        <f>CropLibrary!I12</f>
        <v>Cowpea</v>
      </c>
      <c r="M4" s="17" t="str">
        <f>CropLibrary!J12</f>
        <v>Imperata</v>
      </c>
      <c r="N4" s="17" t="str">
        <f>CropLibrary!K12</f>
        <v>Sugarcane</v>
      </c>
      <c r="O4" s="17" t="str">
        <f>CropLibrary!L12</f>
        <v>Mucuna</v>
      </c>
      <c r="P4" s="17" t="str">
        <f>CropLibrary!M12</f>
        <v>Yours4</v>
      </c>
      <c r="Q4" s="17" t="str">
        <f>CropLibrary!N12</f>
        <v>Weed</v>
      </c>
      <c r="R4" s="11"/>
      <c r="S4" s="11"/>
      <c r="T4" s="11"/>
      <c r="U4" s="11"/>
      <c r="V4" s="11"/>
      <c r="W4" s="11"/>
      <c r="X4" s="11"/>
      <c r="Y4" s="11"/>
      <c r="Z4" s="11"/>
      <c r="AA4" s="11"/>
      <c r="AB4" s="11"/>
      <c r="AC4" s="11"/>
      <c r="AD4" s="11"/>
      <c r="AE4" s="11"/>
      <c r="AF4" s="11"/>
      <c r="AG4" s="11"/>
      <c r="AH4" s="11"/>
      <c r="AI4" s="11"/>
      <c r="AJ4" s="11"/>
      <c r="AK4" s="11"/>
      <c r="AL4" s="11"/>
      <c r="AM4" s="11"/>
      <c r="AN4" s="11"/>
      <c r="AO4" s="8"/>
      <c r="AP4" s="8"/>
      <c r="AQ4" s="8"/>
      <c r="AR4" s="8"/>
      <c r="AS4" s="8"/>
      <c r="AT4" s="8"/>
    </row>
    <row r="5" spans="1:46" ht="15" customHeight="1" x14ac:dyDescent="0.3">
      <c r="A5" s="156"/>
      <c r="B5" s="159" t="str">
        <f>IF(EXACT(B$3,CropLibrary!$E$11),CropLibrary!$E$12,IF(EXACT(B$3,CropLibrary!$F$11),CropLibrary!$F$12,IF(EXACT(B$3,CropLibrary!$G$11),CropLibrary!$G$12,IF(EXACT(B$3,CropLibrary!$H$11),CropLibrary!$H$12,IF(EXACT(B$3,CropLibrary!$I$11),CropLibrary!$I$12,IF(EXACT(B$3,CropLibrary!$J$11),CropLibrary!$J$12,IF(EXACT(B$3,CropLibrary!$K$11),CropLibrary!$K$12,'CROP PARAMETERS'!AU11)))))))</f>
        <v>Cassava</v>
      </c>
      <c r="C5" s="159" t="str">
        <f>IF(EXACT(C$3,CropLibrary!$E$11),CropLibrary!$E$12,IF(EXACT(C$3,CropLibrary!$F$11),CropLibrary!$F$12,IF(EXACT(C$3,CropLibrary!$G$11),CropLibrary!$G$12,IF(EXACT(C$3,CropLibrary!$H$11),CropLibrary!$H$12,IF(EXACT(C$3,CropLibrary!$I$11),CropLibrary!$I$12,IF(EXACT(C$3,CropLibrary!$J$11),CropLibrary!$J$12,IF(EXACT(C$3,CropLibrary!$K$11),CropLibrary!$K$12,'CROP PARAMETERS'!AV11)))))))</f>
        <v>Maize</v>
      </c>
      <c r="D5" s="159" t="str">
        <f>IF(EXACT(D$3,CropLibrary!$E$11),CropLibrary!$E$12,IF(EXACT(D$3,CropLibrary!$F$11),CropLibrary!$F$12,IF(EXACT(D$3,CropLibrary!$G$11),CropLibrary!$G$12,IF(EXACT(D$3,CropLibrary!$H$11),CropLibrary!$H$12,IF(EXACT(D$3,CropLibrary!$I$11),CropLibrary!$I$12,IF(EXACT(D$3,CropLibrary!$J$11),CropLibrary!$J$12,IF(EXACT(D$3,CropLibrary!$K$11),CropLibrary!$K$12,'CROP PARAMETERS'!AW11)))))))</f>
        <v>Groundnut</v>
      </c>
      <c r="E5" s="159" t="str">
        <f>IF(EXACT(E$3,CropLibrary!$E$11),CropLibrary!$E$12,IF(EXACT(E$3,CropLibrary!$F$11),CropLibrary!$F$12,IF(EXACT(E$3,CropLibrary!$G$11),CropLibrary!$G$12,IF(EXACT(E$3,CropLibrary!$H$11),CropLibrary!$H$12,IF(EXACT(E$3,CropLibrary!$I$11),CropLibrary!$I$12,IF(EXACT(E$3,CropLibrary!$J$11),CropLibrary!$J$12,IF(EXACT(E$3,CropLibrary!$K$11),CropLibrary!$K$12,'CROP PARAMETERS'!AX11)))))))</f>
        <v>Mucuna</v>
      </c>
      <c r="F5" s="159" t="str">
        <f>IF(EXACT(F$3,CropLibrary!$E$11),CropLibrary!$E$12,IF(EXACT(F$3,CropLibrary!$F$11),CropLibrary!$F$12,IF(EXACT(F$3,CropLibrary!$G$11),CropLibrary!$G$12,IF(EXACT(F$3,CropLibrary!$H$11),CropLibrary!$H$12,IF(EXACT(F$3,CropLibrary!$I$11),CropLibrary!$I$12,IF(EXACT(F$3,CropLibrary!$J$11),CropLibrary!$J$12,IF(EXACT(F$3,CropLibrary!$K$11),CropLibrary!$K$12,'CROP PARAMETERS'!AY11)))))))</f>
        <v>Sugarcane</v>
      </c>
      <c r="G5" s="11"/>
      <c r="H5" s="11"/>
      <c r="I5" s="11"/>
      <c r="J5" s="11"/>
      <c r="K5" s="11"/>
      <c r="L5" s="11"/>
      <c r="M5" s="18"/>
      <c r="N5" s="18"/>
      <c r="O5" s="11"/>
      <c r="P5" s="157"/>
      <c r="Q5" s="18"/>
      <c r="R5" s="11"/>
      <c r="S5" s="11"/>
      <c r="T5" s="11"/>
      <c r="U5" s="11"/>
      <c r="V5" s="11"/>
      <c r="W5" s="11"/>
      <c r="X5" s="11"/>
      <c r="Y5" s="11"/>
      <c r="Z5" s="11"/>
      <c r="AA5" s="11"/>
      <c r="AB5" s="11"/>
      <c r="AC5" s="11"/>
      <c r="AD5" s="11"/>
      <c r="AE5" s="11"/>
      <c r="AF5" s="11"/>
      <c r="AG5" s="11"/>
      <c r="AH5" s="11"/>
      <c r="AI5" s="11"/>
      <c r="AJ5" s="11"/>
      <c r="AK5" s="11"/>
      <c r="AL5" s="11"/>
      <c r="AM5" s="11"/>
      <c r="AN5" s="11"/>
      <c r="AO5" s="8"/>
      <c r="AP5" s="8"/>
      <c r="AQ5" s="8"/>
      <c r="AR5" s="8"/>
      <c r="AS5" s="8"/>
      <c r="AT5" s="8"/>
    </row>
    <row r="6" spans="1:46" x14ac:dyDescent="0.3">
      <c r="A6" s="16"/>
      <c r="B6" s="11"/>
      <c r="C6" s="11"/>
      <c r="D6" s="11"/>
      <c r="E6" s="11"/>
      <c r="F6" s="11"/>
      <c r="G6" s="11"/>
      <c r="H6" s="11"/>
      <c r="I6" s="11"/>
      <c r="J6" s="11"/>
      <c r="K6" s="11"/>
      <c r="L6" s="160"/>
      <c r="M6" s="11"/>
      <c r="N6" s="11"/>
      <c r="O6" s="11"/>
      <c r="P6" s="157"/>
      <c r="Q6" s="18"/>
      <c r="R6" s="11"/>
      <c r="S6" s="11"/>
      <c r="T6" s="11"/>
      <c r="U6" s="11"/>
      <c r="V6" s="11"/>
      <c r="W6" s="11"/>
      <c r="X6" s="11"/>
      <c r="Y6" s="11"/>
      <c r="Z6" s="11"/>
      <c r="AA6" s="11"/>
      <c r="AB6" s="11"/>
      <c r="AC6" s="11"/>
      <c r="AD6" s="11"/>
      <c r="AE6" s="11"/>
      <c r="AF6" s="11"/>
      <c r="AG6" s="11"/>
      <c r="AH6" s="11"/>
      <c r="AI6" s="11"/>
      <c r="AJ6" s="11"/>
      <c r="AK6" s="11"/>
      <c r="AL6" s="11"/>
      <c r="AM6" s="11"/>
      <c r="AN6" s="11"/>
      <c r="AO6" s="8"/>
      <c r="AP6" s="8"/>
      <c r="AQ6" s="8"/>
      <c r="AR6" s="8"/>
      <c r="AS6" s="8"/>
      <c r="AT6" s="8"/>
    </row>
    <row r="7" spans="1:46" ht="21" x14ac:dyDescent="0.4">
      <c r="A7" s="31"/>
      <c r="B7" s="38"/>
      <c r="C7" s="11"/>
      <c r="D7" s="11"/>
      <c r="E7" s="11"/>
      <c r="F7" s="11"/>
      <c r="G7" s="11"/>
      <c r="H7" s="11"/>
      <c r="I7" s="11"/>
      <c r="J7" s="11"/>
      <c r="K7" s="11"/>
      <c r="L7" s="160"/>
      <c r="M7" s="11"/>
      <c r="N7" s="11"/>
      <c r="O7" s="11"/>
      <c r="P7" s="157"/>
      <c r="Q7" s="18"/>
      <c r="R7" s="11"/>
      <c r="S7" s="11"/>
      <c r="T7" s="11"/>
      <c r="U7" s="31"/>
      <c r="V7" s="38"/>
      <c r="W7" s="9"/>
      <c r="X7" s="9"/>
      <c r="Y7" s="11"/>
      <c r="Z7" s="11"/>
      <c r="AA7" s="11"/>
      <c r="AB7" s="11"/>
      <c r="AC7" s="11"/>
      <c r="AD7" s="11"/>
      <c r="AE7" s="11"/>
      <c r="AF7" s="11"/>
      <c r="AG7" s="411" t="s">
        <v>984</v>
      </c>
      <c r="AH7" s="11"/>
      <c r="AI7" s="11"/>
      <c r="AJ7" s="11"/>
      <c r="AK7" s="11"/>
      <c r="AL7" s="11"/>
      <c r="AM7" s="11"/>
      <c r="AN7" s="11"/>
      <c r="AO7" s="8"/>
      <c r="AP7" s="8"/>
      <c r="AQ7" s="8"/>
      <c r="AR7" s="8"/>
      <c r="AS7" s="8"/>
      <c r="AT7" s="8"/>
    </row>
    <row r="8" spans="1:46" x14ac:dyDescent="0.3">
      <c r="A8" s="16"/>
      <c r="B8" s="11"/>
      <c r="C8" s="11"/>
      <c r="D8" s="11"/>
      <c r="E8" s="11"/>
      <c r="F8" s="11"/>
      <c r="G8" s="11"/>
      <c r="H8" s="11"/>
      <c r="I8" s="11"/>
      <c r="J8" s="11"/>
      <c r="K8" s="11"/>
      <c r="L8" s="160"/>
      <c r="M8" s="11"/>
      <c r="N8" s="11"/>
      <c r="O8" s="11"/>
      <c r="P8" s="11"/>
      <c r="Q8" s="11"/>
      <c r="R8" s="11"/>
      <c r="S8" s="11"/>
      <c r="T8" s="11"/>
      <c r="U8" s="16"/>
      <c r="V8" s="11"/>
      <c r="W8" s="9"/>
      <c r="X8" s="9"/>
      <c r="Y8" s="11"/>
      <c r="Z8" s="11"/>
      <c r="AA8" s="11"/>
      <c r="AB8" s="11"/>
      <c r="AC8" s="11"/>
      <c r="AD8" s="11"/>
      <c r="AE8" s="11"/>
      <c r="AF8" s="11"/>
      <c r="AG8" s="450" t="s">
        <v>985</v>
      </c>
      <c r="AH8" s="450"/>
      <c r="AI8" s="450"/>
      <c r="AJ8" s="450"/>
      <c r="AK8" s="408">
        <v>0</v>
      </c>
      <c r="AL8" s="11"/>
      <c r="AM8" s="11"/>
      <c r="AN8" s="11"/>
      <c r="AO8" s="8"/>
      <c r="AP8" s="8"/>
      <c r="AQ8" s="8"/>
      <c r="AR8" s="8"/>
      <c r="AS8" s="8"/>
      <c r="AT8" s="8"/>
    </row>
    <row r="9" spans="1:46" ht="16.2" thickBot="1" x14ac:dyDescent="0.35">
      <c r="A9" s="31" t="s">
        <v>213</v>
      </c>
      <c r="B9" s="11"/>
      <c r="C9" s="11"/>
      <c r="D9" s="11"/>
      <c r="E9" s="11"/>
      <c r="F9" s="31" t="s">
        <v>214</v>
      </c>
      <c r="G9" s="11"/>
      <c r="H9" s="11"/>
      <c r="I9" s="11"/>
      <c r="J9" s="11"/>
      <c r="K9" s="31" t="s">
        <v>215</v>
      </c>
      <c r="L9" s="11" t="s">
        <v>177</v>
      </c>
      <c r="M9" s="11"/>
      <c r="N9" s="11"/>
      <c r="O9" s="11"/>
      <c r="P9" s="31" t="s">
        <v>216</v>
      </c>
      <c r="Q9" s="11"/>
      <c r="R9" s="11"/>
      <c r="S9" s="11"/>
      <c r="T9" s="11"/>
      <c r="U9" s="31"/>
      <c r="V9" s="16"/>
      <c r="W9" s="9"/>
      <c r="X9" s="31" t="s">
        <v>217</v>
      </c>
      <c r="Y9" s="31" t="s">
        <v>61</v>
      </c>
      <c r="Z9" s="31" t="s">
        <v>322</v>
      </c>
      <c r="AA9" s="31" t="s">
        <v>321</v>
      </c>
      <c r="AB9" s="16" t="s">
        <v>667</v>
      </c>
      <c r="AC9" s="16"/>
      <c r="AD9" s="16"/>
      <c r="AE9" s="16"/>
      <c r="AF9" s="16"/>
      <c r="AG9" s="451"/>
      <c r="AH9" s="451"/>
      <c r="AI9" s="451"/>
      <c r="AJ9" s="451"/>
      <c r="AK9" s="182"/>
      <c r="AL9" s="182"/>
      <c r="AM9" s="182"/>
      <c r="AN9" s="182"/>
      <c r="AO9" s="8"/>
      <c r="AP9" s="8"/>
      <c r="AQ9" s="8"/>
      <c r="AR9" s="8"/>
      <c r="AS9" s="8"/>
      <c r="AT9" s="8"/>
    </row>
    <row r="10" spans="1:46" ht="46.8" x14ac:dyDescent="0.3">
      <c r="A10" s="161" t="s">
        <v>340</v>
      </c>
      <c r="B10" s="162" t="s">
        <v>341</v>
      </c>
      <c r="C10" s="162" t="s">
        <v>342</v>
      </c>
      <c r="D10" s="163" t="s">
        <v>586</v>
      </c>
      <c r="E10" s="164"/>
      <c r="F10" s="161" t="s">
        <v>340</v>
      </c>
      <c r="G10" s="162" t="s">
        <v>341</v>
      </c>
      <c r="H10" s="162" t="s">
        <v>342</v>
      </c>
      <c r="I10" s="163" t="s">
        <v>586</v>
      </c>
      <c r="J10" s="164"/>
      <c r="K10" s="161" t="s">
        <v>340</v>
      </c>
      <c r="L10" s="162" t="s">
        <v>341</v>
      </c>
      <c r="M10" s="162" t="s">
        <v>342</v>
      </c>
      <c r="N10" s="163" t="s">
        <v>586</v>
      </c>
      <c r="O10" s="164"/>
      <c r="P10" s="161" t="s">
        <v>340</v>
      </c>
      <c r="Q10" s="162" t="s">
        <v>341</v>
      </c>
      <c r="R10" s="162" t="s">
        <v>342</v>
      </c>
      <c r="S10" s="163" t="s">
        <v>586</v>
      </c>
      <c r="T10" s="13"/>
      <c r="U10" s="161" t="s">
        <v>340</v>
      </c>
      <c r="V10" s="162" t="s">
        <v>343</v>
      </c>
      <c r="W10" s="165" t="s">
        <v>344</v>
      </c>
      <c r="X10" s="162" t="s">
        <v>345</v>
      </c>
      <c r="Y10" s="162" t="s">
        <v>346</v>
      </c>
      <c r="Z10" s="162" t="s">
        <v>347</v>
      </c>
      <c r="AA10" s="165" t="s">
        <v>348</v>
      </c>
      <c r="AB10" s="162" t="s">
        <v>349</v>
      </c>
      <c r="AC10" s="162" t="s">
        <v>350</v>
      </c>
      <c r="AD10" s="162" t="s">
        <v>351</v>
      </c>
      <c r="AE10" s="163" t="s">
        <v>352</v>
      </c>
      <c r="AF10" s="166"/>
      <c r="AG10" s="186" t="s">
        <v>340</v>
      </c>
      <c r="AH10" s="161" t="s">
        <v>417</v>
      </c>
      <c r="AI10" s="163" t="s">
        <v>418</v>
      </c>
      <c r="AJ10" s="186" t="s">
        <v>986</v>
      </c>
      <c r="AK10" s="8"/>
      <c r="AL10" s="8"/>
      <c r="AM10" s="8"/>
      <c r="AN10" s="8"/>
      <c r="AO10" s="8"/>
      <c r="AP10" s="8"/>
      <c r="AQ10" s="8"/>
      <c r="AR10" s="8"/>
      <c r="AS10" s="8"/>
      <c r="AT10" s="8"/>
    </row>
    <row r="11" spans="1:46" x14ac:dyDescent="0.3">
      <c r="A11" s="167">
        <v>1</v>
      </c>
      <c r="B11" s="168">
        <v>100</v>
      </c>
      <c r="C11" s="168">
        <v>304</v>
      </c>
      <c r="D11" s="169">
        <v>2</v>
      </c>
      <c r="E11" s="11"/>
      <c r="F11" s="167">
        <v>1</v>
      </c>
      <c r="G11" s="168">
        <v>0</v>
      </c>
      <c r="H11" s="168">
        <v>304</v>
      </c>
      <c r="I11" s="169">
        <v>2</v>
      </c>
      <c r="J11" s="11"/>
      <c r="K11" s="167">
        <v>1</v>
      </c>
      <c r="L11" s="168">
        <v>0</v>
      </c>
      <c r="M11" s="168">
        <v>304</v>
      </c>
      <c r="N11" s="169">
        <v>2</v>
      </c>
      <c r="O11" s="11"/>
      <c r="P11" s="167">
        <v>1</v>
      </c>
      <c r="Q11" s="168">
        <v>0</v>
      </c>
      <c r="R11" s="168">
        <v>304</v>
      </c>
      <c r="S11" s="169">
        <v>2</v>
      </c>
      <c r="T11" s="11"/>
      <c r="U11" s="167">
        <v>1</v>
      </c>
      <c r="V11" s="168">
        <v>0</v>
      </c>
      <c r="W11" s="170">
        <v>305</v>
      </c>
      <c r="X11" s="15">
        <v>1</v>
      </c>
      <c r="Y11" s="15">
        <v>0</v>
      </c>
      <c r="Z11" s="15">
        <v>0</v>
      </c>
      <c r="AA11" s="171">
        <v>0</v>
      </c>
      <c r="AB11" s="15">
        <v>0</v>
      </c>
      <c r="AC11" s="15">
        <v>3</v>
      </c>
      <c r="AD11" s="15">
        <v>3</v>
      </c>
      <c r="AE11" s="172">
        <v>3</v>
      </c>
      <c r="AF11" s="173"/>
      <c r="AG11" s="191">
        <v>0</v>
      </c>
      <c r="AH11" s="193">
        <v>100</v>
      </c>
      <c r="AI11" s="194">
        <v>281</v>
      </c>
      <c r="AJ11" s="412">
        <v>1</v>
      </c>
      <c r="AK11" s="8"/>
      <c r="AL11" s="8"/>
      <c r="AM11" s="8"/>
      <c r="AN11" s="8"/>
      <c r="AO11" s="8"/>
      <c r="AP11" s="8"/>
      <c r="AQ11" s="8"/>
      <c r="AR11" s="8"/>
      <c r="AS11" s="8"/>
      <c r="AT11" s="8"/>
    </row>
    <row r="12" spans="1:46" x14ac:dyDescent="0.3">
      <c r="A12" s="167">
        <v>2</v>
      </c>
      <c r="B12" s="168">
        <v>1</v>
      </c>
      <c r="C12" s="168">
        <v>80</v>
      </c>
      <c r="D12" s="169">
        <v>2</v>
      </c>
      <c r="E12" s="11"/>
      <c r="F12" s="167">
        <v>2</v>
      </c>
      <c r="G12" s="168">
        <v>1</v>
      </c>
      <c r="H12" s="168">
        <v>80</v>
      </c>
      <c r="I12" s="169">
        <v>2</v>
      </c>
      <c r="J12" s="11"/>
      <c r="K12" s="167">
        <v>2</v>
      </c>
      <c r="L12" s="168">
        <v>1</v>
      </c>
      <c r="M12" s="168">
        <v>80</v>
      </c>
      <c r="N12" s="169">
        <v>2</v>
      </c>
      <c r="O12" s="11"/>
      <c r="P12" s="167">
        <v>2</v>
      </c>
      <c r="Q12" s="168">
        <v>1</v>
      </c>
      <c r="R12" s="168">
        <v>80</v>
      </c>
      <c r="S12" s="169">
        <v>2</v>
      </c>
      <c r="T12" s="11"/>
      <c r="U12" s="167">
        <v>2</v>
      </c>
      <c r="V12" s="168">
        <v>0</v>
      </c>
      <c r="W12" s="170">
        <v>306</v>
      </c>
      <c r="X12" s="15">
        <v>0</v>
      </c>
      <c r="Y12" s="15">
        <v>1</v>
      </c>
      <c r="Z12" s="15">
        <v>0</v>
      </c>
      <c r="AA12" s="171">
        <v>0</v>
      </c>
      <c r="AB12" s="15">
        <v>0</v>
      </c>
      <c r="AC12" s="15">
        <v>4.5</v>
      </c>
      <c r="AD12" s="15">
        <v>4.5</v>
      </c>
      <c r="AE12" s="172">
        <v>4.5</v>
      </c>
      <c r="AF12" s="173"/>
      <c r="AG12" s="191">
        <v>1</v>
      </c>
      <c r="AH12" s="193">
        <v>100</v>
      </c>
      <c r="AI12" s="194">
        <v>283</v>
      </c>
      <c r="AJ12" s="412">
        <v>1</v>
      </c>
      <c r="AK12" s="8"/>
      <c r="AL12" s="8"/>
      <c r="AM12" s="8"/>
      <c r="AN12" s="8"/>
      <c r="AO12" s="8"/>
      <c r="AP12" s="8"/>
      <c r="AQ12" s="8"/>
      <c r="AR12" s="8"/>
      <c r="AS12" s="8"/>
      <c r="AT12" s="8"/>
    </row>
    <row r="13" spans="1:46" x14ac:dyDescent="0.3">
      <c r="A13" s="167">
        <v>3</v>
      </c>
      <c r="B13" s="168">
        <v>1</v>
      </c>
      <c r="C13" s="168">
        <v>304</v>
      </c>
      <c r="D13" s="169">
        <v>2</v>
      </c>
      <c r="E13" s="11"/>
      <c r="F13" s="167">
        <v>3</v>
      </c>
      <c r="G13" s="168">
        <v>1</v>
      </c>
      <c r="H13" s="168">
        <v>304</v>
      </c>
      <c r="I13" s="169">
        <v>2</v>
      </c>
      <c r="J13" s="11"/>
      <c r="K13" s="167">
        <v>3</v>
      </c>
      <c r="L13" s="168">
        <v>1</v>
      </c>
      <c r="M13" s="168">
        <v>304</v>
      </c>
      <c r="N13" s="169">
        <v>2</v>
      </c>
      <c r="O13" s="11"/>
      <c r="P13" s="167">
        <v>3</v>
      </c>
      <c r="Q13" s="168">
        <v>1</v>
      </c>
      <c r="R13" s="168">
        <v>304</v>
      </c>
      <c r="S13" s="169">
        <v>2</v>
      </c>
      <c r="T13" s="11"/>
      <c r="U13" s="167">
        <v>3</v>
      </c>
      <c r="V13" s="168">
        <v>0</v>
      </c>
      <c r="W13" s="170">
        <v>335</v>
      </c>
      <c r="X13" s="15">
        <v>1</v>
      </c>
      <c r="Y13" s="15">
        <v>0</v>
      </c>
      <c r="Z13" s="15">
        <v>0</v>
      </c>
      <c r="AA13" s="171">
        <v>0</v>
      </c>
      <c r="AB13" s="15">
        <v>0</v>
      </c>
      <c r="AC13" s="15">
        <v>3</v>
      </c>
      <c r="AD13" s="15">
        <v>3</v>
      </c>
      <c r="AE13" s="172">
        <v>3</v>
      </c>
      <c r="AF13" s="173"/>
      <c r="AG13" s="191">
        <v>2</v>
      </c>
      <c r="AH13" s="193">
        <v>100</v>
      </c>
      <c r="AI13" s="194">
        <v>285</v>
      </c>
      <c r="AJ13" s="412">
        <v>1</v>
      </c>
      <c r="AK13" s="8"/>
      <c r="AL13" s="8"/>
      <c r="AM13" s="8"/>
      <c r="AN13" s="8"/>
      <c r="AO13" s="8"/>
      <c r="AP13" s="8"/>
      <c r="AQ13" s="8"/>
      <c r="AR13" s="8"/>
      <c r="AS13" s="8"/>
      <c r="AT13" s="8"/>
    </row>
    <row r="14" spans="1:46" x14ac:dyDescent="0.3">
      <c r="A14" s="167">
        <v>4</v>
      </c>
      <c r="B14" s="168">
        <v>2</v>
      </c>
      <c r="C14" s="168">
        <v>80</v>
      </c>
      <c r="D14" s="169">
        <v>2</v>
      </c>
      <c r="E14" s="11"/>
      <c r="F14" s="167">
        <v>4</v>
      </c>
      <c r="G14" s="168">
        <v>2</v>
      </c>
      <c r="H14" s="168">
        <v>80</v>
      </c>
      <c r="I14" s="169">
        <v>2</v>
      </c>
      <c r="J14" s="11"/>
      <c r="K14" s="167">
        <v>4</v>
      </c>
      <c r="L14" s="168">
        <v>2</v>
      </c>
      <c r="M14" s="168">
        <v>80</v>
      </c>
      <c r="N14" s="169">
        <v>2</v>
      </c>
      <c r="O14" s="11"/>
      <c r="P14" s="167">
        <v>4</v>
      </c>
      <c r="Q14" s="168">
        <v>2</v>
      </c>
      <c r="R14" s="168">
        <v>80</v>
      </c>
      <c r="S14" s="169">
        <v>2</v>
      </c>
      <c r="T14" s="11"/>
      <c r="U14" s="167">
        <v>4</v>
      </c>
      <c r="V14" s="168">
        <v>1</v>
      </c>
      <c r="W14" s="170">
        <v>81</v>
      </c>
      <c r="X14" s="15">
        <v>1</v>
      </c>
      <c r="Y14" s="15">
        <v>0</v>
      </c>
      <c r="Z14" s="15">
        <v>0</v>
      </c>
      <c r="AA14" s="171">
        <v>0</v>
      </c>
      <c r="AB14" s="15">
        <v>0</v>
      </c>
      <c r="AC14" s="15">
        <v>3</v>
      </c>
      <c r="AD14" s="15">
        <v>3</v>
      </c>
      <c r="AE14" s="172">
        <v>3</v>
      </c>
      <c r="AF14" s="173"/>
      <c r="AG14" s="191">
        <v>3</v>
      </c>
      <c r="AH14" s="193">
        <v>100</v>
      </c>
      <c r="AI14" s="194">
        <v>287</v>
      </c>
      <c r="AJ14" s="412">
        <v>1</v>
      </c>
      <c r="AK14" s="8"/>
      <c r="AL14" s="8"/>
      <c r="AM14" s="8"/>
      <c r="AN14" s="8"/>
      <c r="AO14" s="8"/>
      <c r="AP14" s="8"/>
      <c r="AQ14" s="8"/>
      <c r="AR14" s="8"/>
      <c r="AS14" s="8"/>
      <c r="AT14" s="8"/>
    </row>
    <row r="15" spans="1:46" x14ac:dyDescent="0.3">
      <c r="A15" s="167">
        <v>5</v>
      </c>
      <c r="B15" s="168">
        <v>100</v>
      </c>
      <c r="C15" s="168">
        <v>317</v>
      </c>
      <c r="D15" s="169">
        <v>2</v>
      </c>
      <c r="E15" s="11"/>
      <c r="F15" s="167">
        <v>5</v>
      </c>
      <c r="G15" s="168">
        <v>100</v>
      </c>
      <c r="H15" s="168">
        <v>317</v>
      </c>
      <c r="I15" s="169">
        <v>2</v>
      </c>
      <c r="J15" s="11"/>
      <c r="K15" s="167">
        <v>5</v>
      </c>
      <c r="L15" s="168">
        <v>100</v>
      </c>
      <c r="M15" s="168">
        <v>317</v>
      </c>
      <c r="N15" s="169">
        <v>2</v>
      </c>
      <c r="O15" s="11"/>
      <c r="P15" s="167">
        <v>5</v>
      </c>
      <c r="Q15" s="168">
        <v>100</v>
      </c>
      <c r="R15" s="168">
        <v>317</v>
      </c>
      <c r="S15" s="169">
        <v>2</v>
      </c>
      <c r="T15" s="11"/>
      <c r="U15" s="167">
        <v>5</v>
      </c>
      <c r="V15" s="168">
        <v>1</v>
      </c>
      <c r="W15" s="170">
        <v>82</v>
      </c>
      <c r="X15" s="15">
        <v>0</v>
      </c>
      <c r="Y15" s="15">
        <v>1</v>
      </c>
      <c r="Z15" s="15">
        <v>0</v>
      </c>
      <c r="AA15" s="171">
        <v>0</v>
      </c>
      <c r="AB15" s="15">
        <v>0</v>
      </c>
      <c r="AC15" s="15">
        <v>4.5</v>
      </c>
      <c r="AD15" s="15">
        <v>4.5</v>
      </c>
      <c r="AE15" s="172">
        <v>4.5</v>
      </c>
      <c r="AF15" s="173"/>
      <c r="AG15" s="191">
        <v>4</v>
      </c>
      <c r="AH15" s="193">
        <v>100</v>
      </c>
      <c r="AI15" s="194">
        <v>289</v>
      </c>
      <c r="AJ15" s="412">
        <v>1</v>
      </c>
      <c r="AK15" s="8"/>
      <c r="AL15" s="8"/>
      <c r="AM15" s="8"/>
      <c r="AN15" s="8"/>
      <c r="AO15" s="8"/>
      <c r="AP15" s="8"/>
      <c r="AQ15" s="8"/>
      <c r="AR15" s="8"/>
      <c r="AS15" s="8"/>
      <c r="AT15" s="8"/>
    </row>
    <row r="16" spans="1:46" x14ac:dyDescent="0.3">
      <c r="A16" s="167">
        <v>6</v>
      </c>
      <c r="B16" s="168">
        <v>100</v>
      </c>
      <c r="C16" s="168">
        <v>317</v>
      </c>
      <c r="D16" s="169">
        <v>2</v>
      </c>
      <c r="E16" s="11"/>
      <c r="F16" s="167">
        <v>6</v>
      </c>
      <c r="G16" s="168">
        <v>100</v>
      </c>
      <c r="H16" s="168">
        <v>317</v>
      </c>
      <c r="I16" s="169">
        <v>2</v>
      </c>
      <c r="J16" s="11"/>
      <c r="K16" s="167">
        <v>6</v>
      </c>
      <c r="L16" s="168">
        <v>100</v>
      </c>
      <c r="M16" s="168">
        <v>317</v>
      </c>
      <c r="N16" s="169">
        <v>2</v>
      </c>
      <c r="O16" s="11"/>
      <c r="P16" s="167">
        <v>6</v>
      </c>
      <c r="Q16" s="168">
        <v>100</v>
      </c>
      <c r="R16" s="168">
        <v>317</v>
      </c>
      <c r="S16" s="169">
        <v>2</v>
      </c>
      <c r="T16" s="11"/>
      <c r="U16" s="167">
        <v>6</v>
      </c>
      <c r="V16" s="168">
        <v>1</v>
      </c>
      <c r="W16" s="170">
        <v>111</v>
      </c>
      <c r="X16" s="15">
        <v>1</v>
      </c>
      <c r="Y16" s="15">
        <v>0</v>
      </c>
      <c r="Z16" s="15">
        <v>0</v>
      </c>
      <c r="AA16" s="171">
        <v>0</v>
      </c>
      <c r="AB16" s="15">
        <v>0</v>
      </c>
      <c r="AC16" s="15">
        <v>3</v>
      </c>
      <c r="AD16" s="15">
        <v>3</v>
      </c>
      <c r="AE16" s="172">
        <v>3</v>
      </c>
      <c r="AF16" s="173"/>
      <c r="AG16" s="191">
        <v>5</v>
      </c>
      <c r="AH16" s="193">
        <v>100</v>
      </c>
      <c r="AI16" s="194">
        <v>291</v>
      </c>
      <c r="AJ16" s="412">
        <v>1</v>
      </c>
      <c r="AK16" s="8"/>
      <c r="AL16" s="8"/>
      <c r="AM16" s="8"/>
      <c r="AN16" s="8"/>
      <c r="AO16" s="8"/>
      <c r="AP16" s="8"/>
      <c r="AQ16" s="8"/>
      <c r="AR16" s="8"/>
      <c r="AS16" s="8"/>
      <c r="AT16" s="8"/>
    </row>
    <row r="17" spans="1:46" x14ac:dyDescent="0.3">
      <c r="A17" s="167">
        <v>7</v>
      </c>
      <c r="B17" s="168">
        <v>100</v>
      </c>
      <c r="C17" s="168">
        <v>317</v>
      </c>
      <c r="D17" s="169">
        <v>2</v>
      </c>
      <c r="E17" s="9"/>
      <c r="F17" s="167">
        <v>7</v>
      </c>
      <c r="G17" s="168">
        <v>100</v>
      </c>
      <c r="H17" s="168">
        <v>317</v>
      </c>
      <c r="I17" s="169">
        <v>2</v>
      </c>
      <c r="J17" s="175"/>
      <c r="K17" s="167">
        <v>7</v>
      </c>
      <c r="L17" s="168">
        <v>100</v>
      </c>
      <c r="M17" s="168">
        <v>317</v>
      </c>
      <c r="N17" s="169">
        <v>2</v>
      </c>
      <c r="O17" s="9"/>
      <c r="P17" s="167">
        <v>7</v>
      </c>
      <c r="Q17" s="168">
        <v>100</v>
      </c>
      <c r="R17" s="168">
        <v>317</v>
      </c>
      <c r="S17" s="169">
        <v>2</v>
      </c>
      <c r="T17" s="9"/>
      <c r="U17" s="167">
        <v>7</v>
      </c>
      <c r="V17" s="168">
        <v>1</v>
      </c>
      <c r="W17" s="170">
        <v>305</v>
      </c>
      <c r="X17" s="15">
        <v>1</v>
      </c>
      <c r="Y17" s="15">
        <v>0</v>
      </c>
      <c r="Z17" s="15">
        <v>0</v>
      </c>
      <c r="AA17" s="171">
        <v>0</v>
      </c>
      <c r="AB17" s="15">
        <v>0</v>
      </c>
      <c r="AC17" s="15">
        <v>3</v>
      </c>
      <c r="AD17" s="15">
        <v>3</v>
      </c>
      <c r="AE17" s="172">
        <v>3</v>
      </c>
      <c r="AF17" s="173"/>
      <c r="AG17" s="191">
        <v>6</v>
      </c>
      <c r="AH17" s="193">
        <v>100</v>
      </c>
      <c r="AI17" s="194">
        <v>293</v>
      </c>
      <c r="AJ17" s="412">
        <v>1</v>
      </c>
      <c r="AK17" s="8"/>
      <c r="AL17" s="8"/>
      <c r="AM17" s="8"/>
      <c r="AN17" s="8"/>
      <c r="AO17" s="8"/>
      <c r="AP17" s="8"/>
      <c r="AQ17" s="8"/>
      <c r="AR17" s="8"/>
      <c r="AS17" s="8"/>
      <c r="AT17" s="8"/>
    </row>
    <row r="18" spans="1:46" x14ac:dyDescent="0.3">
      <c r="A18" s="167">
        <v>8</v>
      </c>
      <c r="B18" s="168">
        <v>100</v>
      </c>
      <c r="C18" s="168">
        <v>317</v>
      </c>
      <c r="D18" s="169">
        <v>2</v>
      </c>
      <c r="E18" s="9"/>
      <c r="F18" s="167">
        <v>8</v>
      </c>
      <c r="G18" s="168">
        <v>100</v>
      </c>
      <c r="H18" s="168">
        <v>317</v>
      </c>
      <c r="I18" s="169">
        <v>2</v>
      </c>
      <c r="J18" s="175"/>
      <c r="K18" s="167">
        <v>8</v>
      </c>
      <c r="L18" s="168">
        <v>100</v>
      </c>
      <c r="M18" s="168">
        <v>317</v>
      </c>
      <c r="N18" s="169">
        <v>2</v>
      </c>
      <c r="O18" s="9"/>
      <c r="P18" s="167">
        <v>8</v>
      </c>
      <c r="Q18" s="168">
        <v>100</v>
      </c>
      <c r="R18" s="168">
        <v>317</v>
      </c>
      <c r="S18" s="169">
        <v>2</v>
      </c>
      <c r="T18" s="9"/>
      <c r="U18" s="167">
        <v>8</v>
      </c>
      <c r="V18" s="168">
        <v>1</v>
      </c>
      <c r="W18" s="170">
        <v>306</v>
      </c>
      <c r="X18" s="15">
        <v>0</v>
      </c>
      <c r="Y18" s="15">
        <v>1</v>
      </c>
      <c r="Z18" s="15">
        <v>0</v>
      </c>
      <c r="AA18" s="171">
        <v>0</v>
      </c>
      <c r="AB18" s="15">
        <v>0</v>
      </c>
      <c r="AC18" s="15">
        <v>4.5</v>
      </c>
      <c r="AD18" s="15">
        <v>4.5</v>
      </c>
      <c r="AE18" s="172">
        <v>4.5</v>
      </c>
      <c r="AF18" s="173"/>
      <c r="AG18" s="191">
        <v>7</v>
      </c>
      <c r="AH18" s="193">
        <v>100</v>
      </c>
      <c r="AI18" s="194">
        <v>295</v>
      </c>
      <c r="AJ18" s="412">
        <v>1</v>
      </c>
      <c r="AK18" s="8"/>
      <c r="AL18" s="8"/>
      <c r="AM18" s="8"/>
      <c r="AN18" s="8"/>
      <c r="AO18" s="8"/>
      <c r="AP18" s="8"/>
      <c r="AQ18" s="8"/>
      <c r="AR18" s="8"/>
      <c r="AS18" s="8"/>
      <c r="AT18" s="8"/>
    </row>
    <row r="19" spans="1:46" x14ac:dyDescent="0.3">
      <c r="A19" s="167">
        <v>9</v>
      </c>
      <c r="B19" s="168">
        <v>100</v>
      </c>
      <c r="C19" s="168">
        <v>317</v>
      </c>
      <c r="D19" s="169">
        <v>2</v>
      </c>
      <c r="E19" s="11"/>
      <c r="F19" s="167">
        <v>9</v>
      </c>
      <c r="G19" s="168">
        <v>100</v>
      </c>
      <c r="H19" s="168">
        <v>317</v>
      </c>
      <c r="I19" s="169">
        <v>2</v>
      </c>
      <c r="J19" s="175"/>
      <c r="K19" s="167">
        <v>9</v>
      </c>
      <c r="L19" s="168">
        <v>100</v>
      </c>
      <c r="M19" s="168">
        <v>317</v>
      </c>
      <c r="N19" s="169">
        <v>2</v>
      </c>
      <c r="O19" s="11"/>
      <c r="P19" s="167">
        <v>9</v>
      </c>
      <c r="Q19" s="168">
        <v>100</v>
      </c>
      <c r="R19" s="168">
        <v>317</v>
      </c>
      <c r="S19" s="169">
        <v>2</v>
      </c>
      <c r="T19" s="11"/>
      <c r="U19" s="167">
        <v>9</v>
      </c>
      <c r="V19" s="168">
        <v>1</v>
      </c>
      <c r="W19" s="170">
        <v>335</v>
      </c>
      <c r="X19" s="15">
        <v>1</v>
      </c>
      <c r="Y19" s="15">
        <v>0</v>
      </c>
      <c r="Z19" s="15">
        <v>0</v>
      </c>
      <c r="AA19" s="171">
        <v>0</v>
      </c>
      <c r="AB19" s="15">
        <v>0</v>
      </c>
      <c r="AC19" s="15">
        <v>3</v>
      </c>
      <c r="AD19" s="15">
        <v>3</v>
      </c>
      <c r="AE19" s="172">
        <v>3</v>
      </c>
      <c r="AF19" s="173"/>
      <c r="AG19" s="191">
        <v>8</v>
      </c>
      <c r="AH19" s="193">
        <v>100</v>
      </c>
      <c r="AI19" s="194">
        <v>297</v>
      </c>
      <c r="AJ19" s="412">
        <v>1</v>
      </c>
      <c r="AK19" s="8"/>
      <c r="AL19" s="8"/>
      <c r="AM19" s="8"/>
      <c r="AN19" s="8"/>
      <c r="AO19" s="8"/>
      <c r="AP19" s="8"/>
      <c r="AQ19" s="8"/>
      <c r="AR19" s="8"/>
      <c r="AS19" s="8"/>
      <c r="AT19" s="8"/>
    </row>
    <row r="20" spans="1:46" x14ac:dyDescent="0.3">
      <c r="A20" s="167">
        <v>10</v>
      </c>
      <c r="B20" s="168">
        <v>100</v>
      </c>
      <c r="C20" s="168">
        <v>317</v>
      </c>
      <c r="D20" s="169">
        <v>2</v>
      </c>
      <c r="E20" s="11"/>
      <c r="F20" s="167">
        <v>10</v>
      </c>
      <c r="G20" s="168">
        <v>100</v>
      </c>
      <c r="H20" s="168">
        <v>317</v>
      </c>
      <c r="I20" s="169">
        <v>2</v>
      </c>
      <c r="J20" s="175"/>
      <c r="K20" s="167">
        <v>10</v>
      </c>
      <c r="L20" s="168">
        <v>100</v>
      </c>
      <c r="M20" s="168">
        <v>317</v>
      </c>
      <c r="N20" s="169">
        <v>2</v>
      </c>
      <c r="O20" s="11"/>
      <c r="P20" s="167">
        <v>10</v>
      </c>
      <c r="Q20" s="168">
        <v>100</v>
      </c>
      <c r="R20" s="168">
        <v>317</v>
      </c>
      <c r="S20" s="169">
        <v>2</v>
      </c>
      <c r="T20" s="11"/>
      <c r="U20" s="167">
        <v>10</v>
      </c>
      <c r="V20" s="168">
        <v>2</v>
      </c>
      <c r="W20" s="170">
        <v>81</v>
      </c>
      <c r="X20" s="15">
        <v>1</v>
      </c>
      <c r="Y20" s="15">
        <v>0</v>
      </c>
      <c r="Z20" s="15">
        <v>0</v>
      </c>
      <c r="AA20" s="171">
        <v>0</v>
      </c>
      <c r="AB20" s="15">
        <v>0</v>
      </c>
      <c r="AC20" s="15">
        <v>3</v>
      </c>
      <c r="AD20" s="15">
        <v>3</v>
      </c>
      <c r="AE20" s="172">
        <v>3</v>
      </c>
      <c r="AF20" s="173"/>
      <c r="AG20" s="191">
        <v>9</v>
      </c>
      <c r="AH20" s="193">
        <v>100</v>
      </c>
      <c r="AI20" s="194">
        <v>299</v>
      </c>
      <c r="AJ20" s="412">
        <v>1</v>
      </c>
      <c r="AK20" s="8"/>
      <c r="AL20" s="8"/>
      <c r="AM20" s="8"/>
      <c r="AN20" s="8"/>
      <c r="AO20" s="8"/>
      <c r="AP20" s="8"/>
      <c r="AQ20" s="8"/>
      <c r="AR20" s="8"/>
      <c r="AS20" s="8"/>
      <c r="AT20" s="8"/>
    </row>
    <row r="21" spans="1:46" x14ac:dyDescent="0.3">
      <c r="A21" s="176">
        <v>11</v>
      </c>
      <c r="B21" s="168">
        <v>100</v>
      </c>
      <c r="C21" s="168">
        <v>317</v>
      </c>
      <c r="D21" s="169">
        <v>2</v>
      </c>
      <c r="E21" s="177"/>
      <c r="F21" s="176">
        <v>11</v>
      </c>
      <c r="G21" s="168">
        <v>100</v>
      </c>
      <c r="H21" s="168">
        <v>317</v>
      </c>
      <c r="I21" s="169">
        <v>2</v>
      </c>
      <c r="J21" s="175"/>
      <c r="K21" s="176">
        <v>11</v>
      </c>
      <c r="L21" s="168">
        <v>100</v>
      </c>
      <c r="M21" s="168">
        <v>317</v>
      </c>
      <c r="N21" s="169">
        <v>2</v>
      </c>
      <c r="O21" s="177"/>
      <c r="P21" s="176">
        <v>11</v>
      </c>
      <c r="Q21" s="168">
        <v>100</v>
      </c>
      <c r="R21" s="168">
        <v>317</v>
      </c>
      <c r="S21" s="169">
        <v>2</v>
      </c>
      <c r="T21" s="177"/>
      <c r="U21" s="176">
        <v>11</v>
      </c>
      <c r="V21" s="168">
        <v>2</v>
      </c>
      <c r="W21" s="170">
        <v>82</v>
      </c>
      <c r="X21" s="15">
        <v>0</v>
      </c>
      <c r="Y21" s="15">
        <v>1</v>
      </c>
      <c r="Z21" s="15">
        <v>0</v>
      </c>
      <c r="AA21" s="171">
        <v>0</v>
      </c>
      <c r="AB21" s="15">
        <v>0</v>
      </c>
      <c r="AC21" s="15">
        <v>4.5</v>
      </c>
      <c r="AD21" s="15">
        <v>4.5</v>
      </c>
      <c r="AE21" s="172">
        <v>4.5</v>
      </c>
      <c r="AF21" s="178"/>
      <c r="AG21" s="191">
        <v>10</v>
      </c>
      <c r="AH21" s="193">
        <v>100</v>
      </c>
      <c r="AI21" s="194">
        <v>301</v>
      </c>
      <c r="AJ21" s="412">
        <v>1</v>
      </c>
      <c r="AK21" s="8"/>
      <c r="AL21" s="8"/>
      <c r="AM21" s="8"/>
      <c r="AN21" s="8"/>
      <c r="AO21" s="8"/>
      <c r="AP21" s="8"/>
      <c r="AQ21" s="8"/>
      <c r="AR21" s="8"/>
      <c r="AS21" s="8"/>
      <c r="AT21" s="8"/>
    </row>
    <row r="22" spans="1:46" x14ac:dyDescent="0.3">
      <c r="A22" s="176">
        <v>12</v>
      </c>
      <c r="B22" s="168">
        <v>100</v>
      </c>
      <c r="C22" s="168">
        <v>317</v>
      </c>
      <c r="D22" s="169">
        <v>2</v>
      </c>
      <c r="E22" s="175"/>
      <c r="F22" s="176">
        <v>12</v>
      </c>
      <c r="G22" s="168">
        <v>100</v>
      </c>
      <c r="H22" s="168">
        <v>317</v>
      </c>
      <c r="I22" s="169">
        <v>2</v>
      </c>
      <c r="J22" s="175"/>
      <c r="K22" s="176">
        <v>12</v>
      </c>
      <c r="L22" s="168">
        <v>100</v>
      </c>
      <c r="M22" s="168">
        <v>317</v>
      </c>
      <c r="N22" s="169">
        <v>2</v>
      </c>
      <c r="O22" s="175"/>
      <c r="P22" s="176">
        <v>12</v>
      </c>
      <c r="Q22" s="168">
        <v>100</v>
      </c>
      <c r="R22" s="168">
        <v>317</v>
      </c>
      <c r="S22" s="169">
        <v>2</v>
      </c>
      <c r="T22" s="175"/>
      <c r="U22" s="176">
        <v>12</v>
      </c>
      <c r="V22" s="168">
        <v>2</v>
      </c>
      <c r="W22" s="170">
        <v>111</v>
      </c>
      <c r="X22" s="15">
        <v>1</v>
      </c>
      <c r="Y22" s="15">
        <v>0</v>
      </c>
      <c r="Z22" s="15">
        <v>0</v>
      </c>
      <c r="AA22" s="171">
        <v>0</v>
      </c>
      <c r="AB22" s="15">
        <v>0</v>
      </c>
      <c r="AC22" s="15">
        <v>3</v>
      </c>
      <c r="AD22" s="15">
        <v>3</v>
      </c>
      <c r="AE22" s="172">
        <v>3</v>
      </c>
      <c r="AF22" s="173"/>
      <c r="AG22" s="191">
        <v>11</v>
      </c>
      <c r="AH22" s="193">
        <v>100</v>
      </c>
      <c r="AI22" s="194">
        <v>303</v>
      </c>
      <c r="AJ22" s="412">
        <v>1</v>
      </c>
      <c r="AK22" s="8"/>
      <c r="AL22" s="8"/>
      <c r="AM22" s="8"/>
      <c r="AN22" s="8"/>
      <c r="AO22" s="8"/>
      <c r="AP22" s="8"/>
      <c r="AQ22" s="8"/>
      <c r="AR22" s="8"/>
      <c r="AS22" s="8"/>
      <c r="AT22" s="8"/>
    </row>
    <row r="23" spans="1:46" x14ac:dyDescent="0.3">
      <c r="A23" s="167">
        <v>13</v>
      </c>
      <c r="B23" s="168">
        <v>100</v>
      </c>
      <c r="C23" s="168">
        <v>317</v>
      </c>
      <c r="D23" s="169">
        <v>2</v>
      </c>
      <c r="E23" s="9"/>
      <c r="F23" s="167">
        <v>13</v>
      </c>
      <c r="G23" s="168">
        <v>100</v>
      </c>
      <c r="H23" s="168">
        <v>317</v>
      </c>
      <c r="I23" s="169">
        <v>2</v>
      </c>
      <c r="J23" s="175"/>
      <c r="K23" s="167">
        <v>13</v>
      </c>
      <c r="L23" s="168">
        <v>100</v>
      </c>
      <c r="M23" s="168">
        <v>317</v>
      </c>
      <c r="N23" s="169">
        <v>2</v>
      </c>
      <c r="O23" s="9"/>
      <c r="P23" s="167">
        <v>13</v>
      </c>
      <c r="Q23" s="168">
        <v>100</v>
      </c>
      <c r="R23" s="168">
        <v>317</v>
      </c>
      <c r="S23" s="169">
        <v>2</v>
      </c>
      <c r="T23" s="175"/>
      <c r="U23" s="167">
        <v>13</v>
      </c>
      <c r="V23" s="168">
        <v>100</v>
      </c>
      <c r="W23" s="170">
        <v>1</v>
      </c>
      <c r="X23" s="15">
        <v>0</v>
      </c>
      <c r="Y23" s="15">
        <v>0</v>
      </c>
      <c r="Z23" s="15">
        <v>0</v>
      </c>
      <c r="AA23" s="171">
        <v>0</v>
      </c>
      <c r="AB23" s="15">
        <v>0</v>
      </c>
      <c r="AC23" s="15">
        <v>0</v>
      </c>
      <c r="AD23" s="15">
        <v>0</v>
      </c>
      <c r="AE23" s="172">
        <v>0</v>
      </c>
      <c r="AF23" s="173"/>
      <c r="AG23" s="191">
        <v>12</v>
      </c>
      <c r="AH23" s="193">
        <v>100</v>
      </c>
      <c r="AI23" s="194">
        <v>305</v>
      </c>
      <c r="AJ23" s="412">
        <v>1</v>
      </c>
      <c r="AK23" s="8"/>
      <c r="AL23" s="8"/>
      <c r="AM23" s="8"/>
      <c r="AN23" s="8"/>
      <c r="AO23" s="8"/>
      <c r="AP23" s="8"/>
      <c r="AQ23" s="8"/>
      <c r="AR23" s="8"/>
      <c r="AS23" s="8"/>
      <c r="AT23" s="8"/>
    </row>
    <row r="24" spans="1:46" x14ac:dyDescent="0.3">
      <c r="A24" s="167">
        <v>14</v>
      </c>
      <c r="B24" s="168">
        <v>100</v>
      </c>
      <c r="C24" s="168">
        <v>317</v>
      </c>
      <c r="D24" s="169">
        <v>2</v>
      </c>
      <c r="E24" s="9"/>
      <c r="F24" s="167">
        <v>14</v>
      </c>
      <c r="G24" s="168">
        <v>100</v>
      </c>
      <c r="H24" s="168">
        <v>317</v>
      </c>
      <c r="I24" s="169">
        <v>2</v>
      </c>
      <c r="J24" s="175"/>
      <c r="K24" s="167">
        <v>14</v>
      </c>
      <c r="L24" s="168">
        <v>100</v>
      </c>
      <c r="M24" s="168">
        <v>317</v>
      </c>
      <c r="N24" s="169">
        <v>2</v>
      </c>
      <c r="O24" s="9"/>
      <c r="P24" s="167">
        <v>14</v>
      </c>
      <c r="Q24" s="168">
        <v>100</v>
      </c>
      <c r="R24" s="168">
        <v>317</v>
      </c>
      <c r="S24" s="169">
        <v>2</v>
      </c>
      <c r="T24" s="9"/>
      <c r="U24" s="167">
        <v>14</v>
      </c>
      <c r="V24" s="168">
        <v>100</v>
      </c>
      <c r="W24" s="170">
        <v>1</v>
      </c>
      <c r="X24" s="15">
        <v>0</v>
      </c>
      <c r="Y24" s="15">
        <v>0</v>
      </c>
      <c r="Z24" s="15">
        <v>0</v>
      </c>
      <c r="AA24" s="171">
        <v>0</v>
      </c>
      <c r="AB24" s="15">
        <v>0</v>
      </c>
      <c r="AC24" s="15">
        <v>0</v>
      </c>
      <c r="AD24" s="15">
        <v>0</v>
      </c>
      <c r="AE24" s="172">
        <v>0</v>
      </c>
      <c r="AF24" s="173"/>
      <c r="AG24" s="191">
        <v>13</v>
      </c>
      <c r="AH24" s="193">
        <v>100</v>
      </c>
      <c r="AI24" s="194">
        <v>307</v>
      </c>
      <c r="AJ24" s="412">
        <v>1</v>
      </c>
      <c r="AK24" s="8"/>
      <c r="AL24" s="8"/>
      <c r="AM24" s="8"/>
      <c r="AN24" s="8"/>
      <c r="AO24" s="8"/>
      <c r="AP24" s="8"/>
      <c r="AQ24" s="8"/>
      <c r="AR24" s="8"/>
      <c r="AS24" s="8"/>
      <c r="AT24" s="8"/>
    </row>
    <row r="25" spans="1:46" x14ac:dyDescent="0.3">
      <c r="A25" s="167">
        <v>15</v>
      </c>
      <c r="B25" s="168">
        <v>100</v>
      </c>
      <c r="C25" s="168">
        <v>317</v>
      </c>
      <c r="D25" s="169">
        <v>2</v>
      </c>
      <c r="E25" s="11"/>
      <c r="F25" s="167">
        <v>15</v>
      </c>
      <c r="G25" s="168">
        <v>100</v>
      </c>
      <c r="H25" s="168">
        <v>317</v>
      </c>
      <c r="I25" s="169">
        <v>2</v>
      </c>
      <c r="J25" s="175"/>
      <c r="K25" s="167">
        <v>15</v>
      </c>
      <c r="L25" s="168">
        <v>100</v>
      </c>
      <c r="M25" s="168">
        <v>317</v>
      </c>
      <c r="N25" s="169">
        <v>2</v>
      </c>
      <c r="O25" s="11"/>
      <c r="P25" s="167">
        <v>15</v>
      </c>
      <c r="Q25" s="168">
        <v>100</v>
      </c>
      <c r="R25" s="168">
        <v>317</v>
      </c>
      <c r="S25" s="169">
        <v>2</v>
      </c>
      <c r="T25" s="11"/>
      <c r="U25" s="167">
        <v>15</v>
      </c>
      <c r="V25" s="168">
        <v>100</v>
      </c>
      <c r="W25" s="170">
        <v>1</v>
      </c>
      <c r="X25" s="15">
        <v>0</v>
      </c>
      <c r="Y25" s="15">
        <v>0</v>
      </c>
      <c r="Z25" s="15">
        <v>0</v>
      </c>
      <c r="AA25" s="171">
        <v>0</v>
      </c>
      <c r="AB25" s="15">
        <v>0</v>
      </c>
      <c r="AC25" s="15">
        <v>0</v>
      </c>
      <c r="AD25" s="15">
        <v>0</v>
      </c>
      <c r="AE25" s="172">
        <v>0</v>
      </c>
      <c r="AF25" s="173"/>
      <c r="AG25" s="191">
        <v>14</v>
      </c>
      <c r="AH25" s="193">
        <v>100</v>
      </c>
      <c r="AI25" s="194">
        <v>146</v>
      </c>
      <c r="AJ25" s="412">
        <v>1</v>
      </c>
      <c r="AK25" s="8"/>
      <c r="AL25" s="8"/>
      <c r="AM25" s="8"/>
      <c r="AN25" s="8"/>
      <c r="AO25" s="8"/>
      <c r="AP25" s="8"/>
      <c r="AQ25" s="8"/>
      <c r="AR25" s="8"/>
      <c r="AS25" s="8"/>
      <c r="AT25" s="8"/>
    </row>
    <row r="26" spans="1:46" x14ac:dyDescent="0.3">
      <c r="A26" s="167">
        <v>16</v>
      </c>
      <c r="B26" s="168">
        <v>100</v>
      </c>
      <c r="C26" s="168">
        <v>317</v>
      </c>
      <c r="D26" s="169">
        <v>2</v>
      </c>
      <c r="E26" s="11"/>
      <c r="F26" s="167">
        <v>16</v>
      </c>
      <c r="G26" s="168">
        <v>100</v>
      </c>
      <c r="H26" s="168">
        <v>317</v>
      </c>
      <c r="I26" s="169">
        <v>2</v>
      </c>
      <c r="J26" s="175"/>
      <c r="K26" s="167">
        <v>16</v>
      </c>
      <c r="L26" s="168">
        <v>100</v>
      </c>
      <c r="M26" s="168">
        <v>317</v>
      </c>
      <c r="N26" s="169">
        <v>2</v>
      </c>
      <c r="O26" s="11"/>
      <c r="P26" s="167">
        <v>16</v>
      </c>
      <c r="Q26" s="168">
        <v>100</v>
      </c>
      <c r="R26" s="168">
        <v>317</v>
      </c>
      <c r="S26" s="169">
        <v>2</v>
      </c>
      <c r="T26" s="11"/>
      <c r="U26" s="167">
        <v>16</v>
      </c>
      <c r="V26" s="168">
        <v>100</v>
      </c>
      <c r="W26" s="170">
        <v>1</v>
      </c>
      <c r="X26" s="15">
        <v>0</v>
      </c>
      <c r="Y26" s="15">
        <v>0</v>
      </c>
      <c r="Z26" s="15">
        <v>0</v>
      </c>
      <c r="AA26" s="171">
        <v>0</v>
      </c>
      <c r="AB26" s="15">
        <v>0</v>
      </c>
      <c r="AC26" s="15">
        <v>0</v>
      </c>
      <c r="AD26" s="15">
        <v>0</v>
      </c>
      <c r="AE26" s="172">
        <v>0</v>
      </c>
      <c r="AF26" s="173"/>
      <c r="AG26" s="191">
        <v>15</v>
      </c>
      <c r="AH26" s="193">
        <v>100</v>
      </c>
      <c r="AI26" s="194">
        <v>146</v>
      </c>
      <c r="AJ26" s="412">
        <v>1</v>
      </c>
      <c r="AK26" s="8"/>
      <c r="AL26" s="8"/>
      <c r="AM26" s="8"/>
      <c r="AN26" s="8"/>
      <c r="AO26" s="8"/>
      <c r="AP26" s="8"/>
      <c r="AQ26" s="8"/>
      <c r="AR26" s="8"/>
      <c r="AS26" s="8"/>
      <c r="AT26" s="8"/>
    </row>
    <row r="27" spans="1:46" x14ac:dyDescent="0.3">
      <c r="A27" s="167">
        <v>17</v>
      </c>
      <c r="B27" s="168">
        <v>100</v>
      </c>
      <c r="C27" s="168">
        <v>317</v>
      </c>
      <c r="D27" s="169">
        <v>2</v>
      </c>
      <c r="E27" s="11"/>
      <c r="F27" s="167">
        <v>17</v>
      </c>
      <c r="G27" s="168">
        <v>100</v>
      </c>
      <c r="H27" s="168">
        <v>317</v>
      </c>
      <c r="I27" s="169">
        <v>2</v>
      </c>
      <c r="J27" s="175"/>
      <c r="K27" s="167">
        <v>17</v>
      </c>
      <c r="L27" s="168">
        <v>100</v>
      </c>
      <c r="M27" s="168">
        <v>317</v>
      </c>
      <c r="N27" s="169">
        <v>2</v>
      </c>
      <c r="O27" s="11"/>
      <c r="P27" s="167">
        <v>17</v>
      </c>
      <c r="Q27" s="168">
        <v>100</v>
      </c>
      <c r="R27" s="168">
        <v>317</v>
      </c>
      <c r="S27" s="169">
        <v>2</v>
      </c>
      <c r="T27" s="11"/>
      <c r="U27" s="167">
        <v>17</v>
      </c>
      <c r="V27" s="168">
        <v>100</v>
      </c>
      <c r="W27" s="170">
        <v>1</v>
      </c>
      <c r="X27" s="15">
        <v>0</v>
      </c>
      <c r="Y27" s="15">
        <v>0</v>
      </c>
      <c r="Z27" s="15">
        <v>0</v>
      </c>
      <c r="AA27" s="171">
        <v>0</v>
      </c>
      <c r="AB27" s="15">
        <v>0</v>
      </c>
      <c r="AC27" s="15">
        <v>0</v>
      </c>
      <c r="AD27" s="15">
        <v>0</v>
      </c>
      <c r="AE27" s="172">
        <v>0</v>
      </c>
      <c r="AF27" s="173"/>
      <c r="AG27" s="191">
        <v>16</v>
      </c>
      <c r="AH27" s="193">
        <v>100</v>
      </c>
      <c r="AI27" s="194">
        <v>146</v>
      </c>
      <c r="AJ27" s="412">
        <v>1</v>
      </c>
      <c r="AK27" s="8"/>
      <c r="AL27" s="8"/>
      <c r="AM27" s="8"/>
      <c r="AN27" s="8"/>
      <c r="AO27" s="8"/>
      <c r="AP27" s="8"/>
      <c r="AQ27" s="8"/>
      <c r="AR27" s="8"/>
      <c r="AS27" s="8"/>
      <c r="AT27" s="8"/>
    </row>
    <row r="28" spans="1:46" x14ac:dyDescent="0.3">
      <c r="A28" s="167">
        <v>18</v>
      </c>
      <c r="B28" s="168">
        <v>100</v>
      </c>
      <c r="C28" s="168">
        <v>317</v>
      </c>
      <c r="D28" s="169">
        <v>2</v>
      </c>
      <c r="E28" s="11"/>
      <c r="F28" s="167">
        <v>18</v>
      </c>
      <c r="G28" s="168">
        <v>100</v>
      </c>
      <c r="H28" s="168">
        <v>317</v>
      </c>
      <c r="I28" s="169">
        <v>2</v>
      </c>
      <c r="J28" s="175"/>
      <c r="K28" s="167">
        <v>18</v>
      </c>
      <c r="L28" s="168">
        <v>100</v>
      </c>
      <c r="M28" s="168">
        <v>317</v>
      </c>
      <c r="N28" s="169">
        <v>2</v>
      </c>
      <c r="O28" s="11"/>
      <c r="P28" s="167">
        <v>18</v>
      </c>
      <c r="Q28" s="168">
        <v>100</v>
      </c>
      <c r="R28" s="168">
        <v>317</v>
      </c>
      <c r="S28" s="169">
        <v>2</v>
      </c>
      <c r="T28" s="11"/>
      <c r="U28" s="167">
        <v>18</v>
      </c>
      <c r="V28" s="168">
        <v>100</v>
      </c>
      <c r="W28" s="170">
        <v>1</v>
      </c>
      <c r="X28" s="15">
        <v>0</v>
      </c>
      <c r="Y28" s="15">
        <v>0</v>
      </c>
      <c r="Z28" s="15">
        <v>0</v>
      </c>
      <c r="AA28" s="171">
        <v>0</v>
      </c>
      <c r="AB28" s="15">
        <v>0</v>
      </c>
      <c r="AC28" s="15">
        <v>0</v>
      </c>
      <c r="AD28" s="15">
        <v>0</v>
      </c>
      <c r="AE28" s="172">
        <v>0</v>
      </c>
      <c r="AF28" s="173"/>
      <c r="AG28" s="191">
        <v>17</v>
      </c>
      <c r="AH28" s="193">
        <v>100</v>
      </c>
      <c r="AI28" s="194">
        <v>146</v>
      </c>
      <c r="AJ28" s="412">
        <v>1</v>
      </c>
      <c r="AK28" s="8"/>
      <c r="AL28" s="8"/>
      <c r="AM28" s="8"/>
      <c r="AN28" s="8"/>
      <c r="AO28" s="8"/>
      <c r="AP28" s="8"/>
      <c r="AQ28" s="8"/>
      <c r="AR28" s="8"/>
      <c r="AS28" s="8"/>
      <c r="AT28" s="8"/>
    </row>
    <row r="29" spans="1:46" x14ac:dyDescent="0.3">
      <c r="A29" s="167">
        <v>19</v>
      </c>
      <c r="B29" s="168">
        <v>100</v>
      </c>
      <c r="C29" s="168">
        <v>317</v>
      </c>
      <c r="D29" s="169">
        <v>2</v>
      </c>
      <c r="E29" s="11"/>
      <c r="F29" s="167">
        <v>19</v>
      </c>
      <c r="G29" s="168">
        <v>100</v>
      </c>
      <c r="H29" s="168">
        <v>317</v>
      </c>
      <c r="I29" s="169">
        <v>2</v>
      </c>
      <c r="J29" s="11"/>
      <c r="K29" s="167">
        <v>19</v>
      </c>
      <c r="L29" s="168">
        <v>100</v>
      </c>
      <c r="M29" s="168">
        <v>317</v>
      </c>
      <c r="N29" s="169">
        <v>2</v>
      </c>
      <c r="O29" s="11"/>
      <c r="P29" s="167">
        <v>19</v>
      </c>
      <c r="Q29" s="168">
        <v>100</v>
      </c>
      <c r="R29" s="168">
        <v>317</v>
      </c>
      <c r="S29" s="169">
        <v>2</v>
      </c>
      <c r="T29" s="11"/>
      <c r="U29" s="167">
        <v>19</v>
      </c>
      <c r="V29" s="168">
        <v>100</v>
      </c>
      <c r="W29" s="170">
        <v>1</v>
      </c>
      <c r="X29" s="15">
        <v>0</v>
      </c>
      <c r="Y29" s="15">
        <v>0</v>
      </c>
      <c r="Z29" s="15">
        <v>0</v>
      </c>
      <c r="AA29" s="171">
        <v>0</v>
      </c>
      <c r="AB29" s="15">
        <v>0</v>
      </c>
      <c r="AC29" s="15">
        <v>0</v>
      </c>
      <c r="AD29" s="15">
        <v>0</v>
      </c>
      <c r="AE29" s="172">
        <v>0</v>
      </c>
      <c r="AF29" s="173"/>
      <c r="AG29" s="191">
        <v>18</v>
      </c>
      <c r="AH29" s="193">
        <v>100</v>
      </c>
      <c r="AI29" s="194">
        <v>146</v>
      </c>
      <c r="AJ29" s="412">
        <v>1</v>
      </c>
      <c r="AK29" s="8"/>
      <c r="AL29" s="8"/>
      <c r="AM29" s="8"/>
      <c r="AN29" s="8"/>
      <c r="AO29" s="8"/>
      <c r="AP29" s="8"/>
      <c r="AQ29" s="8"/>
      <c r="AR29" s="8"/>
      <c r="AS29" s="8"/>
      <c r="AT29" s="8"/>
    </row>
    <row r="30" spans="1:46" x14ac:dyDescent="0.3">
      <c r="A30" s="167">
        <v>20</v>
      </c>
      <c r="B30" s="168">
        <v>100</v>
      </c>
      <c r="C30" s="168">
        <v>317</v>
      </c>
      <c r="D30" s="169">
        <v>2</v>
      </c>
      <c r="E30" s="11"/>
      <c r="F30" s="167">
        <v>20</v>
      </c>
      <c r="G30" s="168">
        <v>100</v>
      </c>
      <c r="H30" s="168">
        <v>317</v>
      </c>
      <c r="I30" s="169">
        <v>2</v>
      </c>
      <c r="J30" s="11"/>
      <c r="K30" s="167">
        <v>20</v>
      </c>
      <c r="L30" s="168">
        <v>100</v>
      </c>
      <c r="M30" s="168">
        <v>317</v>
      </c>
      <c r="N30" s="169">
        <v>2</v>
      </c>
      <c r="O30" s="11"/>
      <c r="P30" s="167">
        <v>20</v>
      </c>
      <c r="Q30" s="168">
        <v>100</v>
      </c>
      <c r="R30" s="168">
        <v>317</v>
      </c>
      <c r="S30" s="169">
        <v>2</v>
      </c>
      <c r="T30" s="11"/>
      <c r="U30" s="167">
        <v>20</v>
      </c>
      <c r="V30" s="168">
        <v>100</v>
      </c>
      <c r="W30" s="170">
        <v>1</v>
      </c>
      <c r="X30" s="15">
        <v>0</v>
      </c>
      <c r="Y30" s="15">
        <v>0</v>
      </c>
      <c r="Z30" s="15">
        <v>0</v>
      </c>
      <c r="AA30" s="171">
        <v>0</v>
      </c>
      <c r="AB30" s="15">
        <v>0</v>
      </c>
      <c r="AC30" s="15">
        <v>0</v>
      </c>
      <c r="AD30" s="15">
        <v>0</v>
      </c>
      <c r="AE30" s="172">
        <v>0</v>
      </c>
      <c r="AF30" s="173"/>
      <c r="AG30" s="191">
        <v>19</v>
      </c>
      <c r="AH30" s="193">
        <v>100</v>
      </c>
      <c r="AI30" s="194">
        <v>146</v>
      </c>
      <c r="AJ30" s="412">
        <v>1</v>
      </c>
      <c r="AK30" s="8"/>
      <c r="AL30" s="8"/>
      <c r="AM30" s="8"/>
      <c r="AN30" s="8"/>
      <c r="AO30" s="8"/>
      <c r="AP30" s="8"/>
      <c r="AQ30" s="8"/>
      <c r="AR30" s="8"/>
      <c r="AS30" s="8"/>
      <c r="AT30" s="8"/>
    </row>
    <row r="31" spans="1:46" ht="16.2" thickBot="1" x14ac:dyDescent="0.35">
      <c r="A31" s="179">
        <v>21</v>
      </c>
      <c r="B31" s="180">
        <v>100</v>
      </c>
      <c r="C31" s="180">
        <v>317</v>
      </c>
      <c r="D31" s="181">
        <v>2</v>
      </c>
      <c r="E31" s="11"/>
      <c r="F31" s="179">
        <v>21</v>
      </c>
      <c r="G31" s="180">
        <v>100</v>
      </c>
      <c r="H31" s="180">
        <v>317</v>
      </c>
      <c r="I31" s="181">
        <v>2</v>
      </c>
      <c r="J31" s="11"/>
      <c r="K31" s="179">
        <v>21</v>
      </c>
      <c r="L31" s="180">
        <v>100</v>
      </c>
      <c r="M31" s="180">
        <v>317</v>
      </c>
      <c r="N31" s="181">
        <v>2</v>
      </c>
      <c r="O31" s="11"/>
      <c r="P31" s="179">
        <v>21</v>
      </c>
      <c r="Q31" s="180">
        <v>100</v>
      </c>
      <c r="R31" s="180">
        <v>317</v>
      </c>
      <c r="S31" s="181">
        <v>2</v>
      </c>
      <c r="T31" s="11"/>
      <c r="U31" s="167">
        <v>21</v>
      </c>
      <c r="V31" s="168">
        <v>100</v>
      </c>
      <c r="W31" s="170">
        <v>1</v>
      </c>
      <c r="X31" s="15">
        <v>0</v>
      </c>
      <c r="Y31" s="15">
        <v>0</v>
      </c>
      <c r="Z31" s="15">
        <v>0</v>
      </c>
      <c r="AA31" s="171">
        <v>0</v>
      </c>
      <c r="AB31" s="15">
        <v>0</v>
      </c>
      <c r="AC31" s="15">
        <v>0</v>
      </c>
      <c r="AD31" s="15">
        <v>0</v>
      </c>
      <c r="AE31" s="172">
        <v>0</v>
      </c>
      <c r="AF31" s="173"/>
      <c r="AG31" s="191">
        <v>20</v>
      </c>
      <c r="AH31" s="193">
        <v>100</v>
      </c>
      <c r="AI31" s="194">
        <v>146</v>
      </c>
      <c r="AJ31" s="412">
        <v>1</v>
      </c>
      <c r="AK31" s="8"/>
      <c r="AL31" s="8"/>
      <c r="AM31" s="8"/>
      <c r="AN31" s="8"/>
      <c r="AO31" s="8"/>
      <c r="AP31" s="8"/>
      <c r="AQ31" s="8"/>
      <c r="AR31" s="8"/>
      <c r="AS31" s="8"/>
      <c r="AT31" s="8"/>
    </row>
    <row r="32" spans="1:46" x14ac:dyDescent="0.3">
      <c r="A32" s="106"/>
      <c r="B32" s="168"/>
      <c r="C32" s="168"/>
      <c r="D32" s="168"/>
      <c r="E32" s="11"/>
      <c r="F32" s="106"/>
      <c r="G32" s="168"/>
      <c r="H32" s="168"/>
      <c r="I32" s="168"/>
      <c r="J32" s="11"/>
      <c r="K32" s="106"/>
      <c r="L32" s="168"/>
      <c r="M32" s="168"/>
      <c r="N32" s="168"/>
      <c r="O32" s="11"/>
      <c r="P32" s="106"/>
      <c r="Q32" s="168"/>
      <c r="R32" s="168"/>
      <c r="S32" s="168"/>
      <c r="T32" s="11"/>
      <c r="U32" s="167">
        <v>22</v>
      </c>
      <c r="V32" s="168">
        <v>100</v>
      </c>
      <c r="W32" s="170">
        <v>1</v>
      </c>
      <c r="X32" s="15">
        <v>0</v>
      </c>
      <c r="Y32" s="15">
        <v>0</v>
      </c>
      <c r="Z32" s="15">
        <v>0</v>
      </c>
      <c r="AA32" s="171">
        <v>0</v>
      </c>
      <c r="AB32" s="15">
        <v>0</v>
      </c>
      <c r="AC32" s="15">
        <v>0</v>
      </c>
      <c r="AD32" s="15">
        <v>0</v>
      </c>
      <c r="AE32" s="172">
        <v>0</v>
      </c>
      <c r="AF32" s="173"/>
      <c r="AG32" s="191">
        <v>21</v>
      </c>
      <c r="AH32" s="193">
        <v>100</v>
      </c>
      <c r="AI32" s="194">
        <v>146</v>
      </c>
      <c r="AJ32" s="412">
        <v>1</v>
      </c>
      <c r="AK32" s="8"/>
      <c r="AL32" s="8"/>
      <c r="AM32" s="8"/>
      <c r="AN32" s="8"/>
      <c r="AO32" s="8"/>
      <c r="AP32" s="8"/>
      <c r="AQ32" s="8"/>
      <c r="AR32" s="8"/>
      <c r="AS32" s="8"/>
      <c r="AT32" s="8"/>
    </row>
    <row r="33" spans="1:46" x14ac:dyDescent="0.3">
      <c r="A33" s="106"/>
      <c r="B33" s="168"/>
      <c r="C33" s="168"/>
      <c r="D33" s="168"/>
      <c r="E33" s="11"/>
      <c r="F33" s="106"/>
      <c r="G33" s="168"/>
      <c r="H33" s="168"/>
      <c r="I33" s="168"/>
      <c r="J33" s="11"/>
      <c r="K33" s="106"/>
      <c r="L33" s="168"/>
      <c r="M33" s="168"/>
      <c r="N33" s="168"/>
      <c r="O33" s="11"/>
      <c r="P33" s="106"/>
      <c r="Q33" s="168"/>
      <c r="R33" s="168"/>
      <c r="S33" s="168"/>
      <c r="T33" s="11"/>
      <c r="U33" s="167">
        <v>23</v>
      </c>
      <c r="V33" s="110">
        <v>100</v>
      </c>
      <c r="W33" s="170">
        <v>1</v>
      </c>
      <c r="X33" s="15">
        <v>0</v>
      </c>
      <c r="Y33" s="15">
        <v>0</v>
      </c>
      <c r="Z33" s="15">
        <v>0</v>
      </c>
      <c r="AA33" s="171">
        <v>0</v>
      </c>
      <c r="AB33" s="15">
        <v>0</v>
      </c>
      <c r="AC33" s="15">
        <v>0</v>
      </c>
      <c r="AD33" s="15">
        <v>0</v>
      </c>
      <c r="AE33" s="172">
        <v>0</v>
      </c>
      <c r="AF33" s="173"/>
      <c r="AG33" s="191">
        <v>22</v>
      </c>
      <c r="AH33" s="193">
        <v>100</v>
      </c>
      <c r="AI33" s="194">
        <v>146</v>
      </c>
      <c r="AJ33" s="412">
        <v>1</v>
      </c>
      <c r="AK33" s="8"/>
      <c r="AL33" s="8"/>
      <c r="AM33" s="8"/>
      <c r="AN33" s="8"/>
      <c r="AO33" s="8"/>
      <c r="AP33" s="8"/>
      <c r="AQ33" s="8"/>
      <c r="AR33" s="8"/>
      <c r="AS33" s="8"/>
      <c r="AT33" s="8"/>
    </row>
    <row r="34" spans="1:46" x14ac:dyDescent="0.3">
      <c r="A34" s="106"/>
      <c r="B34" s="168"/>
      <c r="C34" s="168"/>
      <c r="D34" s="168"/>
      <c r="E34" s="11"/>
      <c r="F34" s="106"/>
      <c r="G34" s="168"/>
      <c r="H34" s="168"/>
      <c r="I34" s="168"/>
      <c r="J34" s="11"/>
      <c r="K34" s="106"/>
      <c r="L34" s="168"/>
      <c r="M34" s="168"/>
      <c r="N34" s="168"/>
      <c r="O34" s="11"/>
      <c r="P34" s="106"/>
      <c r="Q34" s="168"/>
      <c r="R34" s="168"/>
      <c r="S34" s="168"/>
      <c r="T34" s="11"/>
      <c r="U34" s="167">
        <v>24</v>
      </c>
      <c r="V34" s="110">
        <v>100</v>
      </c>
      <c r="W34" s="170">
        <v>1</v>
      </c>
      <c r="X34" s="15">
        <v>0</v>
      </c>
      <c r="Y34" s="15">
        <v>0</v>
      </c>
      <c r="Z34" s="15">
        <v>0</v>
      </c>
      <c r="AA34" s="171">
        <v>0</v>
      </c>
      <c r="AB34" s="15">
        <v>0</v>
      </c>
      <c r="AC34" s="15">
        <v>0</v>
      </c>
      <c r="AD34" s="15">
        <v>0</v>
      </c>
      <c r="AE34" s="172">
        <v>0</v>
      </c>
      <c r="AF34" s="173"/>
      <c r="AG34" s="191">
        <v>23</v>
      </c>
      <c r="AH34" s="193">
        <v>100</v>
      </c>
      <c r="AI34" s="194">
        <v>146</v>
      </c>
      <c r="AJ34" s="412">
        <v>1</v>
      </c>
      <c r="AK34" s="8"/>
      <c r="AL34" s="8"/>
      <c r="AM34" s="8"/>
      <c r="AN34" s="8"/>
      <c r="AO34" s="8"/>
      <c r="AP34" s="8"/>
      <c r="AQ34" s="8"/>
      <c r="AR34" s="8"/>
      <c r="AS34" s="8"/>
      <c r="AT34" s="8"/>
    </row>
    <row r="35" spans="1:46" x14ac:dyDescent="0.3">
      <c r="A35" s="106"/>
      <c r="B35" s="168"/>
      <c r="C35" s="168"/>
      <c r="D35" s="168"/>
      <c r="E35" s="11"/>
      <c r="F35" s="106"/>
      <c r="G35" s="168"/>
      <c r="H35" s="168"/>
      <c r="I35" s="168"/>
      <c r="J35" s="11"/>
      <c r="K35" s="106"/>
      <c r="L35" s="168"/>
      <c r="M35" s="168"/>
      <c r="N35" s="168"/>
      <c r="O35" s="11"/>
      <c r="P35" s="106"/>
      <c r="Q35" s="168"/>
      <c r="R35" s="168"/>
      <c r="S35" s="168"/>
      <c r="T35" s="11"/>
      <c r="U35" s="167">
        <v>25</v>
      </c>
      <c r="V35" s="110">
        <v>100</v>
      </c>
      <c r="W35" s="170">
        <v>1</v>
      </c>
      <c r="X35" s="15">
        <v>0</v>
      </c>
      <c r="Y35" s="15">
        <v>0</v>
      </c>
      <c r="Z35" s="15">
        <v>0</v>
      </c>
      <c r="AA35" s="171">
        <v>0</v>
      </c>
      <c r="AB35" s="15">
        <v>0</v>
      </c>
      <c r="AC35" s="15">
        <v>0</v>
      </c>
      <c r="AD35" s="15">
        <v>0</v>
      </c>
      <c r="AE35" s="172">
        <v>0</v>
      </c>
      <c r="AF35" s="173"/>
      <c r="AG35" s="191">
        <v>24</v>
      </c>
      <c r="AH35" s="193">
        <v>100</v>
      </c>
      <c r="AI35" s="194">
        <v>146</v>
      </c>
      <c r="AJ35" s="412">
        <v>1</v>
      </c>
      <c r="AK35" s="8"/>
      <c r="AL35" s="8"/>
      <c r="AM35" s="8"/>
      <c r="AN35" s="8"/>
      <c r="AO35" s="8"/>
      <c r="AP35" s="8"/>
      <c r="AQ35" s="8"/>
      <c r="AR35" s="8"/>
      <c r="AS35" s="8"/>
      <c r="AT35" s="8"/>
    </row>
    <row r="36" spans="1:46" x14ac:dyDescent="0.3">
      <c r="A36" s="106"/>
      <c r="B36" s="168"/>
      <c r="C36" s="168"/>
      <c r="D36" s="168"/>
      <c r="E36" s="11"/>
      <c r="F36" s="106"/>
      <c r="G36" s="168"/>
      <c r="H36" s="168"/>
      <c r="I36" s="168"/>
      <c r="J36" s="11"/>
      <c r="K36" s="106"/>
      <c r="L36" s="168"/>
      <c r="M36" s="168"/>
      <c r="N36" s="168"/>
      <c r="O36" s="11"/>
      <c r="P36" s="106"/>
      <c r="Q36" s="168"/>
      <c r="R36" s="168"/>
      <c r="S36" s="168"/>
      <c r="T36" s="11"/>
      <c r="U36" s="167">
        <v>26</v>
      </c>
      <c r="V36" s="110">
        <v>100</v>
      </c>
      <c r="W36" s="170">
        <v>1</v>
      </c>
      <c r="X36" s="15">
        <v>0</v>
      </c>
      <c r="Y36" s="15">
        <v>0</v>
      </c>
      <c r="Z36" s="15">
        <v>0</v>
      </c>
      <c r="AA36" s="171">
        <v>0</v>
      </c>
      <c r="AB36" s="15">
        <v>0</v>
      </c>
      <c r="AC36" s="15">
        <v>0</v>
      </c>
      <c r="AD36" s="15">
        <v>0</v>
      </c>
      <c r="AE36" s="172">
        <v>0</v>
      </c>
      <c r="AF36" s="173"/>
      <c r="AG36" s="191">
        <v>25</v>
      </c>
      <c r="AH36" s="193">
        <v>100</v>
      </c>
      <c r="AI36" s="194">
        <v>146</v>
      </c>
      <c r="AJ36" s="412">
        <v>1</v>
      </c>
      <c r="AK36" s="8"/>
      <c r="AL36" s="8"/>
      <c r="AM36" s="8"/>
      <c r="AN36" s="8"/>
      <c r="AO36" s="8"/>
      <c r="AP36" s="8"/>
      <c r="AQ36" s="8"/>
      <c r="AR36" s="8"/>
      <c r="AS36" s="8"/>
      <c r="AT36" s="8"/>
    </row>
    <row r="37" spans="1:46" x14ac:dyDescent="0.3">
      <c r="A37" s="11"/>
      <c r="B37" s="11"/>
      <c r="C37" s="11"/>
      <c r="D37" s="11"/>
      <c r="E37" s="11"/>
      <c r="F37" s="11"/>
      <c r="G37" s="11"/>
      <c r="H37" s="11"/>
      <c r="I37" s="11"/>
      <c r="J37" s="11"/>
      <c r="K37" s="11"/>
      <c r="L37" s="11"/>
      <c r="M37" s="11"/>
      <c r="N37" s="11"/>
      <c r="O37" s="11"/>
      <c r="P37" s="11"/>
      <c r="Q37" s="11"/>
      <c r="R37" s="11"/>
      <c r="S37" s="11"/>
      <c r="T37" s="11"/>
      <c r="U37" s="167">
        <v>27</v>
      </c>
      <c r="V37" s="110">
        <v>100</v>
      </c>
      <c r="W37" s="170">
        <v>1</v>
      </c>
      <c r="X37" s="15">
        <v>0</v>
      </c>
      <c r="Y37" s="15">
        <v>0</v>
      </c>
      <c r="Z37" s="15">
        <v>0</v>
      </c>
      <c r="AA37" s="171">
        <v>0</v>
      </c>
      <c r="AB37" s="15">
        <v>0</v>
      </c>
      <c r="AC37" s="15">
        <v>0</v>
      </c>
      <c r="AD37" s="15">
        <v>0</v>
      </c>
      <c r="AE37" s="172">
        <v>0</v>
      </c>
      <c r="AF37" s="173"/>
      <c r="AG37" s="191">
        <v>26</v>
      </c>
      <c r="AH37" s="193">
        <v>100</v>
      </c>
      <c r="AI37" s="194">
        <v>146</v>
      </c>
      <c r="AJ37" s="412">
        <v>1</v>
      </c>
      <c r="AK37" s="8"/>
      <c r="AL37" s="8"/>
      <c r="AM37" s="8"/>
      <c r="AN37" s="8"/>
      <c r="AO37" s="8"/>
      <c r="AP37" s="8"/>
      <c r="AQ37" s="8"/>
      <c r="AR37" s="8"/>
      <c r="AS37" s="8"/>
      <c r="AT37" s="8"/>
    </row>
    <row r="38" spans="1:46" x14ac:dyDescent="0.3">
      <c r="A38" s="11"/>
      <c r="B38" s="11"/>
      <c r="C38" s="11"/>
      <c r="D38" s="11"/>
      <c r="E38" s="11"/>
      <c r="F38" s="11"/>
      <c r="G38" s="11"/>
      <c r="H38" s="11"/>
      <c r="I38" s="11"/>
      <c r="J38" s="11"/>
      <c r="K38" s="11"/>
      <c r="L38" s="11"/>
      <c r="M38" s="11"/>
      <c r="N38" s="11"/>
      <c r="O38" s="11"/>
      <c r="P38" s="11"/>
      <c r="Q38" s="11"/>
      <c r="R38" s="11"/>
      <c r="S38" s="11"/>
      <c r="T38" s="11"/>
      <c r="U38" s="167">
        <v>28</v>
      </c>
      <c r="V38" s="110">
        <v>100</v>
      </c>
      <c r="W38" s="170">
        <v>1</v>
      </c>
      <c r="X38" s="15">
        <v>0</v>
      </c>
      <c r="Y38" s="15">
        <v>0</v>
      </c>
      <c r="Z38" s="15">
        <v>0</v>
      </c>
      <c r="AA38" s="171">
        <v>0</v>
      </c>
      <c r="AB38" s="15">
        <v>0</v>
      </c>
      <c r="AC38" s="15">
        <v>0</v>
      </c>
      <c r="AD38" s="15">
        <v>0</v>
      </c>
      <c r="AE38" s="172">
        <v>0</v>
      </c>
      <c r="AF38" s="173"/>
      <c r="AG38" s="191">
        <v>27</v>
      </c>
      <c r="AH38" s="193">
        <v>100</v>
      </c>
      <c r="AI38" s="194">
        <v>146</v>
      </c>
      <c r="AJ38" s="412">
        <v>1</v>
      </c>
      <c r="AK38" s="8"/>
      <c r="AL38" s="8"/>
      <c r="AM38" s="8"/>
      <c r="AN38" s="8"/>
      <c r="AO38" s="8"/>
      <c r="AP38" s="8"/>
      <c r="AQ38" s="8"/>
      <c r="AR38" s="8"/>
      <c r="AS38" s="8"/>
      <c r="AT38" s="8"/>
    </row>
    <row r="39" spans="1:46" x14ac:dyDescent="0.3">
      <c r="A39" s="11"/>
      <c r="B39" s="11"/>
      <c r="C39" s="11"/>
      <c r="D39" s="11"/>
      <c r="E39" s="11"/>
      <c r="F39" s="11"/>
      <c r="G39" s="11"/>
      <c r="H39" s="11"/>
      <c r="I39" s="11"/>
      <c r="J39" s="11"/>
      <c r="K39" s="11"/>
      <c r="L39" s="11"/>
      <c r="M39" s="11"/>
      <c r="N39" s="11"/>
      <c r="O39" s="11"/>
      <c r="P39" s="11"/>
      <c r="Q39" s="11"/>
      <c r="R39" s="11"/>
      <c r="S39" s="11"/>
      <c r="T39" s="11"/>
      <c r="U39" s="167">
        <v>29</v>
      </c>
      <c r="V39" s="429">
        <v>100</v>
      </c>
      <c r="W39" s="170">
        <v>1</v>
      </c>
      <c r="X39" s="15">
        <v>0</v>
      </c>
      <c r="Y39" s="15">
        <v>0</v>
      </c>
      <c r="Z39" s="15">
        <v>0</v>
      </c>
      <c r="AA39" s="171">
        <v>0</v>
      </c>
      <c r="AB39" s="15">
        <v>0</v>
      </c>
      <c r="AC39" s="15">
        <v>0</v>
      </c>
      <c r="AD39" s="15">
        <v>0</v>
      </c>
      <c r="AE39" s="172">
        <v>0</v>
      </c>
      <c r="AF39" s="173"/>
      <c r="AG39" s="191">
        <v>28</v>
      </c>
      <c r="AH39" s="193">
        <v>100</v>
      </c>
      <c r="AI39" s="194">
        <v>146</v>
      </c>
      <c r="AJ39" s="412">
        <v>1</v>
      </c>
      <c r="AK39" s="8"/>
      <c r="AL39" s="8"/>
      <c r="AM39" s="8"/>
      <c r="AN39" s="8"/>
      <c r="AO39" s="8"/>
      <c r="AP39" s="8"/>
      <c r="AQ39" s="8"/>
      <c r="AR39" s="8"/>
      <c r="AS39" s="8"/>
      <c r="AT39" s="8"/>
    </row>
    <row r="40" spans="1:46" x14ac:dyDescent="0.3">
      <c r="A40" s="11"/>
      <c r="B40" s="11"/>
      <c r="C40" s="11"/>
      <c r="D40" s="11"/>
      <c r="E40" s="11"/>
      <c r="F40" s="11"/>
      <c r="G40" s="11"/>
      <c r="H40" s="11"/>
      <c r="I40" s="11"/>
      <c r="J40" s="11"/>
      <c r="K40" s="11"/>
      <c r="L40" s="11"/>
      <c r="M40" s="11"/>
      <c r="N40" s="11"/>
      <c r="O40" s="11"/>
      <c r="P40" s="11"/>
      <c r="Q40" s="11"/>
      <c r="R40" s="11"/>
      <c r="S40" s="11"/>
      <c r="T40" s="11"/>
      <c r="U40" s="167">
        <v>30</v>
      </c>
      <c r="V40" s="110">
        <v>100</v>
      </c>
      <c r="W40" s="170">
        <v>1</v>
      </c>
      <c r="X40" s="15">
        <v>0</v>
      </c>
      <c r="Y40" s="15">
        <v>0</v>
      </c>
      <c r="Z40" s="15">
        <v>0</v>
      </c>
      <c r="AA40" s="171">
        <v>0</v>
      </c>
      <c r="AB40" s="15">
        <v>0</v>
      </c>
      <c r="AC40" s="15">
        <v>0</v>
      </c>
      <c r="AD40" s="15">
        <v>0</v>
      </c>
      <c r="AE40" s="172">
        <v>0</v>
      </c>
      <c r="AF40" s="173"/>
      <c r="AG40" s="191">
        <v>29</v>
      </c>
      <c r="AH40" s="193">
        <v>100</v>
      </c>
      <c r="AI40" s="194">
        <v>146</v>
      </c>
      <c r="AJ40" s="412">
        <v>1</v>
      </c>
      <c r="AK40" s="8"/>
      <c r="AL40" s="8"/>
      <c r="AM40" s="8"/>
      <c r="AN40" s="8"/>
      <c r="AO40" s="8"/>
      <c r="AP40" s="8"/>
      <c r="AQ40" s="8"/>
      <c r="AR40" s="8"/>
      <c r="AS40" s="8"/>
      <c r="AT40" s="8"/>
    </row>
    <row r="41" spans="1:46" x14ac:dyDescent="0.3">
      <c r="A41" s="11"/>
      <c r="B41" s="11"/>
      <c r="C41" s="11"/>
      <c r="D41" s="11"/>
      <c r="E41" s="11"/>
      <c r="F41" s="11"/>
      <c r="G41" s="11"/>
      <c r="H41" s="11"/>
      <c r="I41" s="11"/>
      <c r="J41" s="11"/>
      <c r="K41" s="11"/>
      <c r="L41" s="11"/>
      <c r="M41" s="11"/>
      <c r="N41" s="11"/>
      <c r="O41" s="11"/>
      <c r="P41" s="11"/>
      <c r="Q41" s="11"/>
      <c r="R41" s="11"/>
      <c r="S41" s="11"/>
      <c r="T41" s="11"/>
      <c r="U41" s="167">
        <v>31</v>
      </c>
      <c r="V41" s="110">
        <v>100</v>
      </c>
      <c r="W41" s="170">
        <v>1</v>
      </c>
      <c r="X41" s="15">
        <v>0</v>
      </c>
      <c r="Y41" s="15">
        <v>0</v>
      </c>
      <c r="Z41" s="15">
        <v>0</v>
      </c>
      <c r="AA41" s="171">
        <v>0</v>
      </c>
      <c r="AB41" s="15">
        <v>0</v>
      </c>
      <c r="AC41" s="15">
        <v>0</v>
      </c>
      <c r="AD41" s="15">
        <v>0</v>
      </c>
      <c r="AE41" s="172">
        <v>0</v>
      </c>
      <c r="AF41" s="173"/>
      <c r="AG41" s="191">
        <v>30</v>
      </c>
      <c r="AH41" s="193">
        <v>100</v>
      </c>
      <c r="AI41" s="194">
        <v>146</v>
      </c>
      <c r="AJ41" s="412">
        <v>1</v>
      </c>
      <c r="AK41" s="8"/>
      <c r="AL41" s="8"/>
      <c r="AM41" s="8"/>
      <c r="AN41" s="8"/>
      <c r="AO41" s="8"/>
      <c r="AP41" s="8"/>
      <c r="AQ41" s="8"/>
      <c r="AR41" s="8"/>
      <c r="AS41" s="8"/>
      <c r="AT41" s="8"/>
    </row>
    <row r="42" spans="1:46" x14ac:dyDescent="0.3">
      <c r="A42" s="11"/>
      <c r="B42" s="11"/>
      <c r="C42" s="11"/>
      <c r="D42" s="11"/>
      <c r="E42" s="11"/>
      <c r="F42" s="11"/>
      <c r="G42" s="11"/>
      <c r="H42" s="11"/>
      <c r="I42" s="11"/>
      <c r="J42" s="11"/>
      <c r="K42" s="11"/>
      <c r="L42" s="11"/>
      <c r="M42" s="11"/>
      <c r="N42" s="11"/>
      <c r="O42" s="11"/>
      <c r="P42" s="11"/>
      <c r="Q42" s="11"/>
      <c r="R42" s="11"/>
      <c r="S42" s="11"/>
      <c r="T42" s="11"/>
      <c r="U42" s="167">
        <v>32</v>
      </c>
      <c r="V42" s="110">
        <v>100</v>
      </c>
      <c r="W42" s="170">
        <v>1</v>
      </c>
      <c r="X42" s="15">
        <v>0</v>
      </c>
      <c r="Y42" s="15">
        <v>0</v>
      </c>
      <c r="Z42" s="15">
        <v>0</v>
      </c>
      <c r="AA42" s="171">
        <v>0</v>
      </c>
      <c r="AB42" s="15">
        <v>0</v>
      </c>
      <c r="AC42" s="15">
        <v>0</v>
      </c>
      <c r="AD42" s="15">
        <v>0</v>
      </c>
      <c r="AE42" s="172">
        <v>0</v>
      </c>
      <c r="AF42" s="173"/>
      <c r="AG42" s="191">
        <v>31</v>
      </c>
      <c r="AH42" s="193">
        <v>100</v>
      </c>
      <c r="AI42" s="194">
        <v>146</v>
      </c>
      <c r="AJ42" s="412">
        <v>1</v>
      </c>
      <c r="AK42" s="8"/>
      <c r="AL42" s="8"/>
      <c r="AM42" s="8"/>
      <c r="AN42" s="8"/>
      <c r="AO42" s="8"/>
      <c r="AP42" s="8"/>
      <c r="AQ42" s="8"/>
      <c r="AR42" s="8"/>
      <c r="AS42" s="8"/>
      <c r="AT42" s="8"/>
    </row>
    <row r="43" spans="1:46" x14ac:dyDescent="0.3">
      <c r="A43" s="11"/>
      <c r="B43" s="11"/>
      <c r="C43" s="11"/>
      <c r="D43" s="11"/>
      <c r="E43" s="11"/>
      <c r="F43" s="11"/>
      <c r="G43" s="11"/>
      <c r="H43" s="11"/>
      <c r="I43" s="11"/>
      <c r="J43" s="11"/>
      <c r="K43" s="11"/>
      <c r="L43" s="11"/>
      <c r="M43" s="11"/>
      <c r="N43" s="11"/>
      <c r="O43" s="11"/>
      <c r="P43" s="11"/>
      <c r="Q43" s="11"/>
      <c r="R43" s="11"/>
      <c r="S43" s="11"/>
      <c r="T43" s="11"/>
      <c r="U43" s="167">
        <v>33</v>
      </c>
      <c r="V43" s="110">
        <v>100</v>
      </c>
      <c r="W43" s="170">
        <v>1</v>
      </c>
      <c r="X43" s="15">
        <v>0</v>
      </c>
      <c r="Y43" s="15">
        <v>0</v>
      </c>
      <c r="Z43" s="15">
        <v>0</v>
      </c>
      <c r="AA43" s="416">
        <v>0</v>
      </c>
      <c r="AB43" s="15">
        <v>0</v>
      </c>
      <c r="AC43" s="15">
        <v>0</v>
      </c>
      <c r="AD43" s="15">
        <v>0</v>
      </c>
      <c r="AE43" s="415">
        <v>0</v>
      </c>
      <c r="AF43" s="173"/>
      <c r="AG43" s="191">
        <v>32</v>
      </c>
      <c r="AH43" s="193">
        <v>100</v>
      </c>
      <c r="AI43" s="194">
        <v>146</v>
      </c>
      <c r="AJ43" s="412">
        <v>1</v>
      </c>
      <c r="AK43" s="8"/>
      <c r="AL43" s="8"/>
      <c r="AM43" s="8"/>
      <c r="AN43" s="8"/>
      <c r="AO43" s="8"/>
      <c r="AP43" s="8"/>
      <c r="AQ43" s="8"/>
      <c r="AR43" s="8"/>
      <c r="AS43" s="8"/>
      <c r="AT43" s="8"/>
    </row>
    <row r="44" spans="1:46" x14ac:dyDescent="0.3">
      <c r="A44" s="11"/>
      <c r="B44" s="11"/>
      <c r="C44" s="11"/>
      <c r="D44" s="11"/>
      <c r="E44" s="11"/>
      <c r="F44" s="11"/>
      <c r="G44" s="11"/>
      <c r="H44" s="11"/>
      <c r="I44" s="11"/>
      <c r="J44" s="11"/>
      <c r="K44" s="11"/>
      <c r="L44" s="11"/>
      <c r="M44" s="11"/>
      <c r="N44" s="11"/>
      <c r="O44" s="11"/>
      <c r="P44" s="11"/>
      <c r="Q44" s="11"/>
      <c r="R44" s="11"/>
      <c r="S44" s="11"/>
      <c r="T44" s="11"/>
      <c r="U44" s="167">
        <v>34</v>
      </c>
      <c r="V44" s="110">
        <v>100</v>
      </c>
      <c r="W44" s="170">
        <v>1</v>
      </c>
      <c r="X44" s="15">
        <v>0</v>
      </c>
      <c r="Y44" s="15">
        <v>0</v>
      </c>
      <c r="Z44" s="15">
        <v>0</v>
      </c>
      <c r="AA44" s="416">
        <v>0</v>
      </c>
      <c r="AB44" s="15">
        <v>0</v>
      </c>
      <c r="AC44" s="15">
        <v>0</v>
      </c>
      <c r="AD44" s="15">
        <v>0</v>
      </c>
      <c r="AE44" s="415">
        <v>0</v>
      </c>
      <c r="AF44" s="173"/>
      <c r="AG44" s="191">
        <v>33</v>
      </c>
      <c r="AH44" s="193">
        <v>100</v>
      </c>
      <c r="AI44" s="194">
        <v>146</v>
      </c>
      <c r="AJ44" s="412">
        <v>1</v>
      </c>
      <c r="AK44" s="8"/>
      <c r="AL44" s="8"/>
      <c r="AM44" s="8"/>
      <c r="AN44" s="8"/>
      <c r="AO44" s="8"/>
      <c r="AP44" s="8"/>
      <c r="AQ44" s="8"/>
      <c r="AR44" s="8"/>
      <c r="AS44" s="8"/>
      <c r="AT44" s="8"/>
    </row>
    <row r="45" spans="1:46" x14ac:dyDescent="0.3">
      <c r="A45" s="11"/>
      <c r="B45" s="11"/>
      <c r="C45" s="11"/>
      <c r="D45" s="11"/>
      <c r="E45" s="11"/>
      <c r="F45" s="11"/>
      <c r="G45" s="11"/>
      <c r="H45" s="11"/>
      <c r="I45" s="11"/>
      <c r="J45" s="11"/>
      <c r="K45" s="11"/>
      <c r="L45" s="11"/>
      <c r="M45" s="11"/>
      <c r="N45" s="11"/>
      <c r="O45" s="11"/>
      <c r="P45" s="11"/>
      <c r="Q45" s="11"/>
      <c r="R45" s="11"/>
      <c r="S45" s="11"/>
      <c r="T45" s="11"/>
      <c r="U45" s="167">
        <v>35</v>
      </c>
      <c r="V45" s="110">
        <v>100</v>
      </c>
      <c r="W45" s="170">
        <v>1</v>
      </c>
      <c r="X45" s="15">
        <v>0</v>
      </c>
      <c r="Y45" s="15">
        <v>0</v>
      </c>
      <c r="Z45" s="15">
        <v>0</v>
      </c>
      <c r="AA45" s="416">
        <v>0</v>
      </c>
      <c r="AB45" s="15">
        <v>0</v>
      </c>
      <c r="AC45" s="15">
        <v>0</v>
      </c>
      <c r="AD45" s="15">
        <v>0</v>
      </c>
      <c r="AE45" s="415">
        <v>0</v>
      </c>
      <c r="AF45" s="173"/>
      <c r="AG45" s="191">
        <v>34</v>
      </c>
      <c r="AH45" s="193">
        <v>100</v>
      </c>
      <c r="AI45" s="194">
        <v>146</v>
      </c>
      <c r="AJ45" s="412">
        <v>1</v>
      </c>
      <c r="AK45" s="8"/>
      <c r="AL45" s="8"/>
      <c r="AM45" s="8"/>
      <c r="AN45" s="8"/>
      <c r="AO45" s="8"/>
      <c r="AP45" s="8"/>
      <c r="AQ45" s="8"/>
      <c r="AR45" s="8"/>
      <c r="AS45" s="8"/>
      <c r="AT45" s="8"/>
    </row>
    <row r="46" spans="1:46" x14ac:dyDescent="0.3">
      <c r="A46" s="11"/>
      <c r="B46" s="11"/>
      <c r="C46" s="11"/>
      <c r="D46" s="11"/>
      <c r="E46" s="11"/>
      <c r="F46" s="11"/>
      <c r="G46" s="11"/>
      <c r="H46" s="11"/>
      <c r="I46" s="11"/>
      <c r="J46" s="11"/>
      <c r="K46" s="11"/>
      <c r="L46" s="11"/>
      <c r="M46" s="11"/>
      <c r="N46" s="11"/>
      <c r="O46" s="11"/>
      <c r="P46" s="11"/>
      <c r="Q46" s="11"/>
      <c r="R46" s="11"/>
      <c r="S46" s="11"/>
      <c r="T46" s="11"/>
      <c r="U46" s="167">
        <v>36</v>
      </c>
      <c r="V46" s="110">
        <v>100</v>
      </c>
      <c r="W46" s="170">
        <v>1</v>
      </c>
      <c r="X46" s="15">
        <v>0</v>
      </c>
      <c r="Y46" s="15">
        <v>0</v>
      </c>
      <c r="Z46" s="15">
        <v>0</v>
      </c>
      <c r="AA46" s="416">
        <v>0</v>
      </c>
      <c r="AB46" s="15">
        <v>0</v>
      </c>
      <c r="AC46" s="15">
        <v>0</v>
      </c>
      <c r="AD46" s="15">
        <v>0</v>
      </c>
      <c r="AE46" s="415">
        <v>0</v>
      </c>
      <c r="AF46" s="173"/>
      <c r="AG46" s="191">
        <v>35</v>
      </c>
      <c r="AH46" s="193">
        <v>100</v>
      </c>
      <c r="AI46" s="194">
        <v>146</v>
      </c>
      <c r="AJ46" s="412">
        <v>1</v>
      </c>
      <c r="AK46" s="8"/>
      <c r="AL46" s="8"/>
      <c r="AM46" s="8"/>
      <c r="AN46" s="8"/>
      <c r="AO46" s="8"/>
      <c r="AP46" s="8"/>
      <c r="AQ46" s="8"/>
      <c r="AR46" s="8"/>
      <c r="AS46" s="8"/>
      <c r="AT46" s="8"/>
    </row>
    <row r="47" spans="1:46" x14ac:dyDescent="0.3">
      <c r="A47" s="11"/>
      <c r="B47" s="11"/>
      <c r="C47" s="11"/>
      <c r="D47" s="11"/>
      <c r="E47" s="11"/>
      <c r="F47" s="11"/>
      <c r="G47" s="11"/>
      <c r="H47" s="11"/>
      <c r="I47" s="11"/>
      <c r="J47" s="11"/>
      <c r="K47" s="11"/>
      <c r="L47" s="11"/>
      <c r="M47" s="11"/>
      <c r="N47" s="11"/>
      <c r="O47" s="11"/>
      <c r="P47" s="11"/>
      <c r="Q47" s="11"/>
      <c r="R47" s="11"/>
      <c r="S47" s="11"/>
      <c r="T47" s="11"/>
      <c r="U47" s="167">
        <v>37</v>
      </c>
      <c r="V47" s="110">
        <v>100</v>
      </c>
      <c r="W47" s="170">
        <v>1</v>
      </c>
      <c r="X47" s="15">
        <v>0</v>
      </c>
      <c r="Y47" s="15">
        <v>0</v>
      </c>
      <c r="Z47" s="15">
        <v>0</v>
      </c>
      <c r="AA47" s="416">
        <v>0</v>
      </c>
      <c r="AB47" s="15">
        <v>0</v>
      </c>
      <c r="AC47" s="15">
        <v>0</v>
      </c>
      <c r="AD47" s="15">
        <v>0</v>
      </c>
      <c r="AE47" s="415">
        <v>0</v>
      </c>
      <c r="AF47" s="173"/>
      <c r="AG47" s="191">
        <v>36</v>
      </c>
      <c r="AH47" s="193">
        <v>100</v>
      </c>
      <c r="AI47" s="194">
        <v>146</v>
      </c>
      <c r="AJ47" s="412">
        <v>1</v>
      </c>
      <c r="AK47" s="8"/>
      <c r="AL47" s="8"/>
      <c r="AM47" s="8"/>
      <c r="AN47" s="8"/>
      <c r="AO47" s="8"/>
      <c r="AP47" s="8"/>
      <c r="AQ47" s="8"/>
      <c r="AR47" s="8"/>
      <c r="AS47" s="8"/>
      <c r="AT47" s="8"/>
    </row>
    <row r="48" spans="1:46" x14ac:dyDescent="0.3">
      <c r="A48" s="11"/>
      <c r="B48" s="11"/>
      <c r="C48" s="11"/>
      <c r="D48" s="11"/>
      <c r="E48" s="11"/>
      <c r="F48" s="11"/>
      <c r="G48" s="11"/>
      <c r="H48" s="11"/>
      <c r="I48" s="11"/>
      <c r="J48" s="11"/>
      <c r="K48" s="11"/>
      <c r="L48" s="11"/>
      <c r="M48" s="11"/>
      <c r="N48" s="11"/>
      <c r="O48" s="11"/>
      <c r="P48" s="11"/>
      <c r="Q48" s="11"/>
      <c r="R48" s="11"/>
      <c r="S48" s="11"/>
      <c r="T48" s="11"/>
      <c r="U48" s="167">
        <v>38</v>
      </c>
      <c r="V48" s="110">
        <v>100</v>
      </c>
      <c r="W48" s="170">
        <v>1</v>
      </c>
      <c r="X48" s="15">
        <v>0</v>
      </c>
      <c r="Y48" s="15">
        <v>0</v>
      </c>
      <c r="Z48" s="15">
        <v>0</v>
      </c>
      <c r="AA48" s="416">
        <v>0</v>
      </c>
      <c r="AB48" s="15">
        <v>0</v>
      </c>
      <c r="AC48" s="15">
        <v>0</v>
      </c>
      <c r="AD48" s="15">
        <v>0</v>
      </c>
      <c r="AE48" s="415">
        <v>0</v>
      </c>
      <c r="AF48" s="173"/>
      <c r="AG48" s="191">
        <v>37</v>
      </c>
      <c r="AH48" s="193">
        <v>100</v>
      </c>
      <c r="AI48" s="194">
        <v>146</v>
      </c>
      <c r="AJ48" s="412">
        <v>1</v>
      </c>
      <c r="AK48" s="8"/>
      <c r="AL48" s="8"/>
      <c r="AM48" s="8"/>
      <c r="AN48" s="8"/>
      <c r="AO48" s="8"/>
      <c r="AP48" s="8"/>
      <c r="AQ48" s="8"/>
      <c r="AR48" s="8"/>
      <c r="AS48" s="8"/>
      <c r="AT48" s="8"/>
    </row>
    <row r="49" spans="1:46" x14ac:dyDescent="0.3">
      <c r="A49" s="11"/>
      <c r="B49" s="11"/>
      <c r="C49" s="11"/>
      <c r="D49" s="11"/>
      <c r="E49" s="11"/>
      <c r="F49" s="11"/>
      <c r="G49" s="11"/>
      <c r="H49" s="11"/>
      <c r="I49" s="11"/>
      <c r="J49" s="11"/>
      <c r="K49" s="11"/>
      <c r="L49" s="11"/>
      <c r="M49" s="11"/>
      <c r="N49" s="11"/>
      <c r="O49" s="11"/>
      <c r="P49" s="11"/>
      <c r="Q49" s="11"/>
      <c r="R49" s="11"/>
      <c r="S49" s="11"/>
      <c r="T49" s="11"/>
      <c r="U49" s="167">
        <v>39</v>
      </c>
      <c r="V49" s="110">
        <v>100</v>
      </c>
      <c r="W49" s="170">
        <v>1</v>
      </c>
      <c r="X49" s="15">
        <v>0</v>
      </c>
      <c r="Y49" s="15">
        <v>0</v>
      </c>
      <c r="Z49" s="15">
        <v>0</v>
      </c>
      <c r="AA49" s="416">
        <v>0</v>
      </c>
      <c r="AB49" s="15">
        <v>0</v>
      </c>
      <c r="AC49" s="15">
        <v>0</v>
      </c>
      <c r="AD49" s="15">
        <v>0</v>
      </c>
      <c r="AE49" s="415">
        <v>0</v>
      </c>
      <c r="AF49" s="173"/>
      <c r="AG49" s="191">
        <v>38</v>
      </c>
      <c r="AH49" s="193">
        <v>100</v>
      </c>
      <c r="AI49" s="194">
        <v>146</v>
      </c>
      <c r="AJ49" s="412">
        <v>1</v>
      </c>
      <c r="AK49" s="8"/>
      <c r="AL49" s="8"/>
      <c r="AM49" s="8"/>
      <c r="AN49" s="8"/>
      <c r="AO49" s="8"/>
      <c r="AP49" s="8"/>
      <c r="AQ49" s="8"/>
      <c r="AR49" s="8"/>
      <c r="AS49" s="8"/>
      <c r="AT49" s="8"/>
    </row>
    <row r="50" spans="1:46" x14ac:dyDescent="0.3">
      <c r="A50" s="11"/>
      <c r="B50" s="11"/>
      <c r="C50" s="11"/>
      <c r="D50" s="11"/>
      <c r="E50" s="11"/>
      <c r="F50" s="11"/>
      <c r="G50" s="11"/>
      <c r="H50" s="11"/>
      <c r="I50" s="11"/>
      <c r="J50" s="11"/>
      <c r="K50" s="11"/>
      <c r="L50" s="11"/>
      <c r="M50" s="11"/>
      <c r="N50" s="11"/>
      <c r="O50" s="11"/>
      <c r="P50" s="11"/>
      <c r="Q50" s="11"/>
      <c r="R50" s="11"/>
      <c r="S50" s="11"/>
      <c r="T50" s="11"/>
      <c r="U50" s="167">
        <v>40</v>
      </c>
      <c r="V50" s="110">
        <v>100</v>
      </c>
      <c r="W50" s="170">
        <v>1</v>
      </c>
      <c r="X50" s="15">
        <v>0</v>
      </c>
      <c r="Y50" s="15">
        <v>0</v>
      </c>
      <c r="Z50" s="15">
        <v>0</v>
      </c>
      <c r="AA50" s="416">
        <v>0</v>
      </c>
      <c r="AB50" s="15">
        <v>0</v>
      </c>
      <c r="AC50" s="15">
        <v>0</v>
      </c>
      <c r="AD50" s="15">
        <v>0</v>
      </c>
      <c r="AE50" s="415">
        <v>0</v>
      </c>
      <c r="AF50" s="173"/>
      <c r="AG50" s="191">
        <v>39</v>
      </c>
      <c r="AH50" s="193">
        <v>100</v>
      </c>
      <c r="AI50" s="194">
        <v>146</v>
      </c>
      <c r="AJ50" s="412">
        <v>1</v>
      </c>
      <c r="AK50" s="8"/>
      <c r="AL50" s="8"/>
      <c r="AM50" s="8"/>
      <c r="AN50" s="8"/>
      <c r="AO50" s="8"/>
      <c r="AP50" s="8"/>
      <c r="AQ50" s="8"/>
      <c r="AR50" s="8"/>
      <c r="AS50" s="8"/>
      <c r="AT50" s="8"/>
    </row>
    <row r="51" spans="1:46" ht="16.2" thickBot="1" x14ac:dyDescent="0.35">
      <c r="A51" s="11"/>
      <c r="B51" s="16"/>
      <c r="C51" s="11"/>
      <c r="D51" s="11"/>
      <c r="E51" s="11"/>
      <c r="F51" s="11"/>
      <c r="G51" s="11"/>
      <c r="H51" s="11"/>
      <c r="I51" s="11"/>
      <c r="J51" s="11"/>
      <c r="K51" s="11"/>
      <c r="L51" s="11"/>
      <c r="M51" s="11"/>
      <c r="N51" s="11"/>
      <c r="O51" s="11"/>
      <c r="P51" s="11"/>
      <c r="Q51" s="11"/>
      <c r="R51" s="11"/>
      <c r="S51" s="11"/>
      <c r="T51" s="11"/>
      <c r="U51" s="414">
        <v>41</v>
      </c>
      <c r="V51" s="110">
        <v>100</v>
      </c>
      <c r="W51" s="170">
        <v>1</v>
      </c>
      <c r="X51" s="15">
        <v>0</v>
      </c>
      <c r="Y51" s="15">
        <v>0</v>
      </c>
      <c r="Z51" s="15">
        <v>0</v>
      </c>
      <c r="AA51" s="416">
        <v>0</v>
      </c>
      <c r="AB51" s="15">
        <v>0</v>
      </c>
      <c r="AC51" s="15">
        <v>0</v>
      </c>
      <c r="AD51" s="15">
        <v>0</v>
      </c>
      <c r="AE51" s="415">
        <v>0</v>
      </c>
      <c r="AF51" s="173"/>
      <c r="AG51" s="196">
        <v>40</v>
      </c>
      <c r="AH51" s="198">
        <v>100</v>
      </c>
      <c r="AI51" s="199">
        <v>146</v>
      </c>
      <c r="AJ51" s="413">
        <v>1</v>
      </c>
      <c r="AK51" s="8"/>
      <c r="AL51" s="8"/>
      <c r="AM51" s="8"/>
      <c r="AN51" s="8"/>
      <c r="AO51" s="8"/>
      <c r="AP51" s="8"/>
      <c r="AQ51" s="8"/>
      <c r="AR51" s="8"/>
      <c r="AS51" s="8"/>
      <c r="AT51" s="8"/>
    </row>
    <row r="52" spans="1:46" x14ac:dyDescent="0.3">
      <c r="A52" s="11"/>
      <c r="B52" s="11"/>
      <c r="C52" s="11"/>
      <c r="D52" s="11"/>
      <c r="E52" s="11"/>
      <c r="F52" s="11"/>
      <c r="G52" s="11"/>
      <c r="H52" s="11"/>
      <c r="I52" s="11"/>
      <c r="J52" s="11"/>
      <c r="K52" s="11"/>
      <c r="L52" s="11"/>
      <c r="M52" s="11"/>
      <c r="N52" s="11"/>
      <c r="O52" s="11"/>
      <c r="P52" s="11"/>
      <c r="Q52" s="11"/>
      <c r="R52" s="11"/>
      <c r="S52" s="11"/>
      <c r="T52" s="11"/>
      <c r="U52" s="414">
        <v>42</v>
      </c>
      <c r="V52" s="110">
        <v>100</v>
      </c>
      <c r="W52" s="170">
        <v>1</v>
      </c>
      <c r="X52" s="15">
        <v>0</v>
      </c>
      <c r="Y52" s="15">
        <v>0</v>
      </c>
      <c r="Z52" s="15">
        <v>0</v>
      </c>
      <c r="AA52" s="416">
        <v>0</v>
      </c>
      <c r="AB52" s="15">
        <v>0</v>
      </c>
      <c r="AC52" s="15">
        <v>0</v>
      </c>
      <c r="AD52" s="15">
        <v>0</v>
      </c>
      <c r="AE52" s="415">
        <v>0</v>
      </c>
      <c r="AF52" s="11"/>
      <c r="AG52" s="11"/>
      <c r="AH52" s="11"/>
      <c r="AI52" s="11"/>
      <c r="AJ52" s="11"/>
      <c r="AK52" s="8"/>
      <c r="AL52" s="8"/>
      <c r="AM52" s="8"/>
      <c r="AN52" s="8"/>
      <c r="AO52" s="8"/>
      <c r="AP52" s="8"/>
      <c r="AQ52" s="8"/>
      <c r="AR52" s="8"/>
      <c r="AS52" s="8"/>
      <c r="AT52" s="8"/>
    </row>
    <row r="53" spans="1:46" x14ac:dyDescent="0.3">
      <c r="A53" s="11"/>
      <c r="B53" s="11"/>
      <c r="C53" s="11"/>
      <c r="D53" s="11"/>
      <c r="E53" s="11"/>
      <c r="F53" s="11"/>
      <c r="G53" s="11"/>
      <c r="H53" s="11"/>
      <c r="I53" s="11"/>
      <c r="J53" s="11"/>
      <c r="K53" s="11"/>
      <c r="L53" s="11"/>
      <c r="M53" s="11"/>
      <c r="N53" s="11"/>
      <c r="O53" s="11"/>
      <c r="P53" s="11"/>
      <c r="Q53" s="11"/>
      <c r="R53" s="11"/>
      <c r="S53" s="11"/>
      <c r="T53" s="11"/>
      <c r="U53" s="414">
        <v>43</v>
      </c>
      <c r="V53" s="110">
        <v>100</v>
      </c>
      <c r="W53" s="170">
        <v>1</v>
      </c>
      <c r="X53" s="15">
        <v>0</v>
      </c>
      <c r="Y53" s="15">
        <v>0</v>
      </c>
      <c r="Z53" s="15">
        <v>0</v>
      </c>
      <c r="AA53" s="416">
        <v>0</v>
      </c>
      <c r="AB53" s="15">
        <v>0</v>
      </c>
      <c r="AC53" s="15">
        <v>0</v>
      </c>
      <c r="AD53" s="15">
        <v>0</v>
      </c>
      <c r="AE53" s="415">
        <v>0</v>
      </c>
      <c r="AF53" s="11"/>
      <c r="AG53" s="11"/>
      <c r="AH53" s="11"/>
      <c r="AI53" s="11"/>
      <c r="AJ53" s="11"/>
      <c r="AK53" s="8"/>
      <c r="AL53" s="8"/>
      <c r="AM53" s="8"/>
      <c r="AN53" s="8"/>
      <c r="AO53" s="8"/>
      <c r="AP53" s="8"/>
      <c r="AQ53" s="8"/>
      <c r="AR53" s="8"/>
      <c r="AS53" s="8"/>
      <c r="AT53" s="8"/>
    </row>
    <row r="54" spans="1:46" x14ac:dyDescent="0.3">
      <c r="A54" s="11"/>
      <c r="B54" s="11"/>
      <c r="C54" s="11"/>
      <c r="D54" s="11"/>
      <c r="E54" s="11"/>
      <c r="F54" s="11"/>
      <c r="G54" s="11"/>
      <c r="H54" s="11"/>
      <c r="I54" s="11"/>
      <c r="J54" s="11"/>
      <c r="K54" s="11"/>
      <c r="L54" s="11"/>
      <c r="M54" s="11"/>
      <c r="N54" s="11"/>
      <c r="O54" s="11"/>
      <c r="P54" s="11"/>
      <c r="Q54" s="11"/>
      <c r="R54" s="11"/>
      <c r="S54" s="11"/>
      <c r="T54" s="11"/>
      <c r="U54" s="414">
        <v>44</v>
      </c>
      <c r="V54" s="110">
        <v>100</v>
      </c>
      <c r="W54" s="170">
        <v>1</v>
      </c>
      <c r="X54" s="15">
        <v>0</v>
      </c>
      <c r="Y54" s="15">
        <v>0</v>
      </c>
      <c r="Z54" s="15">
        <v>0</v>
      </c>
      <c r="AA54" s="416">
        <v>0</v>
      </c>
      <c r="AB54" s="15">
        <v>0</v>
      </c>
      <c r="AC54" s="15">
        <v>0</v>
      </c>
      <c r="AD54" s="15">
        <v>0</v>
      </c>
      <c r="AE54" s="415">
        <v>0</v>
      </c>
      <c r="AF54" s="11"/>
      <c r="AG54" s="11"/>
      <c r="AH54" s="11"/>
      <c r="AI54" s="11"/>
      <c r="AJ54" s="11"/>
      <c r="AK54" s="8"/>
      <c r="AL54" s="8"/>
      <c r="AM54" s="8"/>
      <c r="AN54" s="8"/>
      <c r="AO54" s="8"/>
      <c r="AP54" s="8"/>
      <c r="AQ54" s="8"/>
      <c r="AR54" s="8"/>
      <c r="AS54" s="8"/>
      <c r="AT54" s="8"/>
    </row>
    <row r="55" spans="1:46" x14ac:dyDescent="0.3">
      <c r="A55" s="11"/>
      <c r="B55" s="11"/>
      <c r="C55" s="11"/>
      <c r="D55" s="11"/>
      <c r="E55" s="11"/>
      <c r="F55" s="11"/>
      <c r="G55" s="11"/>
      <c r="H55" s="11"/>
      <c r="I55" s="11"/>
      <c r="J55" s="11"/>
      <c r="K55" s="11"/>
      <c r="L55" s="11"/>
      <c r="M55" s="11"/>
      <c r="N55" s="11"/>
      <c r="O55" s="11"/>
      <c r="P55" s="11"/>
      <c r="Q55" s="11"/>
      <c r="R55" s="11"/>
      <c r="S55" s="11"/>
      <c r="T55" s="11"/>
      <c r="U55" s="414">
        <v>45</v>
      </c>
      <c r="V55" s="110">
        <v>100</v>
      </c>
      <c r="W55" s="170">
        <v>1</v>
      </c>
      <c r="X55" s="15">
        <v>0</v>
      </c>
      <c r="Y55" s="15">
        <v>0</v>
      </c>
      <c r="Z55" s="15">
        <v>0</v>
      </c>
      <c r="AA55" s="416">
        <v>0</v>
      </c>
      <c r="AB55" s="15">
        <v>0</v>
      </c>
      <c r="AC55" s="15">
        <v>0</v>
      </c>
      <c r="AD55" s="15">
        <v>0</v>
      </c>
      <c r="AE55" s="415">
        <v>0</v>
      </c>
      <c r="AF55" s="11"/>
      <c r="AG55" s="11"/>
      <c r="AH55" s="11"/>
      <c r="AI55" s="11"/>
      <c r="AJ55" s="11"/>
      <c r="AK55" s="8"/>
      <c r="AL55" s="8"/>
      <c r="AM55" s="8"/>
      <c r="AN55" s="8"/>
      <c r="AO55" s="8"/>
      <c r="AP55" s="8"/>
      <c r="AQ55" s="8"/>
      <c r="AR55" s="8"/>
      <c r="AS55" s="8"/>
      <c r="AT55" s="8"/>
    </row>
    <row r="56" spans="1:46" x14ac:dyDescent="0.3">
      <c r="A56" s="11"/>
      <c r="B56" s="11"/>
      <c r="C56" s="11"/>
      <c r="D56" s="11"/>
      <c r="E56" s="11"/>
      <c r="F56" s="11"/>
      <c r="G56" s="11"/>
      <c r="H56" s="11"/>
      <c r="I56" s="11"/>
      <c r="J56" s="11"/>
      <c r="K56" s="11"/>
      <c r="L56" s="11"/>
      <c r="M56" s="11"/>
      <c r="N56" s="11"/>
      <c r="O56" s="11"/>
      <c r="P56" s="11"/>
      <c r="Q56" s="11"/>
      <c r="R56" s="11"/>
      <c r="S56" s="11"/>
      <c r="T56" s="11"/>
      <c r="U56" s="414">
        <v>46</v>
      </c>
      <c r="V56" s="110">
        <v>100</v>
      </c>
      <c r="W56" s="170">
        <v>1</v>
      </c>
      <c r="X56" s="15">
        <v>0</v>
      </c>
      <c r="Y56" s="15">
        <v>0</v>
      </c>
      <c r="Z56" s="15">
        <v>0</v>
      </c>
      <c r="AA56" s="416">
        <v>0</v>
      </c>
      <c r="AB56" s="15">
        <v>0</v>
      </c>
      <c r="AC56" s="15">
        <v>0</v>
      </c>
      <c r="AD56" s="15">
        <v>0</v>
      </c>
      <c r="AE56" s="415">
        <v>0</v>
      </c>
      <c r="AF56" s="11"/>
      <c r="AG56" s="11"/>
      <c r="AH56" s="11"/>
      <c r="AI56" s="11"/>
      <c r="AJ56" s="11"/>
      <c r="AK56" s="8"/>
      <c r="AL56" s="8"/>
      <c r="AM56" s="8"/>
      <c r="AN56" s="8"/>
      <c r="AO56" s="8"/>
      <c r="AP56" s="8"/>
      <c r="AQ56" s="8"/>
      <c r="AR56" s="8"/>
      <c r="AS56" s="8"/>
      <c r="AT56" s="8"/>
    </row>
    <row r="57" spans="1:46" x14ac:dyDescent="0.3">
      <c r="A57" s="11"/>
      <c r="B57" s="11"/>
      <c r="C57" s="11"/>
      <c r="D57" s="11"/>
      <c r="E57" s="11"/>
      <c r="F57" s="11"/>
      <c r="G57" s="11"/>
      <c r="H57" s="11"/>
      <c r="I57" s="11"/>
      <c r="J57" s="11"/>
      <c r="K57" s="11"/>
      <c r="L57" s="11"/>
      <c r="M57" s="11"/>
      <c r="N57" s="11"/>
      <c r="O57" s="11"/>
      <c r="P57" s="11"/>
      <c r="Q57" s="11"/>
      <c r="R57" s="11"/>
      <c r="S57" s="11"/>
      <c r="T57" s="11"/>
      <c r="U57" s="414">
        <v>47</v>
      </c>
      <c r="V57" s="110">
        <v>100</v>
      </c>
      <c r="W57" s="170">
        <v>1</v>
      </c>
      <c r="X57" s="15">
        <v>0</v>
      </c>
      <c r="Y57" s="15">
        <v>0</v>
      </c>
      <c r="Z57" s="15">
        <v>0</v>
      </c>
      <c r="AA57" s="416">
        <v>0</v>
      </c>
      <c r="AB57" s="15">
        <v>0</v>
      </c>
      <c r="AC57" s="15">
        <v>0</v>
      </c>
      <c r="AD57" s="15">
        <v>0</v>
      </c>
      <c r="AE57" s="415">
        <v>0</v>
      </c>
      <c r="AF57" s="11"/>
      <c r="AG57" s="11"/>
      <c r="AH57" s="11"/>
      <c r="AI57" s="11"/>
      <c r="AJ57" s="11"/>
      <c r="AK57" s="8"/>
      <c r="AL57" s="8"/>
      <c r="AM57" s="8"/>
      <c r="AN57" s="8"/>
      <c r="AO57" s="8"/>
      <c r="AP57" s="8"/>
      <c r="AQ57" s="8"/>
      <c r="AR57" s="8"/>
      <c r="AS57" s="8"/>
      <c r="AT57" s="8"/>
    </row>
    <row r="58" spans="1:46" x14ac:dyDescent="0.3">
      <c r="A58" s="11"/>
      <c r="B58" s="11"/>
      <c r="C58" s="11"/>
      <c r="D58" s="11"/>
      <c r="E58" s="11"/>
      <c r="F58" s="11"/>
      <c r="G58" s="11"/>
      <c r="H58" s="11"/>
      <c r="I58" s="11"/>
      <c r="J58" s="11"/>
      <c r="K58" s="11"/>
      <c r="L58" s="11"/>
      <c r="M58" s="11"/>
      <c r="N58" s="11"/>
      <c r="O58" s="11"/>
      <c r="P58" s="11"/>
      <c r="Q58" s="11"/>
      <c r="R58" s="11"/>
      <c r="S58" s="11"/>
      <c r="T58" s="11"/>
      <c r="U58" s="414">
        <v>48</v>
      </c>
      <c r="V58" s="110">
        <v>100</v>
      </c>
      <c r="W58" s="170">
        <v>1</v>
      </c>
      <c r="X58" s="15">
        <v>0</v>
      </c>
      <c r="Y58" s="15">
        <v>0</v>
      </c>
      <c r="Z58" s="15">
        <v>0</v>
      </c>
      <c r="AA58" s="416">
        <v>0</v>
      </c>
      <c r="AB58" s="15">
        <v>0</v>
      </c>
      <c r="AC58" s="15">
        <v>0</v>
      </c>
      <c r="AD58" s="15">
        <v>0</v>
      </c>
      <c r="AE58" s="415">
        <v>0</v>
      </c>
      <c r="AF58" s="11"/>
      <c r="AG58" s="11"/>
      <c r="AH58" s="11"/>
      <c r="AI58" s="11"/>
      <c r="AJ58" s="11"/>
      <c r="AK58" s="8"/>
      <c r="AL58" s="8"/>
      <c r="AM58" s="8"/>
      <c r="AN58" s="8"/>
      <c r="AO58" s="8"/>
      <c r="AP58" s="8"/>
      <c r="AQ58" s="8"/>
      <c r="AR58" s="8"/>
      <c r="AS58" s="8"/>
      <c r="AT58" s="8"/>
    </row>
    <row r="59" spans="1:46" x14ac:dyDescent="0.3">
      <c r="A59" s="11"/>
      <c r="B59" s="11"/>
      <c r="C59" s="11"/>
      <c r="D59" s="11"/>
      <c r="E59" s="11"/>
      <c r="F59" s="11"/>
      <c r="G59" s="11"/>
      <c r="H59" s="11"/>
      <c r="I59" s="11"/>
      <c r="J59" s="11"/>
      <c r="K59" s="11"/>
      <c r="L59" s="11"/>
      <c r="M59" s="11"/>
      <c r="N59" s="11"/>
      <c r="O59" s="11"/>
      <c r="P59" s="11"/>
      <c r="Q59" s="11"/>
      <c r="R59" s="11"/>
      <c r="S59" s="11"/>
      <c r="T59" s="11"/>
      <c r="U59" s="414">
        <v>49</v>
      </c>
      <c r="V59" s="110">
        <v>100</v>
      </c>
      <c r="W59" s="170">
        <v>1</v>
      </c>
      <c r="X59" s="15">
        <v>0</v>
      </c>
      <c r="Y59" s="15">
        <v>0</v>
      </c>
      <c r="Z59" s="15">
        <v>0</v>
      </c>
      <c r="AA59" s="416">
        <v>0</v>
      </c>
      <c r="AB59" s="15">
        <v>0</v>
      </c>
      <c r="AC59" s="15">
        <v>0</v>
      </c>
      <c r="AD59" s="15">
        <v>0</v>
      </c>
      <c r="AE59" s="415">
        <v>0</v>
      </c>
      <c r="AF59" s="11"/>
      <c r="AG59" s="11"/>
      <c r="AH59" s="11"/>
      <c r="AI59" s="11"/>
      <c r="AJ59" s="11"/>
      <c r="AK59" s="8"/>
      <c r="AL59" s="8"/>
      <c r="AM59" s="8"/>
      <c r="AN59" s="8"/>
      <c r="AO59" s="8"/>
      <c r="AP59" s="8"/>
      <c r="AQ59" s="8"/>
      <c r="AR59" s="8"/>
      <c r="AS59" s="8"/>
      <c r="AT59" s="8"/>
    </row>
    <row r="60" spans="1:46" x14ac:dyDescent="0.3">
      <c r="A60" s="11"/>
      <c r="B60" s="11"/>
      <c r="C60" s="11"/>
      <c r="D60" s="11"/>
      <c r="E60" s="11"/>
      <c r="F60" s="11"/>
      <c r="G60" s="11"/>
      <c r="H60" s="11"/>
      <c r="I60" s="11"/>
      <c r="J60" s="11"/>
      <c r="K60" s="11"/>
      <c r="L60" s="11"/>
      <c r="M60" s="11"/>
      <c r="N60" s="11"/>
      <c r="O60" s="11"/>
      <c r="P60" s="11"/>
      <c r="Q60" s="11"/>
      <c r="R60" s="11"/>
      <c r="S60" s="11"/>
      <c r="T60" s="11"/>
      <c r="U60" s="414">
        <v>50</v>
      </c>
      <c r="V60" s="110">
        <v>100</v>
      </c>
      <c r="W60" s="170">
        <v>1</v>
      </c>
      <c r="X60" s="15">
        <v>0</v>
      </c>
      <c r="Y60" s="15">
        <v>0</v>
      </c>
      <c r="Z60" s="15">
        <v>0</v>
      </c>
      <c r="AA60" s="416">
        <v>0</v>
      </c>
      <c r="AB60" s="15">
        <v>0</v>
      </c>
      <c r="AC60" s="15">
        <v>0</v>
      </c>
      <c r="AD60" s="15">
        <v>0</v>
      </c>
      <c r="AE60" s="415">
        <v>0</v>
      </c>
      <c r="AF60" s="11"/>
      <c r="AG60" s="11"/>
      <c r="AH60" s="11"/>
      <c r="AI60" s="11"/>
      <c r="AJ60" s="11"/>
      <c r="AK60" s="8"/>
      <c r="AL60" s="8"/>
      <c r="AM60" s="8"/>
      <c r="AN60" s="8"/>
      <c r="AO60" s="8"/>
      <c r="AP60" s="8"/>
      <c r="AQ60" s="8"/>
      <c r="AR60" s="8"/>
      <c r="AS60" s="8"/>
      <c r="AT60" s="8"/>
    </row>
    <row r="61" spans="1:46" x14ac:dyDescent="0.3">
      <c r="A61" s="11"/>
      <c r="B61" s="11"/>
      <c r="C61" s="11"/>
      <c r="D61" s="11"/>
      <c r="E61" s="11"/>
      <c r="F61" s="11"/>
      <c r="G61" s="11"/>
      <c r="H61" s="11"/>
      <c r="I61" s="11"/>
      <c r="J61" s="11"/>
      <c r="K61" s="11"/>
      <c r="L61" s="11"/>
      <c r="M61" s="11"/>
      <c r="N61" s="11"/>
      <c r="O61" s="11"/>
      <c r="P61" s="11"/>
      <c r="Q61" s="11"/>
      <c r="R61" s="11"/>
      <c r="S61" s="11"/>
      <c r="T61" s="11"/>
      <c r="U61" s="414">
        <v>51</v>
      </c>
      <c r="V61" s="110">
        <v>100</v>
      </c>
      <c r="W61" s="170">
        <v>1</v>
      </c>
      <c r="X61" s="15">
        <v>0</v>
      </c>
      <c r="Y61" s="15">
        <v>0</v>
      </c>
      <c r="Z61" s="15">
        <v>0</v>
      </c>
      <c r="AA61" s="416">
        <v>0</v>
      </c>
      <c r="AB61" s="15">
        <v>0</v>
      </c>
      <c r="AC61" s="15">
        <v>0</v>
      </c>
      <c r="AD61" s="15">
        <v>0</v>
      </c>
      <c r="AE61" s="415">
        <v>0</v>
      </c>
      <c r="AF61" s="11"/>
      <c r="AG61" s="11"/>
      <c r="AH61" s="11"/>
      <c r="AI61" s="11"/>
      <c r="AJ61" s="11"/>
      <c r="AK61" s="8"/>
      <c r="AL61" s="8"/>
      <c r="AM61" s="8"/>
      <c r="AN61" s="8"/>
      <c r="AO61" s="8"/>
      <c r="AP61" s="8"/>
      <c r="AQ61" s="8"/>
      <c r="AR61" s="8"/>
      <c r="AS61" s="8"/>
      <c r="AT61" s="8"/>
    </row>
    <row r="62" spans="1:46" x14ac:dyDescent="0.3">
      <c r="A62" s="11"/>
      <c r="B62" s="11"/>
      <c r="C62" s="11"/>
      <c r="D62" s="11"/>
      <c r="E62" s="11"/>
      <c r="F62" s="11"/>
      <c r="G62" s="11"/>
      <c r="H62" s="11"/>
      <c r="I62" s="11"/>
      <c r="J62" s="11"/>
      <c r="K62" s="11"/>
      <c r="L62" s="11"/>
      <c r="M62" s="11"/>
      <c r="N62" s="11"/>
      <c r="O62" s="11"/>
      <c r="P62" s="11"/>
      <c r="Q62" s="11"/>
      <c r="R62" s="11"/>
      <c r="S62" s="11"/>
      <c r="T62" s="11"/>
      <c r="U62" s="414">
        <v>52</v>
      </c>
      <c r="V62" s="110">
        <v>100</v>
      </c>
      <c r="W62" s="170">
        <v>1</v>
      </c>
      <c r="X62" s="15">
        <v>0</v>
      </c>
      <c r="Y62" s="15">
        <v>0</v>
      </c>
      <c r="Z62" s="15">
        <v>0</v>
      </c>
      <c r="AA62" s="416">
        <v>0</v>
      </c>
      <c r="AB62" s="15">
        <v>0</v>
      </c>
      <c r="AC62" s="15">
        <v>0</v>
      </c>
      <c r="AD62" s="15">
        <v>0</v>
      </c>
      <c r="AE62" s="415">
        <v>0</v>
      </c>
      <c r="AF62" s="11"/>
      <c r="AG62" s="11"/>
      <c r="AH62" s="11"/>
      <c r="AI62" s="11"/>
      <c r="AJ62" s="11"/>
      <c r="AK62" s="8"/>
      <c r="AL62" s="8"/>
      <c r="AM62" s="8"/>
      <c r="AN62" s="8"/>
      <c r="AO62" s="8"/>
      <c r="AP62" s="8"/>
      <c r="AQ62" s="8"/>
      <c r="AR62" s="8"/>
      <c r="AS62" s="8"/>
      <c r="AT62" s="8"/>
    </row>
    <row r="63" spans="1:46" x14ac:dyDescent="0.3">
      <c r="A63" s="11"/>
      <c r="B63" s="11"/>
      <c r="C63" s="11"/>
      <c r="D63" s="11"/>
      <c r="E63" s="11"/>
      <c r="F63" s="11"/>
      <c r="G63" s="11"/>
      <c r="H63" s="11"/>
      <c r="I63" s="11"/>
      <c r="J63" s="11"/>
      <c r="K63" s="11"/>
      <c r="L63" s="11"/>
      <c r="M63" s="11"/>
      <c r="N63" s="11"/>
      <c r="O63" s="11"/>
      <c r="P63" s="11"/>
      <c r="Q63" s="11"/>
      <c r="R63" s="11"/>
      <c r="S63" s="11"/>
      <c r="T63" s="11"/>
      <c r="U63" s="414">
        <v>53</v>
      </c>
      <c r="V63" s="110">
        <v>100</v>
      </c>
      <c r="W63" s="170">
        <v>1</v>
      </c>
      <c r="X63" s="15">
        <v>0</v>
      </c>
      <c r="Y63" s="15">
        <v>0</v>
      </c>
      <c r="Z63" s="15">
        <v>0</v>
      </c>
      <c r="AA63" s="416">
        <v>0</v>
      </c>
      <c r="AB63" s="15">
        <v>0</v>
      </c>
      <c r="AC63" s="15">
        <v>0</v>
      </c>
      <c r="AD63" s="15">
        <v>0</v>
      </c>
      <c r="AE63" s="415">
        <v>0</v>
      </c>
      <c r="AF63" s="11"/>
      <c r="AG63" s="11"/>
      <c r="AH63" s="11"/>
      <c r="AI63" s="11"/>
      <c r="AJ63" s="11"/>
      <c r="AK63" s="8"/>
      <c r="AL63" s="8"/>
      <c r="AM63" s="8"/>
      <c r="AN63" s="8"/>
      <c r="AO63" s="8"/>
      <c r="AP63" s="8"/>
      <c r="AQ63" s="8"/>
      <c r="AR63" s="8"/>
      <c r="AS63" s="8"/>
      <c r="AT63" s="8"/>
    </row>
    <row r="64" spans="1:46" x14ac:dyDescent="0.3">
      <c r="A64" s="11"/>
      <c r="B64" s="11"/>
      <c r="C64" s="11"/>
      <c r="D64" s="11"/>
      <c r="E64" s="11"/>
      <c r="F64" s="11"/>
      <c r="G64" s="11"/>
      <c r="H64" s="11"/>
      <c r="I64" s="11"/>
      <c r="J64" s="11"/>
      <c r="K64" s="11"/>
      <c r="L64" s="11"/>
      <c r="M64" s="11"/>
      <c r="N64" s="11"/>
      <c r="O64" s="11"/>
      <c r="P64" s="11"/>
      <c r="Q64" s="11"/>
      <c r="R64" s="11"/>
      <c r="S64" s="11"/>
      <c r="T64" s="11"/>
      <c r="U64" s="414">
        <v>54</v>
      </c>
      <c r="V64" s="110">
        <v>100</v>
      </c>
      <c r="W64" s="170">
        <v>1</v>
      </c>
      <c r="X64" s="15">
        <v>0</v>
      </c>
      <c r="Y64" s="15">
        <v>0</v>
      </c>
      <c r="Z64" s="15">
        <v>0</v>
      </c>
      <c r="AA64" s="416">
        <v>0</v>
      </c>
      <c r="AB64" s="15">
        <v>0</v>
      </c>
      <c r="AC64" s="15">
        <v>0</v>
      </c>
      <c r="AD64" s="15">
        <v>0</v>
      </c>
      <c r="AE64" s="415">
        <v>0</v>
      </c>
      <c r="AF64" s="11"/>
      <c r="AG64" s="11"/>
      <c r="AH64" s="11"/>
      <c r="AI64" s="11"/>
      <c r="AJ64" s="11"/>
      <c r="AK64" s="8"/>
      <c r="AL64" s="8"/>
      <c r="AM64" s="8"/>
      <c r="AN64" s="8"/>
      <c r="AO64" s="8"/>
      <c r="AP64" s="8"/>
      <c r="AQ64" s="8"/>
      <c r="AR64" s="8"/>
      <c r="AS64" s="8"/>
      <c r="AT64" s="8"/>
    </row>
    <row r="65" spans="1:46" x14ac:dyDescent="0.3">
      <c r="A65" s="11"/>
      <c r="B65" s="11"/>
      <c r="C65" s="11"/>
      <c r="D65" s="11"/>
      <c r="E65" s="11"/>
      <c r="F65" s="11"/>
      <c r="G65" s="11"/>
      <c r="H65" s="11"/>
      <c r="I65" s="11"/>
      <c r="J65" s="11"/>
      <c r="K65" s="11"/>
      <c r="L65" s="11"/>
      <c r="M65" s="11"/>
      <c r="N65" s="11"/>
      <c r="O65" s="11"/>
      <c r="P65" s="11"/>
      <c r="Q65" s="11"/>
      <c r="R65" s="11"/>
      <c r="S65" s="11"/>
      <c r="T65" s="11"/>
      <c r="U65" s="414">
        <v>55</v>
      </c>
      <c r="V65" s="110">
        <v>100</v>
      </c>
      <c r="W65" s="170">
        <v>1</v>
      </c>
      <c r="X65" s="15">
        <v>0</v>
      </c>
      <c r="Y65" s="15">
        <v>0</v>
      </c>
      <c r="Z65" s="15">
        <v>0</v>
      </c>
      <c r="AA65" s="416">
        <v>0</v>
      </c>
      <c r="AB65" s="15">
        <v>0</v>
      </c>
      <c r="AC65" s="15">
        <v>0</v>
      </c>
      <c r="AD65" s="15">
        <v>0</v>
      </c>
      <c r="AE65" s="415">
        <v>0</v>
      </c>
      <c r="AF65" s="11"/>
      <c r="AG65" s="11"/>
      <c r="AH65" s="11"/>
      <c r="AI65" s="11"/>
      <c r="AJ65" s="11"/>
      <c r="AK65" s="8"/>
      <c r="AL65" s="8"/>
      <c r="AM65" s="8"/>
      <c r="AN65" s="8"/>
      <c r="AO65" s="8"/>
      <c r="AP65" s="8"/>
      <c r="AQ65" s="8"/>
      <c r="AR65" s="8"/>
      <c r="AS65" s="8"/>
      <c r="AT65" s="8"/>
    </row>
    <row r="66" spans="1:46" x14ac:dyDescent="0.3">
      <c r="A66" s="11"/>
      <c r="B66" s="11"/>
      <c r="C66" s="11"/>
      <c r="D66" s="11"/>
      <c r="E66" s="11"/>
      <c r="F66" s="11"/>
      <c r="G66" s="11"/>
      <c r="H66" s="11"/>
      <c r="I66" s="11"/>
      <c r="J66" s="11"/>
      <c r="K66" s="11"/>
      <c r="L66" s="11"/>
      <c r="M66" s="11"/>
      <c r="N66" s="11"/>
      <c r="O66" s="11"/>
      <c r="P66" s="11"/>
      <c r="Q66" s="11"/>
      <c r="R66" s="11"/>
      <c r="S66" s="11"/>
      <c r="T66" s="11"/>
      <c r="U66" s="414">
        <v>56</v>
      </c>
      <c r="V66" s="110">
        <v>100</v>
      </c>
      <c r="W66" s="170">
        <v>1</v>
      </c>
      <c r="X66" s="15">
        <v>0</v>
      </c>
      <c r="Y66" s="15">
        <v>0</v>
      </c>
      <c r="Z66" s="15">
        <v>0</v>
      </c>
      <c r="AA66" s="416">
        <v>0</v>
      </c>
      <c r="AB66" s="15">
        <v>0</v>
      </c>
      <c r="AC66" s="15">
        <v>0</v>
      </c>
      <c r="AD66" s="15">
        <v>0</v>
      </c>
      <c r="AE66" s="415">
        <v>0</v>
      </c>
      <c r="AF66" s="11"/>
      <c r="AG66" s="11"/>
      <c r="AH66" s="11"/>
      <c r="AI66" s="11"/>
      <c r="AJ66" s="11"/>
      <c r="AK66" s="8"/>
      <c r="AL66" s="8"/>
      <c r="AM66" s="8"/>
      <c r="AN66" s="8"/>
      <c r="AO66" s="8"/>
      <c r="AP66" s="8"/>
      <c r="AQ66" s="8"/>
      <c r="AR66" s="8"/>
      <c r="AS66" s="8"/>
      <c r="AT66" s="8"/>
    </row>
    <row r="67" spans="1:46" x14ac:dyDescent="0.3">
      <c r="A67" s="11"/>
      <c r="B67" s="11"/>
      <c r="C67" s="11"/>
      <c r="D67" s="11"/>
      <c r="E67" s="11"/>
      <c r="F67" s="11"/>
      <c r="G67" s="11"/>
      <c r="H67" s="11"/>
      <c r="I67" s="11"/>
      <c r="J67" s="11"/>
      <c r="K67" s="11"/>
      <c r="L67" s="11"/>
      <c r="M67" s="11"/>
      <c r="N67" s="11"/>
      <c r="O67" s="11"/>
      <c r="P67" s="11"/>
      <c r="Q67" s="11"/>
      <c r="R67" s="11"/>
      <c r="S67" s="11"/>
      <c r="T67" s="11"/>
      <c r="U67" s="414">
        <v>57</v>
      </c>
      <c r="V67" s="110">
        <v>100</v>
      </c>
      <c r="W67" s="170">
        <v>1</v>
      </c>
      <c r="X67" s="15">
        <v>0</v>
      </c>
      <c r="Y67" s="15">
        <v>0</v>
      </c>
      <c r="Z67" s="15">
        <v>0</v>
      </c>
      <c r="AA67" s="416">
        <v>0</v>
      </c>
      <c r="AB67" s="15">
        <v>0</v>
      </c>
      <c r="AC67" s="15">
        <v>0</v>
      </c>
      <c r="AD67" s="15">
        <v>0</v>
      </c>
      <c r="AE67" s="415">
        <v>0</v>
      </c>
      <c r="AF67" s="11"/>
      <c r="AG67" s="11"/>
      <c r="AH67" s="11"/>
      <c r="AI67" s="11"/>
      <c r="AJ67" s="11"/>
      <c r="AK67" s="8"/>
      <c r="AL67" s="8"/>
      <c r="AM67" s="8"/>
      <c r="AN67" s="8"/>
      <c r="AO67" s="8"/>
      <c r="AP67" s="8"/>
      <c r="AQ67" s="8"/>
      <c r="AR67" s="8"/>
      <c r="AS67" s="8"/>
      <c r="AT67" s="8"/>
    </row>
    <row r="68" spans="1:46" x14ac:dyDescent="0.3">
      <c r="A68" s="11"/>
      <c r="B68" s="11"/>
      <c r="C68" s="11"/>
      <c r="D68" s="11"/>
      <c r="E68" s="11"/>
      <c r="F68" s="11"/>
      <c r="G68" s="11"/>
      <c r="H68" s="11"/>
      <c r="I68" s="11"/>
      <c r="J68" s="11"/>
      <c r="K68" s="11"/>
      <c r="L68" s="11"/>
      <c r="M68" s="11"/>
      <c r="N68" s="11"/>
      <c r="O68" s="11"/>
      <c r="P68" s="11"/>
      <c r="Q68" s="11"/>
      <c r="R68" s="11"/>
      <c r="S68" s="11"/>
      <c r="T68" s="11"/>
      <c r="U68" s="414">
        <v>58</v>
      </c>
      <c r="V68" s="110">
        <v>100</v>
      </c>
      <c r="W68" s="170">
        <v>1</v>
      </c>
      <c r="X68" s="15">
        <v>0</v>
      </c>
      <c r="Y68" s="15">
        <v>0</v>
      </c>
      <c r="Z68" s="15">
        <v>0</v>
      </c>
      <c r="AA68" s="416">
        <v>0</v>
      </c>
      <c r="AB68" s="15">
        <v>0</v>
      </c>
      <c r="AC68" s="15">
        <v>0</v>
      </c>
      <c r="AD68" s="15">
        <v>0</v>
      </c>
      <c r="AE68" s="415">
        <v>0</v>
      </c>
      <c r="AF68" s="11"/>
      <c r="AG68" s="11"/>
      <c r="AH68" s="11"/>
      <c r="AI68" s="11"/>
      <c r="AJ68" s="11"/>
      <c r="AK68" s="8"/>
      <c r="AL68" s="8"/>
      <c r="AM68" s="8"/>
      <c r="AN68" s="8"/>
      <c r="AO68" s="8"/>
      <c r="AP68" s="8"/>
      <c r="AQ68" s="8"/>
      <c r="AR68" s="8"/>
      <c r="AS68" s="8"/>
      <c r="AT68" s="8"/>
    </row>
    <row r="69" spans="1:46" x14ac:dyDescent="0.3">
      <c r="A69" s="11"/>
      <c r="B69" s="11"/>
      <c r="C69" s="11"/>
      <c r="D69" s="11"/>
      <c r="E69" s="11"/>
      <c r="F69" s="11"/>
      <c r="G69" s="11"/>
      <c r="H69" s="11"/>
      <c r="I69" s="11"/>
      <c r="J69" s="11"/>
      <c r="K69" s="11"/>
      <c r="L69" s="11"/>
      <c r="M69" s="11"/>
      <c r="N69" s="11"/>
      <c r="O69" s="11"/>
      <c r="P69" s="11"/>
      <c r="Q69" s="11"/>
      <c r="R69" s="11"/>
      <c r="S69" s="11"/>
      <c r="T69" s="11"/>
      <c r="U69" s="414">
        <v>59</v>
      </c>
      <c r="V69" s="110">
        <v>100</v>
      </c>
      <c r="W69" s="170">
        <v>1</v>
      </c>
      <c r="X69" s="15">
        <v>0</v>
      </c>
      <c r="Y69" s="15">
        <v>0</v>
      </c>
      <c r="Z69" s="15">
        <v>0</v>
      </c>
      <c r="AA69" s="416">
        <v>0</v>
      </c>
      <c r="AB69" s="15">
        <v>0</v>
      </c>
      <c r="AC69" s="15">
        <v>0</v>
      </c>
      <c r="AD69" s="15">
        <v>0</v>
      </c>
      <c r="AE69" s="415">
        <v>0</v>
      </c>
      <c r="AF69" s="11"/>
      <c r="AG69" s="11"/>
      <c r="AH69" s="11"/>
      <c r="AI69" s="11"/>
      <c r="AJ69" s="11"/>
      <c r="AK69" s="8"/>
      <c r="AL69" s="8"/>
      <c r="AM69" s="8"/>
      <c r="AN69" s="8"/>
      <c r="AO69" s="8"/>
      <c r="AP69" s="8"/>
      <c r="AQ69" s="8"/>
      <c r="AR69" s="8"/>
      <c r="AS69" s="8"/>
      <c r="AT69" s="8"/>
    </row>
    <row r="70" spans="1:46" x14ac:dyDescent="0.3">
      <c r="A70" s="11"/>
      <c r="B70" s="11"/>
      <c r="C70" s="11"/>
      <c r="D70" s="11"/>
      <c r="E70" s="11"/>
      <c r="F70" s="11"/>
      <c r="G70" s="11"/>
      <c r="H70" s="11"/>
      <c r="I70" s="11"/>
      <c r="J70" s="11"/>
      <c r="K70" s="11"/>
      <c r="L70" s="11"/>
      <c r="M70" s="11"/>
      <c r="N70" s="11"/>
      <c r="O70" s="11"/>
      <c r="P70" s="11"/>
      <c r="Q70" s="11"/>
      <c r="R70" s="11"/>
      <c r="S70" s="11"/>
      <c r="T70" s="11"/>
      <c r="U70" s="414">
        <v>60</v>
      </c>
      <c r="V70" s="110">
        <v>100</v>
      </c>
      <c r="W70" s="170">
        <v>1</v>
      </c>
      <c r="X70" s="15">
        <v>0</v>
      </c>
      <c r="Y70" s="15">
        <v>0</v>
      </c>
      <c r="Z70" s="15">
        <v>0</v>
      </c>
      <c r="AA70" s="416">
        <v>0</v>
      </c>
      <c r="AB70" s="15">
        <v>0</v>
      </c>
      <c r="AC70" s="15">
        <v>0</v>
      </c>
      <c r="AD70" s="15">
        <v>0</v>
      </c>
      <c r="AE70" s="415">
        <v>0</v>
      </c>
      <c r="AF70" s="11"/>
      <c r="AG70" s="11"/>
      <c r="AH70" s="11"/>
      <c r="AI70" s="11"/>
      <c r="AJ70" s="11"/>
      <c r="AK70" s="8"/>
      <c r="AL70" s="8"/>
      <c r="AM70" s="8"/>
      <c r="AN70" s="8"/>
      <c r="AO70" s="8"/>
      <c r="AP70" s="8"/>
      <c r="AQ70" s="8"/>
      <c r="AR70" s="8"/>
      <c r="AS70" s="8"/>
      <c r="AT70" s="8"/>
    </row>
    <row r="71" spans="1:46" x14ac:dyDescent="0.3">
      <c r="A71" s="11"/>
      <c r="B71" s="11"/>
      <c r="C71" s="11"/>
      <c r="D71" s="11"/>
      <c r="E71" s="11"/>
      <c r="F71" s="11"/>
      <c r="G71" s="11"/>
      <c r="H71" s="11"/>
      <c r="I71" s="11"/>
      <c r="J71" s="11"/>
      <c r="K71" s="11"/>
      <c r="L71" s="11"/>
      <c r="M71" s="11"/>
      <c r="N71" s="11"/>
      <c r="O71" s="11"/>
      <c r="P71" s="11"/>
      <c r="Q71" s="11"/>
      <c r="R71" s="11"/>
      <c r="S71" s="11"/>
      <c r="T71" s="11"/>
      <c r="U71" s="414">
        <v>61</v>
      </c>
      <c r="V71" s="110">
        <v>100</v>
      </c>
      <c r="W71" s="170">
        <v>1</v>
      </c>
      <c r="X71" s="15">
        <v>0</v>
      </c>
      <c r="Y71" s="15">
        <v>0</v>
      </c>
      <c r="Z71" s="15">
        <v>0</v>
      </c>
      <c r="AA71" s="416">
        <v>0</v>
      </c>
      <c r="AB71" s="15">
        <v>0</v>
      </c>
      <c r="AC71" s="15">
        <v>0</v>
      </c>
      <c r="AD71" s="15">
        <v>0</v>
      </c>
      <c r="AE71" s="415">
        <v>0</v>
      </c>
      <c r="AF71" s="11"/>
      <c r="AG71" s="11"/>
      <c r="AH71" s="11"/>
      <c r="AI71" s="11"/>
      <c r="AJ71" s="11"/>
      <c r="AK71" s="8"/>
      <c r="AL71" s="8"/>
      <c r="AM71" s="8"/>
      <c r="AN71" s="8"/>
      <c r="AO71" s="8"/>
      <c r="AP71" s="8"/>
      <c r="AQ71" s="8"/>
      <c r="AR71" s="8"/>
      <c r="AS71" s="8"/>
      <c r="AT71" s="8"/>
    </row>
    <row r="72" spans="1:46" x14ac:dyDescent="0.3">
      <c r="A72" s="11"/>
      <c r="B72" s="11"/>
      <c r="C72" s="11"/>
      <c r="D72" s="11"/>
      <c r="E72" s="11"/>
      <c r="F72" s="11"/>
      <c r="G72" s="11"/>
      <c r="H72" s="11"/>
      <c r="I72" s="11"/>
      <c r="J72" s="11"/>
      <c r="K72" s="11"/>
      <c r="L72" s="11"/>
      <c r="M72" s="11"/>
      <c r="N72" s="11"/>
      <c r="O72" s="11"/>
      <c r="P72" s="11"/>
      <c r="Q72" s="11"/>
      <c r="R72" s="11"/>
      <c r="S72" s="11"/>
      <c r="T72" s="11"/>
      <c r="U72" s="414">
        <v>62</v>
      </c>
      <c r="V72" s="110">
        <v>100</v>
      </c>
      <c r="W72" s="170">
        <v>1</v>
      </c>
      <c r="X72" s="15">
        <v>0</v>
      </c>
      <c r="Y72" s="15">
        <v>0</v>
      </c>
      <c r="Z72" s="15">
        <v>0</v>
      </c>
      <c r="AA72" s="416">
        <v>0</v>
      </c>
      <c r="AB72" s="15">
        <v>0</v>
      </c>
      <c r="AC72" s="15">
        <v>0</v>
      </c>
      <c r="AD72" s="15">
        <v>0</v>
      </c>
      <c r="AE72" s="415">
        <v>0</v>
      </c>
      <c r="AF72" s="11"/>
      <c r="AG72" s="11"/>
      <c r="AH72" s="11"/>
      <c r="AI72" s="11"/>
      <c r="AJ72" s="11"/>
      <c r="AK72" s="8"/>
      <c r="AL72" s="8"/>
      <c r="AM72" s="8"/>
      <c r="AN72" s="8"/>
      <c r="AO72" s="8"/>
      <c r="AP72" s="8"/>
      <c r="AQ72" s="8"/>
      <c r="AR72" s="8"/>
      <c r="AS72" s="8"/>
      <c r="AT72" s="8"/>
    </row>
    <row r="73" spans="1:46" x14ac:dyDescent="0.3">
      <c r="A73" s="11"/>
      <c r="B73" s="11"/>
      <c r="C73" s="11"/>
      <c r="D73" s="11"/>
      <c r="E73" s="11"/>
      <c r="F73" s="11"/>
      <c r="G73" s="11"/>
      <c r="H73" s="11"/>
      <c r="I73" s="11"/>
      <c r="J73" s="11"/>
      <c r="K73" s="11"/>
      <c r="L73" s="11"/>
      <c r="M73" s="11"/>
      <c r="N73" s="11"/>
      <c r="O73" s="11"/>
      <c r="P73" s="11"/>
      <c r="Q73" s="11"/>
      <c r="R73" s="11"/>
      <c r="S73" s="11"/>
      <c r="T73" s="11"/>
      <c r="U73" s="414">
        <v>63</v>
      </c>
      <c r="V73" s="110">
        <v>100</v>
      </c>
      <c r="W73" s="170">
        <v>1</v>
      </c>
      <c r="X73" s="15">
        <v>0</v>
      </c>
      <c r="Y73" s="15">
        <v>0</v>
      </c>
      <c r="Z73" s="15">
        <v>0</v>
      </c>
      <c r="AA73" s="416">
        <v>0</v>
      </c>
      <c r="AB73" s="15">
        <v>0</v>
      </c>
      <c r="AC73" s="15">
        <v>0</v>
      </c>
      <c r="AD73" s="15">
        <v>0</v>
      </c>
      <c r="AE73" s="415">
        <v>0</v>
      </c>
      <c r="AF73" s="11"/>
      <c r="AG73" s="11"/>
      <c r="AH73" s="11"/>
      <c r="AI73" s="11"/>
      <c r="AJ73" s="11"/>
      <c r="AK73" s="8"/>
      <c r="AL73" s="8"/>
      <c r="AM73" s="8"/>
      <c r="AN73" s="8"/>
      <c r="AO73" s="8"/>
      <c r="AP73" s="8"/>
      <c r="AQ73" s="8"/>
      <c r="AR73" s="8"/>
      <c r="AS73" s="8"/>
      <c r="AT73" s="8"/>
    </row>
    <row r="74" spans="1:46" x14ac:dyDescent="0.3">
      <c r="A74" s="11"/>
      <c r="B74" s="11"/>
      <c r="C74" s="11"/>
      <c r="D74" s="11"/>
      <c r="E74" s="11"/>
      <c r="F74" s="11"/>
      <c r="G74" s="11"/>
      <c r="H74" s="11"/>
      <c r="I74" s="11"/>
      <c r="J74" s="11"/>
      <c r="K74" s="11"/>
      <c r="L74" s="11"/>
      <c r="M74" s="11"/>
      <c r="N74" s="11"/>
      <c r="O74" s="11"/>
      <c r="P74" s="11"/>
      <c r="Q74" s="11"/>
      <c r="R74" s="11"/>
      <c r="S74" s="11"/>
      <c r="T74" s="11"/>
      <c r="U74" s="414">
        <v>64</v>
      </c>
      <c r="V74" s="110">
        <v>100</v>
      </c>
      <c r="W74" s="170">
        <v>1</v>
      </c>
      <c r="X74" s="15">
        <v>0</v>
      </c>
      <c r="Y74" s="15">
        <v>0</v>
      </c>
      <c r="Z74" s="15">
        <v>0</v>
      </c>
      <c r="AA74" s="416">
        <v>0</v>
      </c>
      <c r="AB74" s="15">
        <v>0</v>
      </c>
      <c r="AC74" s="15">
        <v>0</v>
      </c>
      <c r="AD74" s="15">
        <v>0</v>
      </c>
      <c r="AE74" s="415">
        <v>0</v>
      </c>
      <c r="AF74" s="11"/>
      <c r="AG74" s="11"/>
      <c r="AH74" s="11"/>
      <c r="AI74" s="11"/>
      <c r="AJ74" s="11"/>
      <c r="AK74" s="8"/>
      <c r="AL74" s="8"/>
      <c r="AM74" s="8"/>
      <c r="AN74" s="8"/>
      <c r="AO74" s="8"/>
      <c r="AP74" s="8"/>
      <c r="AQ74" s="8"/>
      <c r="AR74" s="8"/>
      <c r="AS74" s="8"/>
      <c r="AT74" s="8"/>
    </row>
    <row r="75" spans="1:46" x14ac:dyDescent="0.3">
      <c r="A75" s="11"/>
      <c r="B75" s="11"/>
      <c r="C75" s="11"/>
      <c r="D75" s="11"/>
      <c r="E75" s="11"/>
      <c r="F75" s="11"/>
      <c r="G75" s="11"/>
      <c r="H75" s="11"/>
      <c r="I75" s="11"/>
      <c r="J75" s="11"/>
      <c r="K75" s="11"/>
      <c r="L75" s="11"/>
      <c r="M75" s="11"/>
      <c r="N75" s="11"/>
      <c r="O75" s="11"/>
      <c r="P75" s="11"/>
      <c r="Q75" s="11"/>
      <c r="R75" s="11"/>
      <c r="S75" s="11"/>
      <c r="T75" s="11"/>
      <c r="U75" s="414">
        <v>65</v>
      </c>
      <c r="V75" s="110">
        <v>100</v>
      </c>
      <c r="W75" s="170">
        <v>1</v>
      </c>
      <c r="X75" s="15">
        <v>0</v>
      </c>
      <c r="Y75" s="15">
        <v>0</v>
      </c>
      <c r="Z75" s="15">
        <v>0</v>
      </c>
      <c r="AA75" s="416">
        <v>0</v>
      </c>
      <c r="AB75" s="15">
        <v>0</v>
      </c>
      <c r="AC75" s="15">
        <v>0</v>
      </c>
      <c r="AD75" s="15">
        <v>0</v>
      </c>
      <c r="AE75" s="415">
        <v>0</v>
      </c>
      <c r="AF75" s="11"/>
      <c r="AG75" s="11"/>
      <c r="AH75" s="11"/>
      <c r="AI75" s="11"/>
      <c r="AJ75" s="11"/>
      <c r="AK75" s="8"/>
      <c r="AL75" s="8"/>
      <c r="AM75" s="8"/>
      <c r="AN75" s="8"/>
      <c r="AO75" s="8"/>
      <c r="AP75" s="8"/>
      <c r="AQ75" s="8"/>
      <c r="AR75" s="8"/>
      <c r="AS75" s="8"/>
      <c r="AT75" s="8"/>
    </row>
    <row r="76" spans="1:46" x14ac:dyDescent="0.3">
      <c r="A76" s="11"/>
      <c r="B76" s="11"/>
      <c r="C76" s="11"/>
      <c r="D76" s="11"/>
      <c r="E76" s="11"/>
      <c r="F76" s="11"/>
      <c r="G76" s="11"/>
      <c r="H76" s="11"/>
      <c r="I76" s="11"/>
      <c r="J76" s="11"/>
      <c r="K76" s="11"/>
      <c r="L76" s="11"/>
      <c r="M76" s="11"/>
      <c r="N76" s="11"/>
      <c r="O76" s="11"/>
      <c r="P76" s="11"/>
      <c r="Q76" s="11"/>
      <c r="R76" s="11"/>
      <c r="S76" s="11"/>
      <c r="T76" s="11"/>
      <c r="U76" s="414">
        <v>66</v>
      </c>
      <c r="V76" s="110">
        <v>100</v>
      </c>
      <c r="W76" s="170">
        <v>1</v>
      </c>
      <c r="X76" s="15">
        <v>0</v>
      </c>
      <c r="Y76" s="15">
        <v>0</v>
      </c>
      <c r="Z76" s="15">
        <v>0</v>
      </c>
      <c r="AA76" s="416">
        <v>0</v>
      </c>
      <c r="AB76" s="15">
        <v>0</v>
      </c>
      <c r="AC76" s="15">
        <v>0</v>
      </c>
      <c r="AD76" s="15">
        <v>0</v>
      </c>
      <c r="AE76" s="415">
        <v>0</v>
      </c>
      <c r="AF76" s="11"/>
      <c r="AG76" s="11"/>
      <c r="AH76" s="11"/>
      <c r="AI76" s="11"/>
      <c r="AJ76" s="11"/>
      <c r="AK76" s="8"/>
      <c r="AL76" s="8"/>
      <c r="AM76" s="8"/>
      <c r="AN76" s="8"/>
      <c r="AO76" s="8"/>
      <c r="AP76" s="8"/>
      <c r="AQ76" s="8"/>
      <c r="AR76" s="8"/>
      <c r="AS76" s="8"/>
      <c r="AT76" s="8"/>
    </row>
    <row r="77" spans="1:46" x14ac:dyDescent="0.3">
      <c r="A77" s="11"/>
      <c r="B77" s="11"/>
      <c r="C77" s="11"/>
      <c r="D77" s="11"/>
      <c r="E77" s="11"/>
      <c r="F77" s="11"/>
      <c r="G77" s="11"/>
      <c r="H77" s="11"/>
      <c r="I77" s="11"/>
      <c r="J77" s="11"/>
      <c r="K77" s="11"/>
      <c r="L77" s="11"/>
      <c r="M77" s="11"/>
      <c r="N77" s="11"/>
      <c r="O77" s="11"/>
      <c r="P77" s="11"/>
      <c r="Q77" s="11"/>
      <c r="R77" s="11"/>
      <c r="S77" s="11"/>
      <c r="T77" s="11"/>
      <c r="U77" s="414">
        <v>67</v>
      </c>
      <c r="V77" s="110">
        <v>100</v>
      </c>
      <c r="W77" s="170">
        <v>1</v>
      </c>
      <c r="X77" s="15">
        <v>0</v>
      </c>
      <c r="Y77" s="15">
        <v>0</v>
      </c>
      <c r="Z77" s="15">
        <v>0</v>
      </c>
      <c r="AA77" s="416">
        <v>0</v>
      </c>
      <c r="AB77" s="15">
        <v>0</v>
      </c>
      <c r="AC77" s="15">
        <v>0</v>
      </c>
      <c r="AD77" s="15">
        <v>0</v>
      </c>
      <c r="AE77" s="415">
        <v>0</v>
      </c>
      <c r="AF77" s="11"/>
      <c r="AG77" s="11"/>
      <c r="AH77" s="11"/>
      <c r="AI77" s="11"/>
      <c r="AJ77" s="11"/>
      <c r="AK77" s="8"/>
      <c r="AL77" s="8"/>
      <c r="AM77" s="8"/>
      <c r="AN77" s="8"/>
      <c r="AO77" s="8"/>
      <c r="AP77" s="8"/>
      <c r="AQ77" s="8"/>
      <c r="AR77" s="8"/>
      <c r="AS77" s="8"/>
      <c r="AT77" s="8"/>
    </row>
    <row r="78" spans="1:46" x14ac:dyDescent="0.3">
      <c r="A78" s="11"/>
      <c r="B78" s="11"/>
      <c r="C78" s="11"/>
      <c r="D78" s="11"/>
      <c r="E78" s="11"/>
      <c r="F78" s="11"/>
      <c r="G78" s="11"/>
      <c r="H78" s="11"/>
      <c r="I78" s="11"/>
      <c r="J78" s="11"/>
      <c r="K78" s="11"/>
      <c r="L78" s="11"/>
      <c r="M78" s="11"/>
      <c r="N78" s="11"/>
      <c r="O78" s="11"/>
      <c r="P78" s="11"/>
      <c r="Q78" s="11"/>
      <c r="R78" s="11"/>
      <c r="S78" s="11"/>
      <c r="T78" s="11"/>
      <c r="U78" s="414">
        <v>68</v>
      </c>
      <c r="V78" s="110">
        <v>100</v>
      </c>
      <c r="W78" s="170">
        <v>1</v>
      </c>
      <c r="X78" s="15">
        <v>0</v>
      </c>
      <c r="Y78" s="15">
        <v>0</v>
      </c>
      <c r="Z78" s="15">
        <v>0</v>
      </c>
      <c r="AA78" s="416">
        <v>0</v>
      </c>
      <c r="AB78" s="15">
        <v>0</v>
      </c>
      <c r="AC78" s="15">
        <v>0</v>
      </c>
      <c r="AD78" s="15">
        <v>0</v>
      </c>
      <c r="AE78" s="415">
        <v>0</v>
      </c>
      <c r="AF78" s="11"/>
      <c r="AG78" s="11"/>
      <c r="AH78" s="11"/>
      <c r="AI78" s="11"/>
      <c r="AJ78" s="11"/>
      <c r="AK78" s="8"/>
      <c r="AL78" s="8"/>
      <c r="AM78" s="8"/>
      <c r="AN78" s="8"/>
      <c r="AO78" s="8"/>
      <c r="AP78" s="8"/>
      <c r="AQ78" s="8"/>
      <c r="AR78" s="8"/>
      <c r="AS78" s="8"/>
      <c r="AT78" s="8"/>
    </row>
    <row r="79" spans="1:46" x14ac:dyDescent="0.3">
      <c r="A79" s="11"/>
      <c r="B79" s="11"/>
      <c r="C79" s="11"/>
      <c r="D79" s="11"/>
      <c r="E79" s="11"/>
      <c r="F79" s="11"/>
      <c r="G79" s="11"/>
      <c r="H79" s="11"/>
      <c r="I79" s="11"/>
      <c r="J79" s="11"/>
      <c r="K79" s="11"/>
      <c r="L79" s="11"/>
      <c r="M79" s="11"/>
      <c r="N79" s="11"/>
      <c r="O79" s="11"/>
      <c r="P79" s="11"/>
      <c r="Q79" s="11"/>
      <c r="R79" s="11"/>
      <c r="S79" s="11"/>
      <c r="T79" s="11"/>
      <c r="U79" s="414">
        <v>69</v>
      </c>
      <c r="V79" s="110">
        <v>100</v>
      </c>
      <c r="W79" s="170">
        <v>1</v>
      </c>
      <c r="X79" s="15">
        <v>0</v>
      </c>
      <c r="Y79" s="15">
        <v>0</v>
      </c>
      <c r="Z79" s="15">
        <v>0</v>
      </c>
      <c r="AA79" s="416">
        <v>0</v>
      </c>
      <c r="AB79" s="15">
        <v>0</v>
      </c>
      <c r="AC79" s="15">
        <v>0</v>
      </c>
      <c r="AD79" s="15">
        <v>0</v>
      </c>
      <c r="AE79" s="415">
        <v>0</v>
      </c>
      <c r="AF79" s="11"/>
      <c r="AG79" s="11"/>
      <c r="AH79" s="11"/>
      <c r="AI79" s="11"/>
      <c r="AJ79" s="11"/>
      <c r="AK79" s="8"/>
      <c r="AL79" s="8"/>
      <c r="AM79" s="8"/>
      <c r="AN79" s="8"/>
      <c r="AO79" s="8"/>
      <c r="AP79" s="8"/>
      <c r="AQ79" s="8"/>
      <c r="AR79" s="8"/>
      <c r="AS79" s="8"/>
      <c r="AT79" s="8"/>
    </row>
    <row r="80" spans="1:46" x14ac:dyDescent="0.3">
      <c r="A80" s="11"/>
      <c r="B80" s="11"/>
      <c r="C80" s="11"/>
      <c r="D80" s="11"/>
      <c r="E80" s="11"/>
      <c r="F80" s="11"/>
      <c r="G80" s="11"/>
      <c r="H80" s="11"/>
      <c r="I80" s="11"/>
      <c r="J80" s="11"/>
      <c r="K80" s="11"/>
      <c r="L80" s="11"/>
      <c r="M80" s="11"/>
      <c r="N80" s="11"/>
      <c r="O80" s="11"/>
      <c r="P80" s="11"/>
      <c r="Q80" s="11"/>
      <c r="R80" s="11"/>
      <c r="S80" s="11"/>
      <c r="T80" s="11"/>
      <c r="U80" s="414">
        <v>70</v>
      </c>
      <c r="V80" s="110">
        <v>100</v>
      </c>
      <c r="W80" s="170">
        <v>1</v>
      </c>
      <c r="X80" s="15">
        <v>0</v>
      </c>
      <c r="Y80" s="15">
        <v>0</v>
      </c>
      <c r="Z80" s="15">
        <v>0</v>
      </c>
      <c r="AA80" s="416">
        <v>0</v>
      </c>
      <c r="AB80" s="15">
        <v>0</v>
      </c>
      <c r="AC80" s="15">
        <v>0</v>
      </c>
      <c r="AD80" s="15">
        <v>0</v>
      </c>
      <c r="AE80" s="415">
        <v>0</v>
      </c>
      <c r="AF80" s="11"/>
      <c r="AG80" s="11"/>
      <c r="AH80" s="11"/>
      <c r="AI80" s="11"/>
      <c r="AJ80" s="11"/>
      <c r="AK80" s="8"/>
      <c r="AL80" s="8"/>
      <c r="AM80" s="8"/>
      <c r="AN80" s="8"/>
      <c r="AO80" s="8"/>
      <c r="AP80" s="8"/>
      <c r="AQ80" s="8"/>
      <c r="AR80" s="8"/>
      <c r="AS80" s="8"/>
      <c r="AT80" s="8"/>
    </row>
    <row r="81" spans="1:46" x14ac:dyDescent="0.3">
      <c r="A81" s="11"/>
      <c r="B81" s="11"/>
      <c r="C81" s="11"/>
      <c r="D81" s="11"/>
      <c r="E81" s="11"/>
      <c r="F81" s="11"/>
      <c r="G81" s="11"/>
      <c r="H81" s="11"/>
      <c r="I81" s="11"/>
      <c r="J81" s="11"/>
      <c r="K81" s="11"/>
      <c r="L81" s="11"/>
      <c r="M81" s="11"/>
      <c r="N81" s="11"/>
      <c r="O81" s="11"/>
      <c r="P81" s="11"/>
      <c r="Q81" s="11"/>
      <c r="R81" s="11"/>
      <c r="S81" s="11"/>
      <c r="T81" s="11"/>
      <c r="U81" s="414">
        <v>71</v>
      </c>
      <c r="V81" s="110">
        <v>100</v>
      </c>
      <c r="W81" s="170">
        <v>1</v>
      </c>
      <c r="X81" s="15">
        <v>0</v>
      </c>
      <c r="Y81" s="15">
        <v>0</v>
      </c>
      <c r="Z81" s="15">
        <v>0</v>
      </c>
      <c r="AA81" s="416">
        <v>0</v>
      </c>
      <c r="AB81" s="15">
        <v>0</v>
      </c>
      <c r="AC81" s="15">
        <v>0</v>
      </c>
      <c r="AD81" s="15">
        <v>0</v>
      </c>
      <c r="AE81" s="415">
        <v>0</v>
      </c>
      <c r="AF81" s="11"/>
      <c r="AG81" s="11"/>
      <c r="AH81" s="11"/>
      <c r="AI81" s="11"/>
      <c r="AJ81" s="11"/>
      <c r="AK81" s="8"/>
      <c r="AL81" s="8"/>
      <c r="AM81" s="8"/>
      <c r="AN81" s="8"/>
      <c r="AO81" s="8"/>
      <c r="AP81" s="8"/>
      <c r="AQ81" s="8"/>
      <c r="AR81" s="8"/>
      <c r="AS81" s="8"/>
      <c r="AT81" s="8"/>
    </row>
    <row r="82" spans="1:46" x14ac:dyDescent="0.3">
      <c r="A82" s="11"/>
      <c r="B82" s="11"/>
      <c r="C82" s="11"/>
      <c r="D82" s="11"/>
      <c r="E82" s="11"/>
      <c r="F82" s="11"/>
      <c r="G82" s="11"/>
      <c r="H82" s="11"/>
      <c r="I82" s="11"/>
      <c r="J82" s="11"/>
      <c r="K82" s="11"/>
      <c r="L82" s="11"/>
      <c r="M82" s="11"/>
      <c r="N82" s="11"/>
      <c r="O82" s="11"/>
      <c r="P82" s="11"/>
      <c r="Q82" s="11"/>
      <c r="R82" s="11"/>
      <c r="S82" s="11"/>
      <c r="T82" s="11"/>
      <c r="U82" s="414">
        <v>72</v>
      </c>
      <c r="V82" s="110">
        <v>100</v>
      </c>
      <c r="W82" s="170">
        <v>1</v>
      </c>
      <c r="X82" s="15">
        <v>0</v>
      </c>
      <c r="Y82" s="15">
        <v>0</v>
      </c>
      <c r="Z82" s="15">
        <v>0</v>
      </c>
      <c r="AA82" s="416">
        <v>0</v>
      </c>
      <c r="AB82" s="15">
        <v>0</v>
      </c>
      <c r="AC82" s="15">
        <v>0</v>
      </c>
      <c r="AD82" s="15">
        <v>0</v>
      </c>
      <c r="AE82" s="415">
        <v>0</v>
      </c>
      <c r="AF82" s="11"/>
      <c r="AG82" s="11"/>
      <c r="AH82" s="11"/>
      <c r="AI82" s="11"/>
      <c r="AJ82" s="11"/>
      <c r="AK82" s="8"/>
      <c r="AL82" s="8"/>
      <c r="AM82" s="8"/>
      <c r="AN82" s="8"/>
      <c r="AO82" s="8"/>
      <c r="AP82" s="8"/>
      <c r="AQ82" s="8"/>
      <c r="AR82" s="8"/>
      <c r="AS82" s="8"/>
      <c r="AT82" s="8"/>
    </row>
    <row r="83" spans="1:46" x14ac:dyDescent="0.3">
      <c r="A83" s="11"/>
      <c r="B83" s="11"/>
      <c r="C83" s="11"/>
      <c r="D83" s="11"/>
      <c r="E83" s="11"/>
      <c r="F83" s="11"/>
      <c r="G83" s="11"/>
      <c r="H83" s="11"/>
      <c r="I83" s="11"/>
      <c r="J83" s="11"/>
      <c r="K83" s="11"/>
      <c r="L83" s="11"/>
      <c r="M83" s="11"/>
      <c r="N83" s="11"/>
      <c r="O83" s="11"/>
      <c r="P83" s="11"/>
      <c r="Q83" s="11"/>
      <c r="R83" s="11"/>
      <c r="S83" s="11"/>
      <c r="T83" s="11"/>
      <c r="U83" s="414">
        <v>73</v>
      </c>
      <c r="V83" s="110">
        <v>100</v>
      </c>
      <c r="W83" s="170">
        <v>1</v>
      </c>
      <c r="X83" s="15">
        <v>0</v>
      </c>
      <c r="Y83" s="15">
        <v>0</v>
      </c>
      <c r="Z83" s="15">
        <v>0</v>
      </c>
      <c r="AA83" s="416">
        <v>0</v>
      </c>
      <c r="AB83" s="15">
        <v>0</v>
      </c>
      <c r="AC83" s="15">
        <v>0</v>
      </c>
      <c r="AD83" s="15">
        <v>0</v>
      </c>
      <c r="AE83" s="415">
        <v>0</v>
      </c>
      <c r="AF83" s="11"/>
      <c r="AG83" s="11"/>
      <c r="AH83" s="11"/>
      <c r="AI83" s="11"/>
      <c r="AJ83" s="11"/>
      <c r="AK83" s="8"/>
      <c r="AL83" s="8"/>
      <c r="AM83" s="8"/>
      <c r="AN83" s="8"/>
      <c r="AO83" s="8"/>
      <c r="AP83" s="8"/>
      <c r="AQ83" s="8"/>
      <c r="AR83" s="8"/>
      <c r="AS83" s="8"/>
      <c r="AT83" s="8"/>
    </row>
    <row r="84" spans="1:46" x14ac:dyDescent="0.3">
      <c r="A84" s="11"/>
      <c r="B84" s="11"/>
      <c r="C84" s="11"/>
      <c r="D84" s="11"/>
      <c r="E84" s="11"/>
      <c r="F84" s="11"/>
      <c r="G84" s="11"/>
      <c r="H84" s="11"/>
      <c r="I84" s="11"/>
      <c r="J84" s="11"/>
      <c r="K84" s="11"/>
      <c r="L84" s="11"/>
      <c r="M84" s="11"/>
      <c r="N84" s="11"/>
      <c r="O84" s="11"/>
      <c r="P84" s="11"/>
      <c r="Q84" s="11"/>
      <c r="R84" s="11"/>
      <c r="S84" s="11"/>
      <c r="T84" s="11"/>
      <c r="U84" s="414">
        <v>74</v>
      </c>
      <c r="V84" s="110">
        <v>100</v>
      </c>
      <c r="W84" s="170">
        <v>1</v>
      </c>
      <c r="X84" s="15">
        <v>0</v>
      </c>
      <c r="Y84" s="15">
        <v>0</v>
      </c>
      <c r="Z84" s="15">
        <v>0</v>
      </c>
      <c r="AA84" s="416">
        <v>0</v>
      </c>
      <c r="AB84" s="15">
        <v>0</v>
      </c>
      <c r="AC84" s="15">
        <v>0</v>
      </c>
      <c r="AD84" s="15">
        <v>0</v>
      </c>
      <c r="AE84" s="415">
        <v>0</v>
      </c>
      <c r="AF84" s="11"/>
      <c r="AG84" s="11"/>
      <c r="AH84" s="11"/>
      <c r="AI84" s="11"/>
      <c r="AJ84" s="11"/>
      <c r="AK84" s="8"/>
      <c r="AL84" s="8"/>
      <c r="AM84" s="8"/>
      <c r="AN84" s="8"/>
      <c r="AO84" s="8"/>
      <c r="AP84" s="8"/>
      <c r="AQ84" s="8"/>
      <c r="AR84" s="8"/>
      <c r="AS84" s="8"/>
      <c r="AT84" s="8"/>
    </row>
    <row r="85" spans="1:46" x14ac:dyDescent="0.3">
      <c r="A85" s="11"/>
      <c r="B85" s="11"/>
      <c r="C85" s="11"/>
      <c r="D85" s="11"/>
      <c r="E85" s="11"/>
      <c r="F85" s="11"/>
      <c r="G85" s="11"/>
      <c r="H85" s="11"/>
      <c r="I85" s="11"/>
      <c r="J85" s="11"/>
      <c r="K85" s="11"/>
      <c r="L85" s="11"/>
      <c r="M85" s="11"/>
      <c r="N85" s="11"/>
      <c r="O85" s="11"/>
      <c r="P85" s="11"/>
      <c r="Q85" s="11"/>
      <c r="R85" s="11"/>
      <c r="S85" s="11"/>
      <c r="T85" s="11"/>
      <c r="U85" s="414">
        <v>75</v>
      </c>
      <c r="V85" s="110">
        <v>100</v>
      </c>
      <c r="W85" s="170">
        <v>1</v>
      </c>
      <c r="X85" s="15">
        <v>0</v>
      </c>
      <c r="Y85" s="15">
        <v>0</v>
      </c>
      <c r="Z85" s="15">
        <v>0</v>
      </c>
      <c r="AA85" s="416">
        <v>0</v>
      </c>
      <c r="AB85" s="15">
        <v>0</v>
      </c>
      <c r="AC85" s="15">
        <v>0</v>
      </c>
      <c r="AD85" s="15">
        <v>0</v>
      </c>
      <c r="AE85" s="415">
        <v>0</v>
      </c>
      <c r="AF85" s="11"/>
      <c r="AG85" s="11"/>
      <c r="AH85" s="11"/>
      <c r="AI85" s="11"/>
      <c r="AJ85" s="11"/>
      <c r="AK85" s="8"/>
      <c r="AL85" s="8"/>
      <c r="AM85" s="8"/>
      <c r="AN85" s="8"/>
      <c r="AO85" s="8"/>
      <c r="AP85" s="8"/>
      <c r="AQ85" s="8"/>
      <c r="AR85" s="8"/>
      <c r="AS85" s="8"/>
      <c r="AT85" s="8"/>
    </row>
    <row r="86" spans="1:46" x14ac:dyDescent="0.3">
      <c r="A86" s="11"/>
      <c r="B86" s="11"/>
      <c r="C86" s="11"/>
      <c r="D86" s="11"/>
      <c r="E86" s="11"/>
      <c r="F86" s="11"/>
      <c r="G86" s="11"/>
      <c r="H86" s="11"/>
      <c r="I86" s="11"/>
      <c r="J86" s="11"/>
      <c r="K86" s="11"/>
      <c r="L86" s="11"/>
      <c r="M86" s="11"/>
      <c r="N86" s="11"/>
      <c r="O86" s="11"/>
      <c r="P86" s="11"/>
      <c r="Q86" s="11"/>
      <c r="R86" s="11"/>
      <c r="S86" s="11"/>
      <c r="T86" s="11"/>
      <c r="U86" s="414">
        <v>76</v>
      </c>
      <c r="V86" s="110">
        <v>100</v>
      </c>
      <c r="W86" s="170">
        <v>1</v>
      </c>
      <c r="X86" s="15">
        <v>0</v>
      </c>
      <c r="Y86" s="15">
        <v>0</v>
      </c>
      <c r="Z86" s="15">
        <v>0</v>
      </c>
      <c r="AA86" s="416">
        <v>0</v>
      </c>
      <c r="AB86" s="15">
        <v>0</v>
      </c>
      <c r="AC86" s="15">
        <v>0</v>
      </c>
      <c r="AD86" s="15">
        <v>0</v>
      </c>
      <c r="AE86" s="415">
        <v>0</v>
      </c>
      <c r="AF86" s="11"/>
      <c r="AG86" s="11"/>
      <c r="AH86" s="11"/>
      <c r="AI86" s="11"/>
      <c r="AJ86" s="11"/>
      <c r="AK86" s="8"/>
      <c r="AL86" s="8"/>
      <c r="AM86" s="8"/>
      <c r="AN86" s="8"/>
      <c r="AO86" s="8"/>
      <c r="AP86" s="8"/>
      <c r="AQ86" s="8"/>
      <c r="AR86" s="8"/>
      <c r="AS86" s="8"/>
      <c r="AT86" s="8"/>
    </row>
    <row r="87" spans="1:46" x14ac:dyDescent="0.3">
      <c r="A87" s="11"/>
      <c r="B87" s="11"/>
      <c r="C87" s="11"/>
      <c r="D87" s="11"/>
      <c r="E87" s="11"/>
      <c r="F87" s="11"/>
      <c r="G87" s="11"/>
      <c r="H87" s="11"/>
      <c r="I87" s="11"/>
      <c r="J87" s="11"/>
      <c r="K87" s="11"/>
      <c r="L87" s="11"/>
      <c r="M87" s="11"/>
      <c r="N87" s="11"/>
      <c r="O87" s="11"/>
      <c r="P87" s="11"/>
      <c r="Q87" s="11"/>
      <c r="R87" s="11"/>
      <c r="S87" s="11"/>
      <c r="T87" s="11"/>
      <c r="U87" s="414">
        <v>77</v>
      </c>
      <c r="V87" s="110">
        <v>100</v>
      </c>
      <c r="W87" s="170">
        <v>1</v>
      </c>
      <c r="X87" s="15">
        <v>0</v>
      </c>
      <c r="Y87" s="15">
        <v>0</v>
      </c>
      <c r="Z87" s="15">
        <v>0</v>
      </c>
      <c r="AA87" s="416">
        <v>0</v>
      </c>
      <c r="AB87" s="15">
        <v>0</v>
      </c>
      <c r="AC87" s="15">
        <v>0</v>
      </c>
      <c r="AD87" s="15">
        <v>0</v>
      </c>
      <c r="AE87" s="415">
        <v>0</v>
      </c>
      <c r="AF87" s="11"/>
      <c r="AG87" s="11"/>
      <c r="AH87" s="11"/>
      <c r="AI87" s="11"/>
      <c r="AJ87" s="11"/>
      <c r="AK87" s="8"/>
      <c r="AL87" s="8"/>
      <c r="AM87" s="8"/>
      <c r="AN87" s="8"/>
      <c r="AO87" s="8"/>
      <c r="AP87" s="8"/>
      <c r="AQ87" s="8"/>
      <c r="AR87" s="8"/>
      <c r="AS87" s="8"/>
      <c r="AT87" s="8"/>
    </row>
    <row r="88" spans="1:46" x14ac:dyDescent="0.3">
      <c r="U88" s="414">
        <v>78</v>
      </c>
      <c r="V88" s="110">
        <v>100</v>
      </c>
      <c r="W88" s="170">
        <v>1</v>
      </c>
      <c r="X88" s="15">
        <v>0</v>
      </c>
      <c r="Y88" s="15">
        <v>0</v>
      </c>
      <c r="Z88" s="15">
        <v>0</v>
      </c>
      <c r="AA88" s="416">
        <v>0</v>
      </c>
      <c r="AB88" s="15">
        <v>0</v>
      </c>
      <c r="AC88" s="15">
        <v>0</v>
      </c>
      <c r="AD88" s="15">
        <v>0</v>
      </c>
      <c r="AE88" s="415">
        <v>0</v>
      </c>
    </row>
    <row r="89" spans="1:46" x14ac:dyDescent="0.3">
      <c r="U89" s="414">
        <v>79</v>
      </c>
      <c r="V89" s="110">
        <v>100</v>
      </c>
      <c r="W89" s="170">
        <v>1</v>
      </c>
      <c r="X89" s="15">
        <v>0</v>
      </c>
      <c r="Y89" s="15">
        <v>0</v>
      </c>
      <c r="Z89" s="15">
        <v>0</v>
      </c>
      <c r="AA89" s="416">
        <v>0</v>
      </c>
      <c r="AB89" s="15">
        <v>0</v>
      </c>
      <c r="AC89" s="15">
        <v>0</v>
      </c>
      <c r="AD89" s="15">
        <v>0</v>
      </c>
      <c r="AE89" s="415">
        <v>0</v>
      </c>
    </row>
    <row r="90" spans="1:46" x14ac:dyDescent="0.3">
      <c r="U90" s="414">
        <v>80</v>
      </c>
      <c r="V90" s="110">
        <v>100</v>
      </c>
      <c r="W90" s="170">
        <v>1</v>
      </c>
      <c r="X90" s="15">
        <v>0</v>
      </c>
      <c r="Y90" s="15">
        <v>0</v>
      </c>
      <c r="Z90" s="15">
        <v>0</v>
      </c>
      <c r="AA90" s="416">
        <v>0</v>
      </c>
      <c r="AB90" s="15">
        <v>0</v>
      </c>
      <c r="AC90" s="15">
        <v>0</v>
      </c>
      <c r="AD90" s="15">
        <v>0</v>
      </c>
      <c r="AE90" s="415">
        <v>0</v>
      </c>
    </row>
    <row r="91" spans="1:46" x14ac:dyDescent="0.3">
      <c r="U91" s="414">
        <v>81</v>
      </c>
      <c r="V91" s="110">
        <v>100</v>
      </c>
      <c r="W91" s="170">
        <v>1</v>
      </c>
      <c r="X91" s="15">
        <v>0</v>
      </c>
      <c r="Y91" s="15">
        <v>0</v>
      </c>
      <c r="Z91" s="15">
        <v>0</v>
      </c>
      <c r="AA91" s="416">
        <v>0</v>
      </c>
      <c r="AB91" s="15">
        <v>0</v>
      </c>
      <c r="AC91" s="15">
        <v>0</v>
      </c>
      <c r="AD91" s="15">
        <v>0</v>
      </c>
      <c r="AE91" s="415">
        <v>0</v>
      </c>
    </row>
    <row r="92" spans="1:46" x14ac:dyDescent="0.3">
      <c r="U92" s="414">
        <v>82</v>
      </c>
      <c r="V92" s="110">
        <v>100</v>
      </c>
      <c r="W92" s="170">
        <v>1</v>
      </c>
      <c r="X92" s="15">
        <v>0</v>
      </c>
      <c r="Y92" s="15">
        <v>0</v>
      </c>
      <c r="Z92" s="15">
        <v>0</v>
      </c>
      <c r="AA92" s="416">
        <v>0</v>
      </c>
      <c r="AB92" s="15">
        <v>0</v>
      </c>
      <c r="AC92" s="15">
        <v>0</v>
      </c>
      <c r="AD92" s="15">
        <v>0</v>
      </c>
      <c r="AE92" s="415">
        <v>0</v>
      </c>
    </row>
    <row r="93" spans="1:46" x14ac:dyDescent="0.3">
      <c r="U93" s="414">
        <v>83</v>
      </c>
      <c r="V93" s="110">
        <v>100</v>
      </c>
      <c r="W93" s="170">
        <v>1</v>
      </c>
      <c r="X93" s="15">
        <v>0</v>
      </c>
      <c r="Y93" s="15">
        <v>0</v>
      </c>
      <c r="Z93" s="15">
        <v>0</v>
      </c>
      <c r="AA93" s="416">
        <v>0</v>
      </c>
      <c r="AB93" s="15">
        <v>0</v>
      </c>
      <c r="AC93" s="15">
        <v>0</v>
      </c>
      <c r="AD93" s="15">
        <v>0</v>
      </c>
      <c r="AE93" s="415">
        <v>0</v>
      </c>
    </row>
    <row r="94" spans="1:46" x14ac:dyDescent="0.3">
      <c r="U94" s="414">
        <v>84</v>
      </c>
      <c r="V94" s="110">
        <v>100</v>
      </c>
      <c r="W94" s="170">
        <v>1</v>
      </c>
      <c r="X94" s="15">
        <v>0</v>
      </c>
      <c r="Y94" s="15">
        <v>0</v>
      </c>
      <c r="Z94" s="15">
        <v>0</v>
      </c>
      <c r="AA94" s="416">
        <v>0</v>
      </c>
      <c r="AB94" s="15">
        <v>0</v>
      </c>
      <c r="AC94" s="15">
        <v>0</v>
      </c>
      <c r="AD94" s="15">
        <v>0</v>
      </c>
      <c r="AE94" s="415">
        <v>0</v>
      </c>
    </row>
    <row r="95" spans="1:46" x14ac:dyDescent="0.3">
      <c r="U95" s="414">
        <v>85</v>
      </c>
      <c r="V95" s="110">
        <v>100</v>
      </c>
      <c r="W95" s="170">
        <v>1</v>
      </c>
      <c r="X95" s="15">
        <v>0</v>
      </c>
      <c r="Y95" s="15">
        <v>0</v>
      </c>
      <c r="Z95" s="15">
        <v>0</v>
      </c>
      <c r="AA95" s="416">
        <v>0</v>
      </c>
      <c r="AB95" s="15">
        <v>0</v>
      </c>
      <c r="AC95" s="15">
        <v>0</v>
      </c>
      <c r="AD95" s="15">
        <v>0</v>
      </c>
      <c r="AE95" s="415">
        <v>0</v>
      </c>
    </row>
    <row r="96" spans="1:46" x14ac:dyDescent="0.3">
      <c r="U96" s="414">
        <v>86</v>
      </c>
      <c r="V96" s="110">
        <v>100</v>
      </c>
      <c r="W96" s="170">
        <v>1</v>
      </c>
      <c r="X96" s="15">
        <v>0</v>
      </c>
      <c r="Y96" s="15">
        <v>0</v>
      </c>
      <c r="Z96" s="15">
        <v>0</v>
      </c>
      <c r="AA96" s="416">
        <v>0</v>
      </c>
      <c r="AB96" s="15">
        <v>0</v>
      </c>
      <c r="AC96" s="15">
        <v>0</v>
      </c>
      <c r="AD96" s="15">
        <v>0</v>
      </c>
      <c r="AE96" s="415">
        <v>0</v>
      </c>
    </row>
    <row r="97" spans="21:31" x14ac:dyDescent="0.3">
      <c r="U97" s="414">
        <v>87</v>
      </c>
      <c r="V97" s="110">
        <v>100</v>
      </c>
      <c r="W97" s="170">
        <v>1</v>
      </c>
      <c r="X97" s="15">
        <v>0</v>
      </c>
      <c r="Y97" s="15">
        <v>0</v>
      </c>
      <c r="Z97" s="15">
        <v>0</v>
      </c>
      <c r="AA97" s="416">
        <v>0</v>
      </c>
      <c r="AB97" s="15">
        <v>0</v>
      </c>
      <c r="AC97" s="15">
        <v>0</v>
      </c>
      <c r="AD97" s="15">
        <v>0</v>
      </c>
      <c r="AE97" s="415">
        <v>0</v>
      </c>
    </row>
    <row r="98" spans="21:31" x14ac:dyDescent="0.3">
      <c r="U98" s="414">
        <v>88</v>
      </c>
      <c r="V98" s="110">
        <v>100</v>
      </c>
      <c r="W98" s="170">
        <v>1</v>
      </c>
      <c r="X98" s="15">
        <v>0</v>
      </c>
      <c r="Y98" s="15">
        <v>0</v>
      </c>
      <c r="Z98" s="15">
        <v>0</v>
      </c>
      <c r="AA98" s="416">
        <v>0</v>
      </c>
      <c r="AB98" s="15">
        <v>0</v>
      </c>
      <c r="AC98" s="15">
        <v>0</v>
      </c>
      <c r="AD98" s="15">
        <v>0</v>
      </c>
      <c r="AE98" s="415">
        <v>0</v>
      </c>
    </row>
    <row r="99" spans="21:31" x14ac:dyDescent="0.3">
      <c r="U99" s="414">
        <v>89</v>
      </c>
      <c r="V99" s="110">
        <v>100</v>
      </c>
      <c r="W99" s="170">
        <v>1</v>
      </c>
      <c r="X99" s="15">
        <v>0</v>
      </c>
      <c r="Y99" s="15">
        <v>0</v>
      </c>
      <c r="Z99" s="15">
        <v>0</v>
      </c>
      <c r="AA99" s="416">
        <v>0</v>
      </c>
      <c r="AB99" s="15">
        <v>0</v>
      </c>
      <c r="AC99" s="15">
        <v>0</v>
      </c>
      <c r="AD99" s="15">
        <v>0</v>
      </c>
      <c r="AE99" s="415">
        <v>0</v>
      </c>
    </row>
    <row r="100" spans="21:31" x14ac:dyDescent="0.3">
      <c r="U100" s="414">
        <v>90</v>
      </c>
      <c r="V100" s="110">
        <v>100</v>
      </c>
      <c r="W100" s="170">
        <v>1</v>
      </c>
      <c r="X100" s="15">
        <v>0</v>
      </c>
      <c r="Y100" s="15">
        <v>0</v>
      </c>
      <c r="Z100" s="15">
        <v>0</v>
      </c>
      <c r="AA100" s="416">
        <v>0</v>
      </c>
      <c r="AB100" s="15">
        <v>0</v>
      </c>
      <c r="AC100" s="15">
        <v>0</v>
      </c>
      <c r="AD100" s="15">
        <v>0</v>
      </c>
      <c r="AE100" s="415">
        <v>0</v>
      </c>
    </row>
    <row r="101" spans="21:31" x14ac:dyDescent="0.3">
      <c r="U101" s="414">
        <v>91</v>
      </c>
      <c r="V101" s="110">
        <v>100</v>
      </c>
      <c r="W101" s="170">
        <v>1</v>
      </c>
      <c r="X101" s="15">
        <v>0</v>
      </c>
      <c r="Y101" s="15">
        <v>0</v>
      </c>
      <c r="Z101" s="15">
        <v>0</v>
      </c>
      <c r="AA101" s="416">
        <v>0</v>
      </c>
      <c r="AB101" s="15">
        <v>0</v>
      </c>
      <c r="AC101" s="15">
        <v>0</v>
      </c>
      <c r="AD101" s="15">
        <v>0</v>
      </c>
      <c r="AE101" s="415">
        <v>0</v>
      </c>
    </row>
    <row r="102" spans="21:31" x14ac:dyDescent="0.3">
      <c r="U102" s="414">
        <v>92</v>
      </c>
      <c r="V102" s="110">
        <v>100</v>
      </c>
      <c r="W102" s="170">
        <v>1</v>
      </c>
      <c r="X102" s="15">
        <v>0</v>
      </c>
      <c r="Y102" s="15">
        <v>0</v>
      </c>
      <c r="Z102" s="15">
        <v>0</v>
      </c>
      <c r="AA102" s="416">
        <v>0</v>
      </c>
      <c r="AB102" s="15">
        <v>0</v>
      </c>
      <c r="AC102" s="15">
        <v>0</v>
      </c>
      <c r="AD102" s="15">
        <v>0</v>
      </c>
      <c r="AE102" s="415">
        <v>0</v>
      </c>
    </row>
    <row r="103" spans="21:31" x14ac:dyDescent="0.3">
      <c r="U103" s="414">
        <v>93</v>
      </c>
      <c r="V103" s="110">
        <v>100</v>
      </c>
      <c r="W103" s="170">
        <v>1</v>
      </c>
      <c r="X103" s="15">
        <v>0</v>
      </c>
      <c r="Y103" s="15">
        <v>0</v>
      </c>
      <c r="Z103" s="15">
        <v>0</v>
      </c>
      <c r="AA103" s="416">
        <v>0</v>
      </c>
      <c r="AB103" s="15">
        <v>0</v>
      </c>
      <c r="AC103" s="15">
        <v>0</v>
      </c>
      <c r="AD103" s="15">
        <v>0</v>
      </c>
      <c r="AE103" s="415">
        <v>0</v>
      </c>
    </row>
    <row r="104" spans="21:31" x14ac:dyDescent="0.3">
      <c r="U104" s="414">
        <v>94</v>
      </c>
      <c r="V104" s="110">
        <v>100</v>
      </c>
      <c r="W104" s="170">
        <v>1</v>
      </c>
      <c r="X104" s="15">
        <v>0</v>
      </c>
      <c r="Y104" s="15">
        <v>0</v>
      </c>
      <c r="Z104" s="15">
        <v>0</v>
      </c>
      <c r="AA104" s="416">
        <v>0</v>
      </c>
      <c r="AB104" s="15">
        <v>0</v>
      </c>
      <c r="AC104" s="15">
        <v>0</v>
      </c>
      <c r="AD104" s="15">
        <v>0</v>
      </c>
      <c r="AE104" s="415">
        <v>0</v>
      </c>
    </row>
    <row r="105" spans="21:31" x14ac:dyDescent="0.3">
      <c r="U105" s="414">
        <v>95</v>
      </c>
      <c r="V105" s="110">
        <v>100</v>
      </c>
      <c r="W105" s="170">
        <v>1</v>
      </c>
      <c r="X105" s="15">
        <v>0</v>
      </c>
      <c r="Y105" s="15">
        <v>0</v>
      </c>
      <c r="Z105" s="15">
        <v>0</v>
      </c>
      <c r="AA105" s="416">
        <v>0</v>
      </c>
      <c r="AB105" s="15">
        <v>0</v>
      </c>
      <c r="AC105" s="15">
        <v>0</v>
      </c>
      <c r="AD105" s="15">
        <v>0</v>
      </c>
      <c r="AE105" s="415">
        <v>0</v>
      </c>
    </row>
    <row r="106" spans="21:31" x14ac:dyDescent="0.3">
      <c r="U106" s="414">
        <v>96</v>
      </c>
      <c r="V106" s="110">
        <v>100</v>
      </c>
      <c r="W106" s="170">
        <v>1</v>
      </c>
      <c r="X106" s="15">
        <v>0</v>
      </c>
      <c r="Y106" s="15">
        <v>0</v>
      </c>
      <c r="Z106" s="15">
        <v>0</v>
      </c>
      <c r="AA106" s="416">
        <v>0</v>
      </c>
      <c r="AB106" s="15">
        <v>0</v>
      </c>
      <c r="AC106" s="15">
        <v>0</v>
      </c>
      <c r="AD106" s="15">
        <v>0</v>
      </c>
      <c r="AE106" s="415">
        <v>0</v>
      </c>
    </row>
    <row r="107" spans="21:31" x14ac:dyDescent="0.3">
      <c r="U107" s="414">
        <v>97</v>
      </c>
      <c r="V107" s="110">
        <v>100</v>
      </c>
      <c r="W107" s="170">
        <v>1</v>
      </c>
      <c r="X107" s="15">
        <v>0</v>
      </c>
      <c r="Y107" s="15">
        <v>0</v>
      </c>
      <c r="Z107" s="15">
        <v>0</v>
      </c>
      <c r="AA107" s="416">
        <v>0</v>
      </c>
      <c r="AB107" s="15">
        <v>0</v>
      </c>
      <c r="AC107" s="15">
        <v>0</v>
      </c>
      <c r="AD107" s="15">
        <v>0</v>
      </c>
      <c r="AE107" s="415">
        <v>0</v>
      </c>
    </row>
    <row r="108" spans="21:31" x14ac:dyDescent="0.3">
      <c r="U108" s="414">
        <v>98</v>
      </c>
      <c r="V108" s="110">
        <v>100</v>
      </c>
      <c r="W108" s="170">
        <v>1</v>
      </c>
      <c r="X108" s="15">
        <v>0</v>
      </c>
      <c r="Y108" s="15">
        <v>0</v>
      </c>
      <c r="Z108" s="15">
        <v>0</v>
      </c>
      <c r="AA108" s="416">
        <v>0</v>
      </c>
      <c r="AB108" s="15">
        <v>0</v>
      </c>
      <c r="AC108" s="15">
        <v>0</v>
      </c>
      <c r="AD108" s="15">
        <v>0</v>
      </c>
      <c r="AE108" s="415">
        <v>0</v>
      </c>
    </row>
    <row r="109" spans="21:31" x14ac:dyDescent="0.3">
      <c r="U109" s="414">
        <v>99</v>
      </c>
      <c r="V109" s="110">
        <v>100</v>
      </c>
      <c r="W109" s="170">
        <v>1</v>
      </c>
      <c r="X109" s="15">
        <v>0</v>
      </c>
      <c r="Y109" s="15">
        <v>0</v>
      </c>
      <c r="Z109" s="15">
        <v>0</v>
      </c>
      <c r="AA109" s="416">
        <v>0</v>
      </c>
      <c r="AB109" s="15">
        <v>0</v>
      </c>
      <c r="AC109" s="15">
        <v>0</v>
      </c>
      <c r="AD109" s="15">
        <v>0</v>
      </c>
      <c r="AE109" s="415">
        <v>0</v>
      </c>
    </row>
    <row r="110" spans="21:31" x14ac:dyDescent="0.3">
      <c r="U110" s="414">
        <v>100</v>
      </c>
      <c r="V110" s="110">
        <v>100</v>
      </c>
      <c r="W110" s="170">
        <v>1</v>
      </c>
      <c r="X110" s="15">
        <v>0</v>
      </c>
      <c r="Y110" s="15">
        <v>0</v>
      </c>
      <c r="Z110" s="15">
        <v>0</v>
      </c>
      <c r="AA110" s="416">
        <v>0</v>
      </c>
      <c r="AB110" s="15">
        <v>0</v>
      </c>
      <c r="AC110" s="15">
        <v>0</v>
      </c>
      <c r="AD110" s="15">
        <v>0</v>
      </c>
      <c r="AE110" s="415">
        <v>0</v>
      </c>
    </row>
    <row r="111" spans="21:31" x14ac:dyDescent="0.3">
      <c r="U111" s="414">
        <v>101</v>
      </c>
      <c r="V111" s="110">
        <v>100</v>
      </c>
      <c r="W111" s="170">
        <v>1</v>
      </c>
      <c r="X111" s="15">
        <v>0</v>
      </c>
      <c r="Y111" s="15">
        <v>0</v>
      </c>
      <c r="Z111" s="15">
        <v>0</v>
      </c>
      <c r="AA111" s="416">
        <v>0</v>
      </c>
      <c r="AB111" s="15">
        <v>0</v>
      </c>
      <c r="AC111" s="15">
        <v>0</v>
      </c>
      <c r="AD111" s="15">
        <v>0</v>
      </c>
      <c r="AE111" s="415">
        <v>0</v>
      </c>
    </row>
    <row r="112" spans="21:31" x14ac:dyDescent="0.3">
      <c r="U112" s="414">
        <v>102</v>
      </c>
      <c r="V112" s="110">
        <v>100</v>
      </c>
      <c r="W112" s="170">
        <v>1</v>
      </c>
      <c r="X112" s="15">
        <v>0</v>
      </c>
      <c r="Y112" s="15">
        <v>0</v>
      </c>
      <c r="Z112" s="15">
        <v>0</v>
      </c>
      <c r="AA112" s="416">
        <v>0</v>
      </c>
      <c r="AB112" s="15">
        <v>0</v>
      </c>
      <c r="AC112" s="15">
        <v>0</v>
      </c>
      <c r="AD112" s="15">
        <v>0</v>
      </c>
      <c r="AE112" s="415">
        <v>0</v>
      </c>
    </row>
    <row r="113" spans="21:31" x14ac:dyDescent="0.3">
      <c r="U113" s="414">
        <v>103</v>
      </c>
      <c r="V113" s="110">
        <v>100</v>
      </c>
      <c r="W113" s="170">
        <v>1</v>
      </c>
      <c r="X113" s="15">
        <v>0</v>
      </c>
      <c r="Y113" s="15">
        <v>0</v>
      </c>
      <c r="Z113" s="15">
        <v>0</v>
      </c>
      <c r="AA113" s="416">
        <v>0</v>
      </c>
      <c r="AB113" s="15">
        <v>0</v>
      </c>
      <c r="AC113" s="15">
        <v>0</v>
      </c>
      <c r="AD113" s="15">
        <v>0</v>
      </c>
      <c r="AE113" s="415">
        <v>0</v>
      </c>
    </row>
    <row r="114" spans="21:31" x14ac:dyDescent="0.3">
      <c r="U114" s="414">
        <v>104</v>
      </c>
      <c r="V114" s="110">
        <v>100</v>
      </c>
      <c r="W114" s="170">
        <v>1</v>
      </c>
      <c r="X114" s="15">
        <v>0</v>
      </c>
      <c r="Y114" s="15">
        <v>0</v>
      </c>
      <c r="Z114" s="15">
        <v>0</v>
      </c>
      <c r="AA114" s="416">
        <v>0</v>
      </c>
      <c r="AB114" s="15">
        <v>0</v>
      </c>
      <c r="AC114" s="15">
        <v>0</v>
      </c>
      <c r="AD114" s="15">
        <v>0</v>
      </c>
      <c r="AE114" s="415">
        <v>0</v>
      </c>
    </row>
    <row r="115" spans="21:31" x14ac:dyDescent="0.3">
      <c r="U115" s="414">
        <v>105</v>
      </c>
      <c r="V115" s="110">
        <v>100</v>
      </c>
      <c r="W115" s="170">
        <v>1</v>
      </c>
      <c r="X115" s="15">
        <v>0</v>
      </c>
      <c r="Y115" s="15">
        <v>0</v>
      </c>
      <c r="Z115" s="15">
        <v>0</v>
      </c>
      <c r="AA115" s="416">
        <v>0</v>
      </c>
      <c r="AB115" s="15">
        <v>0</v>
      </c>
      <c r="AC115" s="15">
        <v>0</v>
      </c>
      <c r="AD115" s="15">
        <v>0</v>
      </c>
      <c r="AE115" s="415">
        <v>0</v>
      </c>
    </row>
    <row r="116" spans="21:31" x14ac:dyDescent="0.3">
      <c r="U116" s="414">
        <v>106</v>
      </c>
      <c r="V116" s="110">
        <v>100</v>
      </c>
      <c r="W116" s="170">
        <v>1</v>
      </c>
      <c r="X116" s="15">
        <v>0</v>
      </c>
      <c r="Y116" s="15">
        <v>0</v>
      </c>
      <c r="Z116" s="15">
        <v>0</v>
      </c>
      <c r="AA116" s="416">
        <v>0</v>
      </c>
      <c r="AB116" s="15">
        <v>0</v>
      </c>
      <c r="AC116" s="15">
        <v>0</v>
      </c>
      <c r="AD116" s="15">
        <v>0</v>
      </c>
      <c r="AE116" s="415">
        <v>0</v>
      </c>
    </row>
    <row r="117" spans="21:31" x14ac:dyDescent="0.3">
      <c r="U117" s="414">
        <v>107</v>
      </c>
      <c r="V117" s="110">
        <v>100</v>
      </c>
      <c r="W117" s="170">
        <v>1</v>
      </c>
      <c r="X117" s="15">
        <v>0</v>
      </c>
      <c r="Y117" s="15">
        <v>0</v>
      </c>
      <c r="Z117" s="15">
        <v>0</v>
      </c>
      <c r="AA117" s="416">
        <v>0</v>
      </c>
      <c r="AB117" s="15">
        <v>0</v>
      </c>
      <c r="AC117" s="15">
        <v>0</v>
      </c>
      <c r="AD117" s="15">
        <v>0</v>
      </c>
      <c r="AE117" s="415">
        <v>0</v>
      </c>
    </row>
    <row r="118" spans="21:31" x14ac:dyDescent="0.3">
      <c r="U118" s="414">
        <v>108</v>
      </c>
      <c r="V118" s="110">
        <v>100</v>
      </c>
      <c r="W118" s="170">
        <v>1</v>
      </c>
      <c r="X118" s="15">
        <v>0</v>
      </c>
      <c r="Y118" s="15">
        <v>0</v>
      </c>
      <c r="Z118" s="15">
        <v>0</v>
      </c>
      <c r="AA118" s="416">
        <v>0</v>
      </c>
      <c r="AB118" s="15">
        <v>0</v>
      </c>
      <c r="AC118" s="15">
        <v>0</v>
      </c>
      <c r="AD118" s="15">
        <v>0</v>
      </c>
      <c r="AE118" s="415">
        <v>0</v>
      </c>
    </row>
    <row r="119" spans="21:31" x14ac:dyDescent="0.3">
      <c r="U119" s="414">
        <v>109</v>
      </c>
      <c r="V119" s="110">
        <v>100</v>
      </c>
      <c r="W119" s="170">
        <v>1</v>
      </c>
      <c r="X119" s="15">
        <v>0</v>
      </c>
      <c r="Y119" s="15">
        <v>0</v>
      </c>
      <c r="Z119" s="15">
        <v>0</v>
      </c>
      <c r="AA119" s="416">
        <v>0</v>
      </c>
      <c r="AB119" s="15">
        <v>0</v>
      </c>
      <c r="AC119" s="15">
        <v>0</v>
      </c>
      <c r="AD119" s="15">
        <v>0</v>
      </c>
      <c r="AE119" s="415">
        <v>0</v>
      </c>
    </row>
    <row r="120" spans="21:31" x14ac:dyDescent="0.3">
      <c r="U120" s="414">
        <v>110</v>
      </c>
      <c r="V120" s="110">
        <v>100</v>
      </c>
      <c r="W120" s="170">
        <v>1</v>
      </c>
      <c r="X120" s="15">
        <v>0</v>
      </c>
      <c r="Y120" s="15">
        <v>0</v>
      </c>
      <c r="Z120" s="15">
        <v>0</v>
      </c>
      <c r="AA120" s="416">
        <v>0</v>
      </c>
      <c r="AB120" s="15">
        <v>0</v>
      </c>
      <c r="AC120" s="15">
        <v>0</v>
      </c>
      <c r="AD120" s="15">
        <v>0</v>
      </c>
      <c r="AE120" s="415">
        <v>0</v>
      </c>
    </row>
    <row r="121" spans="21:31" x14ac:dyDescent="0.3">
      <c r="U121" s="414">
        <v>111</v>
      </c>
      <c r="V121" s="110">
        <v>100</v>
      </c>
      <c r="W121" s="170">
        <v>1</v>
      </c>
      <c r="X121" s="15">
        <v>0</v>
      </c>
      <c r="Y121" s="15">
        <v>0</v>
      </c>
      <c r="Z121" s="15">
        <v>0</v>
      </c>
      <c r="AA121" s="416">
        <v>0</v>
      </c>
      <c r="AB121" s="15">
        <v>0</v>
      </c>
      <c r="AC121" s="15">
        <v>0</v>
      </c>
      <c r="AD121" s="15">
        <v>0</v>
      </c>
      <c r="AE121" s="415">
        <v>0</v>
      </c>
    </row>
    <row r="122" spans="21:31" x14ac:dyDescent="0.3">
      <c r="U122" s="414">
        <v>112</v>
      </c>
      <c r="V122" s="110">
        <v>100</v>
      </c>
      <c r="W122" s="170">
        <v>1</v>
      </c>
      <c r="X122" s="15">
        <v>0</v>
      </c>
      <c r="Y122" s="15">
        <v>0</v>
      </c>
      <c r="Z122" s="15">
        <v>0</v>
      </c>
      <c r="AA122" s="416">
        <v>0</v>
      </c>
      <c r="AB122" s="15">
        <v>0</v>
      </c>
      <c r="AC122" s="15">
        <v>0</v>
      </c>
      <c r="AD122" s="15">
        <v>0</v>
      </c>
      <c r="AE122" s="415">
        <v>0</v>
      </c>
    </row>
    <row r="123" spans="21:31" x14ac:dyDescent="0.3">
      <c r="U123" s="414">
        <v>113</v>
      </c>
      <c r="V123" s="110">
        <v>100</v>
      </c>
      <c r="W123" s="170">
        <v>1</v>
      </c>
      <c r="X123" s="15">
        <v>0</v>
      </c>
      <c r="Y123" s="15">
        <v>0</v>
      </c>
      <c r="Z123" s="15">
        <v>0</v>
      </c>
      <c r="AA123" s="416">
        <v>0</v>
      </c>
      <c r="AB123" s="15">
        <v>0</v>
      </c>
      <c r="AC123" s="15">
        <v>0</v>
      </c>
      <c r="AD123" s="15">
        <v>0</v>
      </c>
      <c r="AE123" s="415">
        <v>0</v>
      </c>
    </row>
    <row r="124" spans="21:31" x14ac:dyDescent="0.3">
      <c r="U124" s="414">
        <v>114</v>
      </c>
      <c r="V124" s="110">
        <v>100</v>
      </c>
      <c r="W124" s="170">
        <v>1</v>
      </c>
      <c r="X124" s="15">
        <v>0</v>
      </c>
      <c r="Y124" s="15">
        <v>0</v>
      </c>
      <c r="Z124" s="15">
        <v>0</v>
      </c>
      <c r="AA124" s="416">
        <v>0</v>
      </c>
      <c r="AB124" s="15">
        <v>0</v>
      </c>
      <c r="AC124" s="15">
        <v>0</v>
      </c>
      <c r="AD124" s="15">
        <v>0</v>
      </c>
      <c r="AE124" s="415">
        <v>0</v>
      </c>
    </row>
    <row r="125" spans="21:31" x14ac:dyDescent="0.3">
      <c r="U125" s="414">
        <v>115</v>
      </c>
      <c r="V125" s="110">
        <v>100</v>
      </c>
      <c r="W125" s="170">
        <v>1</v>
      </c>
      <c r="X125" s="15">
        <v>0</v>
      </c>
      <c r="Y125" s="15">
        <v>0</v>
      </c>
      <c r="Z125" s="15">
        <v>0</v>
      </c>
      <c r="AA125" s="416">
        <v>0</v>
      </c>
      <c r="AB125" s="15">
        <v>0</v>
      </c>
      <c r="AC125" s="15">
        <v>0</v>
      </c>
      <c r="AD125" s="15">
        <v>0</v>
      </c>
      <c r="AE125" s="415">
        <v>0</v>
      </c>
    </row>
    <row r="126" spans="21:31" x14ac:dyDescent="0.3">
      <c r="U126" s="414">
        <v>116</v>
      </c>
      <c r="V126" s="110">
        <v>100</v>
      </c>
      <c r="W126" s="170">
        <v>1</v>
      </c>
      <c r="X126" s="15">
        <v>0</v>
      </c>
      <c r="Y126" s="15">
        <v>0</v>
      </c>
      <c r="Z126" s="15">
        <v>0</v>
      </c>
      <c r="AA126" s="416">
        <v>0</v>
      </c>
      <c r="AB126" s="15">
        <v>0</v>
      </c>
      <c r="AC126" s="15">
        <v>0</v>
      </c>
      <c r="AD126" s="15">
        <v>0</v>
      </c>
      <c r="AE126" s="415">
        <v>0</v>
      </c>
    </row>
    <row r="127" spans="21:31" x14ac:dyDescent="0.3">
      <c r="U127" s="414">
        <v>117</v>
      </c>
      <c r="V127" s="110">
        <v>100</v>
      </c>
      <c r="W127" s="170">
        <v>1</v>
      </c>
      <c r="X127" s="15">
        <v>0</v>
      </c>
      <c r="Y127" s="15">
        <v>0</v>
      </c>
      <c r="Z127" s="15">
        <v>0</v>
      </c>
      <c r="AA127" s="416">
        <v>0</v>
      </c>
      <c r="AB127" s="15">
        <v>0</v>
      </c>
      <c r="AC127" s="15">
        <v>0</v>
      </c>
      <c r="AD127" s="15">
        <v>0</v>
      </c>
      <c r="AE127" s="415">
        <v>0</v>
      </c>
    </row>
    <row r="128" spans="21:31" x14ac:dyDescent="0.3">
      <c r="U128" s="414">
        <v>118</v>
      </c>
      <c r="V128" s="110">
        <v>100</v>
      </c>
      <c r="W128" s="170">
        <v>1</v>
      </c>
      <c r="X128" s="15">
        <v>0</v>
      </c>
      <c r="Y128" s="15">
        <v>0</v>
      </c>
      <c r="Z128" s="15">
        <v>0</v>
      </c>
      <c r="AA128" s="416">
        <v>0</v>
      </c>
      <c r="AB128" s="15">
        <v>0</v>
      </c>
      <c r="AC128" s="15">
        <v>0</v>
      </c>
      <c r="AD128" s="15">
        <v>0</v>
      </c>
      <c r="AE128" s="415">
        <v>0</v>
      </c>
    </row>
    <row r="129" spans="21:31" x14ac:dyDescent="0.3">
      <c r="U129" s="414">
        <v>119</v>
      </c>
      <c r="V129" s="110">
        <v>100</v>
      </c>
      <c r="W129" s="170">
        <v>1</v>
      </c>
      <c r="X129" s="15">
        <v>0</v>
      </c>
      <c r="Y129" s="15">
        <v>0</v>
      </c>
      <c r="Z129" s="15">
        <v>0</v>
      </c>
      <c r="AA129" s="416">
        <v>0</v>
      </c>
      <c r="AB129" s="15">
        <v>0</v>
      </c>
      <c r="AC129" s="15">
        <v>0</v>
      </c>
      <c r="AD129" s="15">
        <v>0</v>
      </c>
      <c r="AE129" s="415">
        <v>0</v>
      </c>
    </row>
    <row r="130" spans="21:31" x14ac:dyDescent="0.3">
      <c r="U130" s="414">
        <v>120</v>
      </c>
      <c r="V130" s="110">
        <v>100</v>
      </c>
      <c r="W130" s="170">
        <v>1</v>
      </c>
      <c r="X130" s="15">
        <v>0</v>
      </c>
      <c r="Y130" s="15">
        <v>0</v>
      </c>
      <c r="Z130" s="15">
        <v>0</v>
      </c>
      <c r="AA130" s="416">
        <v>0</v>
      </c>
      <c r="AB130" s="15">
        <v>0</v>
      </c>
      <c r="AC130" s="15">
        <v>0</v>
      </c>
      <c r="AD130" s="15">
        <v>0</v>
      </c>
      <c r="AE130" s="415">
        <v>0</v>
      </c>
    </row>
    <row r="131" spans="21:31" x14ac:dyDescent="0.3">
      <c r="U131" s="414">
        <v>121</v>
      </c>
      <c r="V131" s="110">
        <v>100</v>
      </c>
      <c r="W131" s="170">
        <v>1</v>
      </c>
      <c r="X131" s="15">
        <v>0</v>
      </c>
      <c r="Y131" s="15">
        <v>0</v>
      </c>
      <c r="Z131" s="15">
        <v>0</v>
      </c>
      <c r="AA131" s="416">
        <v>0</v>
      </c>
      <c r="AB131" s="15">
        <v>0</v>
      </c>
      <c r="AC131" s="15">
        <v>0</v>
      </c>
      <c r="AD131" s="15">
        <v>0</v>
      </c>
      <c r="AE131" s="415">
        <v>0</v>
      </c>
    </row>
    <row r="132" spans="21:31" x14ac:dyDescent="0.3">
      <c r="U132" s="414">
        <v>122</v>
      </c>
      <c r="V132" s="110">
        <v>100</v>
      </c>
      <c r="W132" s="170">
        <v>1</v>
      </c>
      <c r="X132" s="15">
        <v>0</v>
      </c>
      <c r="Y132" s="15">
        <v>0</v>
      </c>
      <c r="Z132" s="15">
        <v>0</v>
      </c>
      <c r="AA132" s="416">
        <v>0</v>
      </c>
      <c r="AB132" s="15">
        <v>0</v>
      </c>
      <c r="AC132" s="15">
        <v>0</v>
      </c>
      <c r="AD132" s="15">
        <v>0</v>
      </c>
      <c r="AE132" s="415">
        <v>0</v>
      </c>
    </row>
    <row r="133" spans="21:31" x14ac:dyDescent="0.3">
      <c r="U133" s="414">
        <v>123</v>
      </c>
      <c r="V133" s="110">
        <v>100</v>
      </c>
      <c r="W133" s="170">
        <v>1</v>
      </c>
      <c r="X133" s="15">
        <v>0</v>
      </c>
      <c r="Y133" s="15">
        <v>0</v>
      </c>
      <c r="Z133" s="15">
        <v>0</v>
      </c>
      <c r="AA133" s="416">
        <v>0</v>
      </c>
      <c r="AB133" s="15">
        <v>0</v>
      </c>
      <c r="AC133" s="15">
        <v>0</v>
      </c>
      <c r="AD133" s="15">
        <v>0</v>
      </c>
      <c r="AE133" s="415">
        <v>0</v>
      </c>
    </row>
    <row r="134" spans="21:31" x14ac:dyDescent="0.3">
      <c r="U134" s="414">
        <v>124</v>
      </c>
      <c r="V134" s="110">
        <v>100</v>
      </c>
      <c r="W134" s="170">
        <v>1</v>
      </c>
      <c r="X134" s="15">
        <v>0</v>
      </c>
      <c r="Y134" s="15">
        <v>0</v>
      </c>
      <c r="Z134" s="15">
        <v>0</v>
      </c>
      <c r="AA134" s="416">
        <v>0</v>
      </c>
      <c r="AB134" s="15">
        <v>0</v>
      </c>
      <c r="AC134" s="15">
        <v>0</v>
      </c>
      <c r="AD134" s="15">
        <v>0</v>
      </c>
      <c r="AE134" s="415">
        <v>0</v>
      </c>
    </row>
    <row r="135" spans="21:31" x14ac:dyDescent="0.3">
      <c r="U135" s="414">
        <v>125</v>
      </c>
      <c r="V135" s="110">
        <v>100</v>
      </c>
      <c r="W135" s="170">
        <v>1</v>
      </c>
      <c r="X135" s="15">
        <v>0</v>
      </c>
      <c r="Y135" s="15">
        <v>0</v>
      </c>
      <c r="Z135" s="15">
        <v>0</v>
      </c>
      <c r="AA135" s="416">
        <v>0</v>
      </c>
      <c r="AB135" s="15">
        <v>0</v>
      </c>
      <c r="AC135" s="15">
        <v>0</v>
      </c>
      <c r="AD135" s="15">
        <v>0</v>
      </c>
      <c r="AE135" s="415">
        <v>0</v>
      </c>
    </row>
    <row r="136" spans="21:31" x14ac:dyDescent="0.3">
      <c r="U136" s="414">
        <v>126</v>
      </c>
      <c r="V136" s="110">
        <v>100</v>
      </c>
      <c r="W136" s="170">
        <v>1</v>
      </c>
      <c r="X136" s="15">
        <v>0</v>
      </c>
      <c r="Y136" s="15">
        <v>0</v>
      </c>
      <c r="Z136" s="15">
        <v>0</v>
      </c>
      <c r="AA136" s="416">
        <v>0</v>
      </c>
      <c r="AB136" s="15">
        <v>0</v>
      </c>
      <c r="AC136" s="15">
        <v>0</v>
      </c>
      <c r="AD136" s="15">
        <v>0</v>
      </c>
      <c r="AE136" s="415">
        <v>0</v>
      </c>
    </row>
    <row r="137" spans="21:31" x14ac:dyDescent="0.3">
      <c r="U137" s="414">
        <v>127</v>
      </c>
      <c r="V137" s="110">
        <v>100</v>
      </c>
      <c r="W137" s="170">
        <v>1</v>
      </c>
      <c r="X137" s="15">
        <v>0</v>
      </c>
      <c r="Y137" s="15">
        <v>0</v>
      </c>
      <c r="Z137" s="15">
        <v>0</v>
      </c>
      <c r="AA137" s="416">
        <v>0</v>
      </c>
      <c r="AB137" s="15">
        <v>0</v>
      </c>
      <c r="AC137" s="15">
        <v>0</v>
      </c>
      <c r="AD137" s="15">
        <v>0</v>
      </c>
      <c r="AE137" s="415">
        <v>0</v>
      </c>
    </row>
    <row r="138" spans="21:31" x14ac:dyDescent="0.3">
      <c r="U138" s="414">
        <v>128</v>
      </c>
      <c r="V138" s="110">
        <v>100</v>
      </c>
      <c r="W138" s="170">
        <v>1</v>
      </c>
      <c r="X138" s="15">
        <v>0</v>
      </c>
      <c r="Y138" s="15">
        <v>0</v>
      </c>
      <c r="Z138" s="15">
        <v>0</v>
      </c>
      <c r="AA138" s="416">
        <v>0</v>
      </c>
      <c r="AB138" s="15">
        <v>0</v>
      </c>
      <c r="AC138" s="15">
        <v>0</v>
      </c>
      <c r="AD138" s="15">
        <v>0</v>
      </c>
      <c r="AE138" s="415">
        <v>0</v>
      </c>
    </row>
    <row r="139" spans="21:31" x14ac:dyDescent="0.3">
      <c r="U139" s="414">
        <v>129</v>
      </c>
      <c r="V139" s="110">
        <v>100</v>
      </c>
      <c r="W139" s="170">
        <v>1</v>
      </c>
      <c r="X139" s="15">
        <v>0</v>
      </c>
      <c r="Y139" s="15">
        <v>0</v>
      </c>
      <c r="Z139" s="15">
        <v>0</v>
      </c>
      <c r="AA139" s="416">
        <v>0</v>
      </c>
      <c r="AB139" s="15">
        <v>0</v>
      </c>
      <c r="AC139" s="15">
        <v>0</v>
      </c>
      <c r="AD139" s="15">
        <v>0</v>
      </c>
      <c r="AE139" s="415">
        <v>0</v>
      </c>
    </row>
    <row r="140" spans="21:31" x14ac:dyDescent="0.3">
      <c r="U140" s="414">
        <v>130</v>
      </c>
      <c r="V140" s="110">
        <v>100</v>
      </c>
      <c r="W140" s="170">
        <v>1</v>
      </c>
      <c r="X140" s="15">
        <v>0</v>
      </c>
      <c r="Y140" s="15">
        <v>0</v>
      </c>
      <c r="Z140" s="15">
        <v>0</v>
      </c>
      <c r="AA140" s="416">
        <v>0</v>
      </c>
      <c r="AB140" s="15">
        <v>0</v>
      </c>
      <c r="AC140" s="15">
        <v>0</v>
      </c>
      <c r="AD140" s="15">
        <v>0</v>
      </c>
      <c r="AE140" s="415">
        <v>0</v>
      </c>
    </row>
    <row r="141" spans="21:31" x14ac:dyDescent="0.3">
      <c r="U141" s="414">
        <v>131</v>
      </c>
      <c r="V141" s="110">
        <v>100</v>
      </c>
      <c r="W141" s="170">
        <v>1</v>
      </c>
      <c r="X141" s="15">
        <v>0</v>
      </c>
      <c r="Y141" s="15">
        <v>0</v>
      </c>
      <c r="Z141" s="15">
        <v>0</v>
      </c>
      <c r="AA141" s="416">
        <v>0</v>
      </c>
      <c r="AB141" s="15">
        <v>0</v>
      </c>
      <c r="AC141" s="15">
        <v>0</v>
      </c>
      <c r="AD141" s="15">
        <v>0</v>
      </c>
      <c r="AE141" s="415">
        <v>0</v>
      </c>
    </row>
    <row r="142" spans="21:31" x14ac:dyDescent="0.3">
      <c r="U142" s="414">
        <v>132</v>
      </c>
      <c r="V142" s="110">
        <v>100</v>
      </c>
      <c r="W142" s="170">
        <v>1</v>
      </c>
      <c r="X142" s="15">
        <v>0</v>
      </c>
      <c r="Y142" s="15">
        <v>0</v>
      </c>
      <c r="Z142" s="15">
        <v>0</v>
      </c>
      <c r="AA142" s="416">
        <v>0</v>
      </c>
      <c r="AB142" s="15">
        <v>0</v>
      </c>
      <c r="AC142" s="15">
        <v>0</v>
      </c>
      <c r="AD142" s="15">
        <v>0</v>
      </c>
      <c r="AE142" s="415">
        <v>0</v>
      </c>
    </row>
    <row r="143" spans="21:31" x14ac:dyDescent="0.3">
      <c r="U143" s="414">
        <v>133</v>
      </c>
      <c r="V143" s="110">
        <v>100</v>
      </c>
      <c r="W143" s="170">
        <v>1</v>
      </c>
      <c r="X143" s="15">
        <v>0</v>
      </c>
      <c r="Y143" s="15">
        <v>0</v>
      </c>
      <c r="Z143" s="15">
        <v>0</v>
      </c>
      <c r="AA143" s="416">
        <v>0</v>
      </c>
      <c r="AB143" s="15">
        <v>0</v>
      </c>
      <c r="AC143" s="15">
        <v>0</v>
      </c>
      <c r="AD143" s="15">
        <v>0</v>
      </c>
      <c r="AE143" s="415">
        <v>0</v>
      </c>
    </row>
    <row r="144" spans="21:31" x14ac:dyDescent="0.3">
      <c r="U144" s="414">
        <v>134</v>
      </c>
      <c r="V144" s="110">
        <v>100</v>
      </c>
      <c r="W144" s="170">
        <v>1</v>
      </c>
      <c r="X144" s="15">
        <v>0</v>
      </c>
      <c r="Y144" s="15">
        <v>0</v>
      </c>
      <c r="Z144" s="15">
        <v>0</v>
      </c>
      <c r="AA144" s="416">
        <v>0</v>
      </c>
      <c r="AB144" s="15">
        <v>0</v>
      </c>
      <c r="AC144" s="15">
        <v>0</v>
      </c>
      <c r="AD144" s="15">
        <v>0</v>
      </c>
      <c r="AE144" s="415">
        <v>0</v>
      </c>
    </row>
    <row r="145" spans="21:31" x14ac:dyDescent="0.3">
      <c r="U145" s="414">
        <v>135</v>
      </c>
      <c r="V145" s="110">
        <v>100</v>
      </c>
      <c r="W145" s="170">
        <v>1</v>
      </c>
      <c r="X145" s="15">
        <v>0</v>
      </c>
      <c r="Y145" s="15">
        <v>0</v>
      </c>
      <c r="Z145" s="15">
        <v>0</v>
      </c>
      <c r="AA145" s="416">
        <v>0</v>
      </c>
      <c r="AB145" s="15">
        <v>0</v>
      </c>
      <c r="AC145" s="15">
        <v>0</v>
      </c>
      <c r="AD145" s="15">
        <v>0</v>
      </c>
      <c r="AE145" s="415">
        <v>0</v>
      </c>
    </row>
    <row r="146" spans="21:31" x14ac:dyDescent="0.3">
      <c r="U146" s="414">
        <v>136</v>
      </c>
      <c r="V146" s="110">
        <v>100</v>
      </c>
      <c r="W146" s="170">
        <v>1</v>
      </c>
      <c r="X146" s="15">
        <v>0</v>
      </c>
      <c r="Y146" s="15">
        <v>0</v>
      </c>
      <c r="Z146" s="15">
        <v>0</v>
      </c>
      <c r="AA146" s="416">
        <v>0</v>
      </c>
      <c r="AB146" s="15">
        <v>0</v>
      </c>
      <c r="AC146" s="15">
        <v>0</v>
      </c>
      <c r="AD146" s="15">
        <v>0</v>
      </c>
      <c r="AE146" s="415">
        <v>0</v>
      </c>
    </row>
    <row r="147" spans="21:31" x14ac:dyDescent="0.3">
      <c r="U147" s="414">
        <v>137</v>
      </c>
      <c r="V147" s="110">
        <v>100</v>
      </c>
      <c r="W147" s="170">
        <v>1</v>
      </c>
      <c r="X147" s="15">
        <v>0</v>
      </c>
      <c r="Y147" s="15">
        <v>0</v>
      </c>
      <c r="Z147" s="15">
        <v>0</v>
      </c>
      <c r="AA147" s="416">
        <v>0</v>
      </c>
      <c r="AB147" s="15">
        <v>0</v>
      </c>
      <c r="AC147" s="15">
        <v>0</v>
      </c>
      <c r="AD147" s="15">
        <v>0</v>
      </c>
      <c r="AE147" s="415">
        <v>0</v>
      </c>
    </row>
    <row r="148" spans="21:31" x14ac:dyDescent="0.3">
      <c r="U148" s="414">
        <v>138</v>
      </c>
      <c r="V148" s="110">
        <v>100</v>
      </c>
      <c r="W148" s="170">
        <v>1</v>
      </c>
      <c r="X148" s="15">
        <v>0</v>
      </c>
      <c r="Y148" s="15">
        <v>0</v>
      </c>
      <c r="Z148" s="15">
        <v>0</v>
      </c>
      <c r="AA148" s="416">
        <v>0</v>
      </c>
      <c r="AB148" s="15">
        <v>0</v>
      </c>
      <c r="AC148" s="15">
        <v>0</v>
      </c>
      <c r="AD148" s="15">
        <v>0</v>
      </c>
      <c r="AE148" s="415">
        <v>0</v>
      </c>
    </row>
    <row r="149" spans="21:31" x14ac:dyDescent="0.3">
      <c r="U149" s="414">
        <v>139</v>
      </c>
      <c r="V149" s="110">
        <v>100</v>
      </c>
      <c r="W149" s="170">
        <v>1</v>
      </c>
      <c r="X149" s="15">
        <v>0</v>
      </c>
      <c r="Y149" s="15">
        <v>0</v>
      </c>
      <c r="Z149" s="15">
        <v>0</v>
      </c>
      <c r="AA149" s="416">
        <v>0</v>
      </c>
      <c r="AB149" s="15">
        <v>0</v>
      </c>
      <c r="AC149" s="15">
        <v>0</v>
      </c>
      <c r="AD149" s="15">
        <v>0</v>
      </c>
      <c r="AE149" s="415">
        <v>0</v>
      </c>
    </row>
    <row r="150" spans="21:31" x14ac:dyDescent="0.3">
      <c r="U150" s="414">
        <v>140</v>
      </c>
      <c r="V150" s="110">
        <v>100</v>
      </c>
      <c r="W150" s="170">
        <v>1</v>
      </c>
      <c r="X150" s="15">
        <v>0</v>
      </c>
      <c r="Y150" s="15">
        <v>0</v>
      </c>
      <c r="Z150" s="15">
        <v>0</v>
      </c>
      <c r="AA150" s="416">
        <v>0</v>
      </c>
      <c r="AB150" s="15">
        <v>0</v>
      </c>
      <c r="AC150" s="15">
        <v>0</v>
      </c>
      <c r="AD150" s="15">
        <v>0</v>
      </c>
      <c r="AE150" s="415">
        <v>0</v>
      </c>
    </row>
    <row r="151" spans="21:31" x14ac:dyDescent="0.3">
      <c r="U151" s="414">
        <v>141</v>
      </c>
      <c r="V151" s="110">
        <v>100</v>
      </c>
      <c r="W151" s="170">
        <v>1</v>
      </c>
      <c r="X151" s="15">
        <v>0</v>
      </c>
      <c r="Y151" s="15">
        <v>0</v>
      </c>
      <c r="Z151" s="15">
        <v>0</v>
      </c>
      <c r="AA151" s="416">
        <v>0</v>
      </c>
      <c r="AB151" s="15">
        <v>0</v>
      </c>
      <c r="AC151" s="15">
        <v>0</v>
      </c>
      <c r="AD151" s="15">
        <v>0</v>
      </c>
      <c r="AE151" s="415">
        <v>0</v>
      </c>
    </row>
    <row r="152" spans="21:31" x14ac:dyDescent="0.3">
      <c r="U152" s="414">
        <v>142</v>
      </c>
      <c r="V152" s="110">
        <v>100</v>
      </c>
      <c r="W152" s="170">
        <v>1</v>
      </c>
      <c r="X152" s="15">
        <v>0</v>
      </c>
      <c r="Y152" s="15">
        <v>0</v>
      </c>
      <c r="Z152" s="15">
        <v>0</v>
      </c>
      <c r="AA152" s="416">
        <v>0</v>
      </c>
      <c r="AB152" s="15">
        <v>0</v>
      </c>
      <c r="AC152" s="15">
        <v>0</v>
      </c>
      <c r="AD152" s="15">
        <v>0</v>
      </c>
      <c r="AE152" s="415">
        <v>0</v>
      </c>
    </row>
    <row r="153" spans="21:31" x14ac:dyDescent="0.3">
      <c r="U153" s="414">
        <v>143</v>
      </c>
      <c r="V153" s="110">
        <v>100</v>
      </c>
      <c r="W153" s="170">
        <v>1</v>
      </c>
      <c r="X153" s="15">
        <v>0</v>
      </c>
      <c r="Y153" s="15">
        <v>0</v>
      </c>
      <c r="Z153" s="15">
        <v>0</v>
      </c>
      <c r="AA153" s="416">
        <v>0</v>
      </c>
      <c r="AB153" s="15">
        <v>0</v>
      </c>
      <c r="AC153" s="15">
        <v>0</v>
      </c>
      <c r="AD153" s="15">
        <v>0</v>
      </c>
      <c r="AE153" s="415">
        <v>0</v>
      </c>
    </row>
    <row r="154" spans="21:31" x14ac:dyDescent="0.3">
      <c r="U154" s="414">
        <v>144</v>
      </c>
      <c r="V154" s="110">
        <v>100</v>
      </c>
      <c r="W154" s="170">
        <v>1</v>
      </c>
      <c r="X154" s="15">
        <v>0</v>
      </c>
      <c r="Y154" s="15">
        <v>0</v>
      </c>
      <c r="Z154" s="15">
        <v>0</v>
      </c>
      <c r="AA154" s="416">
        <v>0</v>
      </c>
      <c r="AB154" s="15">
        <v>0</v>
      </c>
      <c r="AC154" s="15">
        <v>0</v>
      </c>
      <c r="AD154" s="15">
        <v>0</v>
      </c>
      <c r="AE154" s="415">
        <v>0</v>
      </c>
    </row>
    <row r="155" spans="21:31" x14ac:dyDescent="0.3">
      <c r="U155" s="414">
        <v>145</v>
      </c>
      <c r="V155" s="110">
        <v>100</v>
      </c>
      <c r="W155" s="170">
        <v>1</v>
      </c>
      <c r="X155" s="15">
        <v>0</v>
      </c>
      <c r="Y155" s="15">
        <v>0</v>
      </c>
      <c r="Z155" s="15">
        <v>0</v>
      </c>
      <c r="AA155" s="416">
        <v>0</v>
      </c>
      <c r="AB155" s="15">
        <v>0</v>
      </c>
      <c r="AC155" s="15">
        <v>0</v>
      </c>
      <c r="AD155" s="15">
        <v>0</v>
      </c>
      <c r="AE155" s="415">
        <v>0</v>
      </c>
    </row>
    <row r="156" spans="21:31" x14ac:dyDescent="0.3">
      <c r="U156" s="414">
        <v>146</v>
      </c>
      <c r="V156" s="110">
        <v>100</v>
      </c>
      <c r="W156" s="170">
        <v>1</v>
      </c>
      <c r="X156" s="15">
        <v>0</v>
      </c>
      <c r="Y156" s="15">
        <v>0</v>
      </c>
      <c r="Z156" s="15">
        <v>0</v>
      </c>
      <c r="AA156" s="416">
        <v>0</v>
      </c>
      <c r="AB156" s="15">
        <v>0</v>
      </c>
      <c r="AC156" s="15">
        <v>0</v>
      </c>
      <c r="AD156" s="15">
        <v>0</v>
      </c>
      <c r="AE156" s="415">
        <v>0</v>
      </c>
    </row>
    <row r="157" spans="21:31" x14ac:dyDescent="0.3">
      <c r="U157" s="414">
        <v>147</v>
      </c>
      <c r="V157" s="110">
        <v>100</v>
      </c>
      <c r="W157" s="170">
        <v>1</v>
      </c>
      <c r="X157" s="15">
        <v>0</v>
      </c>
      <c r="Y157" s="15">
        <v>0</v>
      </c>
      <c r="Z157" s="15">
        <v>0</v>
      </c>
      <c r="AA157" s="416">
        <v>0</v>
      </c>
      <c r="AB157" s="15">
        <v>0</v>
      </c>
      <c r="AC157" s="15">
        <v>0</v>
      </c>
      <c r="AD157" s="15">
        <v>0</v>
      </c>
      <c r="AE157" s="415">
        <v>0</v>
      </c>
    </row>
    <row r="158" spans="21:31" x14ac:dyDescent="0.3">
      <c r="U158" s="414">
        <v>148</v>
      </c>
      <c r="V158" s="110">
        <v>100</v>
      </c>
      <c r="W158" s="170">
        <v>1</v>
      </c>
      <c r="X158" s="15">
        <v>0</v>
      </c>
      <c r="Y158" s="15">
        <v>0</v>
      </c>
      <c r="Z158" s="15">
        <v>0</v>
      </c>
      <c r="AA158" s="416">
        <v>0</v>
      </c>
      <c r="AB158" s="15">
        <v>0</v>
      </c>
      <c r="AC158" s="15">
        <v>0</v>
      </c>
      <c r="AD158" s="15">
        <v>0</v>
      </c>
      <c r="AE158" s="415">
        <v>0</v>
      </c>
    </row>
    <row r="159" spans="21:31" x14ac:dyDescent="0.3">
      <c r="U159" s="414">
        <v>149</v>
      </c>
      <c r="V159" s="110">
        <v>100</v>
      </c>
      <c r="W159" s="170">
        <v>1</v>
      </c>
      <c r="X159" s="15">
        <v>0</v>
      </c>
      <c r="Y159" s="15">
        <v>0</v>
      </c>
      <c r="Z159" s="15">
        <v>0</v>
      </c>
      <c r="AA159" s="416">
        <v>0</v>
      </c>
      <c r="AB159" s="15">
        <v>0</v>
      </c>
      <c r="AC159" s="15">
        <v>0</v>
      </c>
      <c r="AD159" s="15">
        <v>0</v>
      </c>
      <c r="AE159" s="415">
        <v>0</v>
      </c>
    </row>
    <row r="160" spans="21:31" x14ac:dyDescent="0.3">
      <c r="U160" s="414">
        <v>150</v>
      </c>
      <c r="V160" s="110">
        <v>100</v>
      </c>
      <c r="W160" s="170">
        <v>1</v>
      </c>
      <c r="X160" s="15">
        <v>0</v>
      </c>
      <c r="Y160" s="15">
        <v>0</v>
      </c>
      <c r="Z160" s="15">
        <v>0</v>
      </c>
      <c r="AA160" s="416">
        <v>0</v>
      </c>
      <c r="AB160" s="15">
        <v>0</v>
      </c>
      <c r="AC160" s="15">
        <v>0</v>
      </c>
      <c r="AD160" s="15">
        <v>0</v>
      </c>
      <c r="AE160" s="415">
        <v>0</v>
      </c>
    </row>
    <row r="161" spans="21:31" x14ac:dyDescent="0.3">
      <c r="U161" s="414">
        <v>151</v>
      </c>
      <c r="V161" s="110">
        <v>100</v>
      </c>
      <c r="W161" s="170">
        <v>1</v>
      </c>
      <c r="X161" s="15">
        <v>0</v>
      </c>
      <c r="Y161" s="15">
        <v>0</v>
      </c>
      <c r="Z161" s="15">
        <v>0</v>
      </c>
      <c r="AA161" s="416">
        <v>0</v>
      </c>
      <c r="AB161" s="15">
        <v>0</v>
      </c>
      <c r="AC161" s="15">
        <v>0</v>
      </c>
      <c r="AD161" s="15">
        <v>0</v>
      </c>
      <c r="AE161" s="415">
        <v>0</v>
      </c>
    </row>
    <row r="162" spans="21:31" x14ac:dyDescent="0.3">
      <c r="U162" s="414">
        <v>152</v>
      </c>
      <c r="V162" s="110">
        <v>100</v>
      </c>
      <c r="W162" s="170">
        <v>1</v>
      </c>
      <c r="X162" s="15">
        <v>0</v>
      </c>
      <c r="Y162" s="15">
        <v>0</v>
      </c>
      <c r="Z162" s="15">
        <v>0</v>
      </c>
      <c r="AA162" s="416">
        <v>0</v>
      </c>
      <c r="AB162" s="15">
        <v>0</v>
      </c>
      <c r="AC162" s="15">
        <v>0</v>
      </c>
      <c r="AD162" s="15">
        <v>0</v>
      </c>
      <c r="AE162" s="415">
        <v>0</v>
      </c>
    </row>
    <row r="163" spans="21:31" x14ac:dyDescent="0.3">
      <c r="U163" s="414">
        <v>153</v>
      </c>
      <c r="V163" s="110">
        <v>100</v>
      </c>
      <c r="W163" s="170">
        <v>1</v>
      </c>
      <c r="X163" s="15">
        <v>0</v>
      </c>
      <c r="Y163" s="15">
        <v>0</v>
      </c>
      <c r="Z163" s="15">
        <v>0</v>
      </c>
      <c r="AA163" s="416">
        <v>0</v>
      </c>
      <c r="AB163" s="15">
        <v>0</v>
      </c>
      <c r="AC163" s="15">
        <v>0</v>
      </c>
      <c r="AD163" s="15">
        <v>0</v>
      </c>
      <c r="AE163" s="415">
        <v>0</v>
      </c>
    </row>
    <row r="164" spans="21:31" x14ac:dyDescent="0.3">
      <c r="U164" s="414">
        <v>154</v>
      </c>
      <c r="V164" s="110">
        <v>100</v>
      </c>
      <c r="W164" s="170">
        <v>1</v>
      </c>
      <c r="X164" s="15">
        <v>0</v>
      </c>
      <c r="Y164" s="15">
        <v>0</v>
      </c>
      <c r="Z164" s="15">
        <v>0</v>
      </c>
      <c r="AA164" s="416">
        <v>0</v>
      </c>
      <c r="AB164" s="15">
        <v>0</v>
      </c>
      <c r="AC164" s="15">
        <v>0</v>
      </c>
      <c r="AD164" s="15">
        <v>0</v>
      </c>
      <c r="AE164" s="415">
        <v>0</v>
      </c>
    </row>
    <row r="165" spans="21:31" x14ac:dyDescent="0.3">
      <c r="U165" s="414">
        <v>155</v>
      </c>
      <c r="V165" s="110">
        <v>100</v>
      </c>
      <c r="W165" s="170">
        <v>1</v>
      </c>
      <c r="X165" s="15">
        <v>0</v>
      </c>
      <c r="Y165" s="15">
        <v>0</v>
      </c>
      <c r="Z165" s="15">
        <v>0</v>
      </c>
      <c r="AA165" s="416">
        <v>0</v>
      </c>
      <c r="AB165" s="15">
        <v>0</v>
      </c>
      <c r="AC165" s="15">
        <v>0</v>
      </c>
      <c r="AD165" s="15">
        <v>0</v>
      </c>
      <c r="AE165" s="415">
        <v>0</v>
      </c>
    </row>
    <row r="166" spans="21:31" x14ac:dyDescent="0.3">
      <c r="U166" s="414">
        <v>156</v>
      </c>
      <c r="V166" s="110">
        <v>100</v>
      </c>
      <c r="W166" s="170">
        <v>1</v>
      </c>
      <c r="X166" s="15">
        <v>0</v>
      </c>
      <c r="Y166" s="15">
        <v>0</v>
      </c>
      <c r="Z166" s="15">
        <v>0</v>
      </c>
      <c r="AA166" s="416">
        <v>0</v>
      </c>
      <c r="AB166" s="15">
        <v>0</v>
      </c>
      <c r="AC166" s="15">
        <v>0</v>
      </c>
      <c r="AD166" s="15">
        <v>0</v>
      </c>
      <c r="AE166" s="415">
        <v>0</v>
      </c>
    </row>
    <row r="167" spans="21:31" x14ac:dyDescent="0.3">
      <c r="U167" s="414">
        <v>157</v>
      </c>
      <c r="V167" s="110">
        <v>100</v>
      </c>
      <c r="W167" s="170">
        <v>1</v>
      </c>
      <c r="X167" s="15">
        <v>0</v>
      </c>
      <c r="Y167" s="15">
        <v>0</v>
      </c>
      <c r="Z167" s="15">
        <v>0</v>
      </c>
      <c r="AA167" s="416">
        <v>0</v>
      </c>
      <c r="AB167" s="15">
        <v>0</v>
      </c>
      <c r="AC167" s="15">
        <v>0</v>
      </c>
      <c r="AD167" s="15">
        <v>0</v>
      </c>
      <c r="AE167" s="415">
        <v>0</v>
      </c>
    </row>
    <row r="168" spans="21:31" x14ac:dyDescent="0.3">
      <c r="U168" s="414">
        <v>158</v>
      </c>
      <c r="V168" s="110">
        <v>100</v>
      </c>
      <c r="W168" s="170">
        <v>1</v>
      </c>
      <c r="X168" s="15">
        <v>0</v>
      </c>
      <c r="Y168" s="15">
        <v>0</v>
      </c>
      <c r="Z168" s="15">
        <v>0</v>
      </c>
      <c r="AA168" s="416">
        <v>0</v>
      </c>
      <c r="AB168" s="15">
        <v>0</v>
      </c>
      <c r="AC168" s="15">
        <v>0</v>
      </c>
      <c r="AD168" s="15">
        <v>0</v>
      </c>
      <c r="AE168" s="415">
        <v>0</v>
      </c>
    </row>
    <row r="169" spans="21:31" x14ac:dyDescent="0.3">
      <c r="U169" s="414">
        <v>159</v>
      </c>
      <c r="V169" s="110">
        <v>100</v>
      </c>
      <c r="W169" s="170">
        <v>1</v>
      </c>
      <c r="X169" s="15">
        <v>0</v>
      </c>
      <c r="Y169" s="15">
        <v>0</v>
      </c>
      <c r="Z169" s="15">
        <v>0</v>
      </c>
      <c r="AA169" s="416">
        <v>0</v>
      </c>
      <c r="AB169" s="15">
        <v>0</v>
      </c>
      <c r="AC169" s="15">
        <v>0</v>
      </c>
      <c r="AD169" s="15">
        <v>0</v>
      </c>
      <c r="AE169" s="415">
        <v>0</v>
      </c>
    </row>
    <row r="170" spans="21:31" x14ac:dyDescent="0.3">
      <c r="U170" s="414">
        <v>160</v>
      </c>
      <c r="V170" s="110">
        <v>100</v>
      </c>
      <c r="W170" s="170">
        <v>1</v>
      </c>
      <c r="X170" s="15">
        <v>0</v>
      </c>
      <c r="Y170" s="15">
        <v>0</v>
      </c>
      <c r="Z170" s="15">
        <v>0</v>
      </c>
      <c r="AA170" s="416">
        <v>0</v>
      </c>
      <c r="AB170" s="15">
        <v>0</v>
      </c>
      <c r="AC170" s="15">
        <v>0</v>
      </c>
      <c r="AD170" s="15">
        <v>0</v>
      </c>
      <c r="AE170" s="415">
        <v>0</v>
      </c>
    </row>
    <row r="171" spans="21:31" x14ac:dyDescent="0.3">
      <c r="U171" s="414">
        <v>161</v>
      </c>
      <c r="V171" s="110">
        <v>100</v>
      </c>
      <c r="W171" s="170">
        <v>1</v>
      </c>
      <c r="X171" s="15">
        <v>0</v>
      </c>
      <c r="Y171" s="15">
        <v>0</v>
      </c>
      <c r="Z171" s="15">
        <v>0</v>
      </c>
      <c r="AA171" s="416">
        <v>0</v>
      </c>
      <c r="AB171" s="15">
        <v>0</v>
      </c>
      <c r="AC171" s="15">
        <v>0</v>
      </c>
      <c r="AD171" s="15">
        <v>0</v>
      </c>
      <c r="AE171" s="415">
        <v>0</v>
      </c>
    </row>
    <row r="172" spans="21:31" x14ac:dyDescent="0.3">
      <c r="U172" s="414">
        <v>162</v>
      </c>
      <c r="V172" s="110">
        <v>100</v>
      </c>
      <c r="W172" s="170">
        <v>1</v>
      </c>
      <c r="X172" s="15">
        <v>0</v>
      </c>
      <c r="Y172" s="15">
        <v>0</v>
      </c>
      <c r="Z172" s="15">
        <v>0</v>
      </c>
      <c r="AA172" s="416">
        <v>0</v>
      </c>
      <c r="AB172" s="15">
        <v>0</v>
      </c>
      <c r="AC172" s="15">
        <v>0</v>
      </c>
      <c r="AD172" s="15">
        <v>0</v>
      </c>
      <c r="AE172" s="415">
        <v>0</v>
      </c>
    </row>
    <row r="173" spans="21:31" x14ac:dyDescent="0.3">
      <c r="U173" s="414">
        <v>163</v>
      </c>
      <c r="V173" s="110">
        <v>100</v>
      </c>
      <c r="W173" s="170">
        <v>1</v>
      </c>
      <c r="X173" s="15">
        <v>0</v>
      </c>
      <c r="Y173" s="15">
        <v>0</v>
      </c>
      <c r="Z173" s="15">
        <v>0</v>
      </c>
      <c r="AA173" s="416">
        <v>0</v>
      </c>
      <c r="AB173" s="15">
        <v>0</v>
      </c>
      <c r="AC173" s="15">
        <v>0</v>
      </c>
      <c r="AD173" s="15">
        <v>0</v>
      </c>
      <c r="AE173" s="415">
        <v>0</v>
      </c>
    </row>
    <row r="174" spans="21:31" x14ac:dyDescent="0.3">
      <c r="U174" s="414">
        <v>164</v>
      </c>
      <c r="V174" s="110">
        <v>100</v>
      </c>
      <c r="W174" s="170">
        <v>1</v>
      </c>
      <c r="X174" s="15">
        <v>0</v>
      </c>
      <c r="Y174" s="15">
        <v>0</v>
      </c>
      <c r="Z174" s="15">
        <v>0</v>
      </c>
      <c r="AA174" s="416">
        <v>0</v>
      </c>
      <c r="AB174" s="15">
        <v>0</v>
      </c>
      <c r="AC174" s="15">
        <v>0</v>
      </c>
      <c r="AD174" s="15">
        <v>0</v>
      </c>
      <c r="AE174" s="415">
        <v>0</v>
      </c>
    </row>
    <row r="175" spans="21:31" x14ac:dyDescent="0.3">
      <c r="U175" s="414">
        <v>165</v>
      </c>
      <c r="V175" s="110">
        <v>100</v>
      </c>
      <c r="W175" s="170">
        <v>1</v>
      </c>
      <c r="X175" s="15">
        <v>0</v>
      </c>
      <c r="Y175" s="15">
        <v>0</v>
      </c>
      <c r="Z175" s="15">
        <v>0</v>
      </c>
      <c r="AA175" s="416">
        <v>0</v>
      </c>
      <c r="AB175" s="15">
        <v>0</v>
      </c>
      <c r="AC175" s="15">
        <v>0</v>
      </c>
      <c r="AD175" s="15">
        <v>0</v>
      </c>
      <c r="AE175" s="415">
        <v>0</v>
      </c>
    </row>
    <row r="176" spans="21:31" x14ac:dyDescent="0.3">
      <c r="U176" s="414">
        <v>166</v>
      </c>
      <c r="V176" s="110">
        <v>100</v>
      </c>
      <c r="W176" s="170">
        <v>1</v>
      </c>
      <c r="X176" s="15">
        <v>0</v>
      </c>
      <c r="Y176" s="15">
        <v>0</v>
      </c>
      <c r="Z176" s="15">
        <v>0</v>
      </c>
      <c r="AA176" s="416">
        <v>0</v>
      </c>
      <c r="AB176" s="15">
        <v>0</v>
      </c>
      <c r="AC176" s="15">
        <v>0</v>
      </c>
      <c r="AD176" s="15">
        <v>0</v>
      </c>
      <c r="AE176" s="415">
        <v>0</v>
      </c>
    </row>
    <row r="177" spans="21:31" x14ac:dyDescent="0.3">
      <c r="U177" s="414">
        <v>167</v>
      </c>
      <c r="V177" s="110">
        <v>100</v>
      </c>
      <c r="W177" s="170">
        <v>1</v>
      </c>
      <c r="X177" s="15">
        <v>0</v>
      </c>
      <c r="Y177" s="15">
        <v>0</v>
      </c>
      <c r="Z177" s="15">
        <v>0</v>
      </c>
      <c r="AA177" s="416">
        <v>0</v>
      </c>
      <c r="AB177" s="15">
        <v>0</v>
      </c>
      <c r="AC177" s="15">
        <v>0</v>
      </c>
      <c r="AD177" s="15">
        <v>0</v>
      </c>
      <c r="AE177" s="415">
        <v>0</v>
      </c>
    </row>
    <row r="178" spans="21:31" x14ac:dyDescent="0.3">
      <c r="U178" s="414">
        <v>168</v>
      </c>
      <c r="V178" s="110">
        <v>100</v>
      </c>
      <c r="W178" s="170">
        <v>1</v>
      </c>
      <c r="X178" s="15">
        <v>0</v>
      </c>
      <c r="Y178" s="15">
        <v>0</v>
      </c>
      <c r="Z178" s="15">
        <v>0</v>
      </c>
      <c r="AA178" s="416">
        <v>0</v>
      </c>
      <c r="AB178" s="15">
        <v>0</v>
      </c>
      <c r="AC178" s="15">
        <v>0</v>
      </c>
      <c r="AD178" s="15">
        <v>0</v>
      </c>
      <c r="AE178" s="415">
        <v>0</v>
      </c>
    </row>
    <row r="179" spans="21:31" x14ac:dyDescent="0.3">
      <c r="U179" s="414">
        <v>169</v>
      </c>
      <c r="V179" s="110">
        <v>100</v>
      </c>
      <c r="W179" s="170">
        <v>1</v>
      </c>
      <c r="X179" s="15">
        <v>0</v>
      </c>
      <c r="Y179" s="15">
        <v>0</v>
      </c>
      <c r="Z179" s="15">
        <v>0</v>
      </c>
      <c r="AA179" s="416">
        <v>0</v>
      </c>
      <c r="AB179" s="15">
        <v>0</v>
      </c>
      <c r="AC179" s="15">
        <v>0</v>
      </c>
      <c r="AD179" s="15">
        <v>0</v>
      </c>
      <c r="AE179" s="415">
        <v>0</v>
      </c>
    </row>
    <row r="180" spans="21:31" x14ac:dyDescent="0.3">
      <c r="U180" s="414">
        <v>170</v>
      </c>
      <c r="V180" s="110">
        <v>100</v>
      </c>
      <c r="W180" s="170">
        <v>1</v>
      </c>
      <c r="X180" s="15">
        <v>0</v>
      </c>
      <c r="Y180" s="15">
        <v>0</v>
      </c>
      <c r="Z180" s="15">
        <v>0</v>
      </c>
      <c r="AA180" s="416">
        <v>0</v>
      </c>
      <c r="AB180" s="15">
        <v>0</v>
      </c>
      <c r="AC180" s="15">
        <v>0</v>
      </c>
      <c r="AD180" s="15">
        <v>0</v>
      </c>
      <c r="AE180" s="415">
        <v>0</v>
      </c>
    </row>
    <row r="181" spans="21:31" x14ac:dyDescent="0.3">
      <c r="U181" s="414">
        <v>171</v>
      </c>
      <c r="V181" s="110">
        <v>100</v>
      </c>
      <c r="W181" s="170">
        <v>1</v>
      </c>
      <c r="X181" s="15">
        <v>0</v>
      </c>
      <c r="Y181" s="15">
        <v>0</v>
      </c>
      <c r="Z181" s="15">
        <v>0</v>
      </c>
      <c r="AA181" s="416">
        <v>0</v>
      </c>
      <c r="AB181" s="15">
        <v>0</v>
      </c>
      <c r="AC181" s="15">
        <v>0</v>
      </c>
      <c r="AD181" s="15">
        <v>0</v>
      </c>
      <c r="AE181" s="415">
        <v>0</v>
      </c>
    </row>
    <row r="182" spans="21:31" x14ac:dyDescent="0.3">
      <c r="U182" s="414">
        <v>172</v>
      </c>
      <c r="V182" s="110">
        <v>100</v>
      </c>
      <c r="W182" s="170">
        <v>1</v>
      </c>
      <c r="X182" s="15">
        <v>0</v>
      </c>
      <c r="Y182" s="15">
        <v>0</v>
      </c>
      <c r="Z182" s="15">
        <v>0</v>
      </c>
      <c r="AA182" s="416">
        <v>0</v>
      </c>
      <c r="AB182" s="15">
        <v>0</v>
      </c>
      <c r="AC182" s="15">
        <v>0</v>
      </c>
      <c r="AD182" s="15">
        <v>0</v>
      </c>
      <c r="AE182" s="415">
        <v>0</v>
      </c>
    </row>
    <row r="183" spans="21:31" x14ac:dyDescent="0.3">
      <c r="U183" s="414">
        <v>173</v>
      </c>
      <c r="V183" s="110">
        <v>100</v>
      </c>
      <c r="W183" s="170">
        <v>1</v>
      </c>
      <c r="X183" s="15">
        <v>0</v>
      </c>
      <c r="Y183" s="15">
        <v>0</v>
      </c>
      <c r="Z183" s="15">
        <v>0</v>
      </c>
      <c r="AA183" s="416">
        <v>0</v>
      </c>
      <c r="AB183" s="15">
        <v>0</v>
      </c>
      <c r="AC183" s="15">
        <v>0</v>
      </c>
      <c r="AD183" s="15">
        <v>0</v>
      </c>
      <c r="AE183" s="415">
        <v>0</v>
      </c>
    </row>
    <row r="184" spans="21:31" x14ac:dyDescent="0.3">
      <c r="U184" s="414">
        <v>174</v>
      </c>
      <c r="V184" s="110">
        <v>100</v>
      </c>
      <c r="W184" s="170">
        <v>1</v>
      </c>
      <c r="X184" s="15">
        <v>0</v>
      </c>
      <c r="Y184" s="15">
        <v>0</v>
      </c>
      <c r="Z184" s="15">
        <v>0</v>
      </c>
      <c r="AA184" s="416">
        <v>0</v>
      </c>
      <c r="AB184" s="15">
        <v>0</v>
      </c>
      <c r="AC184" s="15">
        <v>0</v>
      </c>
      <c r="AD184" s="15">
        <v>0</v>
      </c>
      <c r="AE184" s="415">
        <v>0</v>
      </c>
    </row>
    <row r="185" spans="21:31" x14ac:dyDescent="0.3">
      <c r="U185" s="414">
        <v>175</v>
      </c>
      <c r="V185" s="110">
        <v>100</v>
      </c>
      <c r="W185" s="170">
        <v>1</v>
      </c>
      <c r="X185" s="15">
        <v>0</v>
      </c>
      <c r="Y185" s="15">
        <v>0</v>
      </c>
      <c r="Z185" s="15">
        <v>0</v>
      </c>
      <c r="AA185" s="416">
        <v>0</v>
      </c>
      <c r="AB185" s="15">
        <v>0</v>
      </c>
      <c r="AC185" s="15">
        <v>0</v>
      </c>
      <c r="AD185" s="15">
        <v>0</v>
      </c>
      <c r="AE185" s="415">
        <v>0</v>
      </c>
    </row>
    <row r="186" spans="21:31" x14ac:dyDescent="0.3">
      <c r="U186" s="414">
        <v>176</v>
      </c>
      <c r="V186" s="110">
        <v>100</v>
      </c>
      <c r="W186" s="170">
        <v>1</v>
      </c>
      <c r="X186" s="15">
        <v>0</v>
      </c>
      <c r="Y186" s="15">
        <v>0</v>
      </c>
      <c r="Z186" s="15">
        <v>0</v>
      </c>
      <c r="AA186" s="416">
        <v>0</v>
      </c>
      <c r="AB186" s="15">
        <v>0</v>
      </c>
      <c r="AC186" s="15">
        <v>0</v>
      </c>
      <c r="AD186" s="15">
        <v>0</v>
      </c>
      <c r="AE186" s="415">
        <v>0</v>
      </c>
    </row>
    <row r="187" spans="21:31" x14ac:dyDescent="0.3">
      <c r="U187" s="414">
        <v>177</v>
      </c>
      <c r="V187" s="110">
        <v>100</v>
      </c>
      <c r="W187" s="170">
        <v>1</v>
      </c>
      <c r="X187" s="15">
        <v>0</v>
      </c>
      <c r="Y187" s="15">
        <v>0</v>
      </c>
      <c r="Z187" s="15">
        <v>0</v>
      </c>
      <c r="AA187" s="416">
        <v>0</v>
      </c>
      <c r="AB187" s="15">
        <v>0</v>
      </c>
      <c r="AC187" s="15">
        <v>0</v>
      </c>
      <c r="AD187" s="15">
        <v>0</v>
      </c>
      <c r="AE187" s="415">
        <v>0</v>
      </c>
    </row>
    <row r="188" spans="21:31" x14ac:dyDescent="0.3">
      <c r="U188" s="414">
        <v>178</v>
      </c>
      <c r="V188" s="110">
        <v>100</v>
      </c>
      <c r="W188" s="170">
        <v>1</v>
      </c>
      <c r="X188" s="15">
        <v>0</v>
      </c>
      <c r="Y188" s="15">
        <v>0</v>
      </c>
      <c r="Z188" s="15">
        <v>0</v>
      </c>
      <c r="AA188" s="416">
        <v>0</v>
      </c>
      <c r="AB188" s="15">
        <v>0</v>
      </c>
      <c r="AC188" s="15">
        <v>0</v>
      </c>
      <c r="AD188" s="15">
        <v>0</v>
      </c>
      <c r="AE188" s="415">
        <v>0</v>
      </c>
    </row>
    <row r="189" spans="21:31" x14ac:dyDescent="0.3">
      <c r="U189" s="414">
        <v>179</v>
      </c>
      <c r="V189" s="110">
        <v>100</v>
      </c>
      <c r="W189" s="170">
        <v>1</v>
      </c>
      <c r="X189" s="15">
        <v>0</v>
      </c>
      <c r="Y189" s="15">
        <v>0</v>
      </c>
      <c r="Z189" s="15">
        <v>0</v>
      </c>
      <c r="AA189" s="416">
        <v>0</v>
      </c>
      <c r="AB189" s="15">
        <v>0</v>
      </c>
      <c r="AC189" s="15">
        <v>0</v>
      </c>
      <c r="AD189" s="15">
        <v>0</v>
      </c>
      <c r="AE189" s="415">
        <v>0</v>
      </c>
    </row>
    <row r="190" spans="21:31" x14ac:dyDescent="0.3">
      <c r="U190" s="414">
        <v>180</v>
      </c>
      <c r="V190" s="110">
        <v>100</v>
      </c>
      <c r="W190" s="170">
        <v>1</v>
      </c>
      <c r="X190" s="15">
        <v>0</v>
      </c>
      <c r="Y190" s="15">
        <v>0</v>
      </c>
      <c r="Z190" s="15">
        <v>0</v>
      </c>
      <c r="AA190" s="416">
        <v>0</v>
      </c>
      <c r="AB190" s="15">
        <v>0</v>
      </c>
      <c r="AC190" s="15">
        <v>0</v>
      </c>
      <c r="AD190" s="15">
        <v>0</v>
      </c>
      <c r="AE190" s="415">
        <v>0</v>
      </c>
    </row>
    <row r="191" spans="21:31" x14ac:dyDescent="0.3">
      <c r="U191" s="414">
        <v>181</v>
      </c>
      <c r="V191" s="110">
        <v>100</v>
      </c>
      <c r="W191" s="170">
        <v>1</v>
      </c>
      <c r="X191" s="15">
        <v>0</v>
      </c>
      <c r="Y191" s="15">
        <v>0</v>
      </c>
      <c r="Z191" s="15">
        <v>0</v>
      </c>
      <c r="AA191" s="416">
        <v>0</v>
      </c>
      <c r="AB191" s="15">
        <v>0</v>
      </c>
      <c r="AC191" s="15">
        <v>0</v>
      </c>
      <c r="AD191" s="15">
        <v>0</v>
      </c>
      <c r="AE191" s="415">
        <v>0</v>
      </c>
    </row>
    <row r="192" spans="21:31" x14ac:dyDescent="0.3">
      <c r="U192" s="414">
        <v>182</v>
      </c>
      <c r="V192" s="110">
        <v>100</v>
      </c>
      <c r="W192" s="170">
        <v>1</v>
      </c>
      <c r="X192" s="15">
        <v>0</v>
      </c>
      <c r="Y192" s="15">
        <v>0</v>
      </c>
      <c r="Z192" s="15">
        <v>0</v>
      </c>
      <c r="AA192" s="416">
        <v>0</v>
      </c>
      <c r="AB192" s="15">
        <v>0</v>
      </c>
      <c r="AC192" s="15">
        <v>0</v>
      </c>
      <c r="AD192" s="15">
        <v>0</v>
      </c>
      <c r="AE192" s="415">
        <v>0</v>
      </c>
    </row>
    <row r="193" spans="21:31" x14ac:dyDescent="0.3">
      <c r="U193" s="414">
        <v>183</v>
      </c>
      <c r="V193" s="110">
        <v>100</v>
      </c>
      <c r="W193" s="170">
        <v>1</v>
      </c>
      <c r="X193" s="15">
        <v>0</v>
      </c>
      <c r="Y193" s="15">
        <v>0</v>
      </c>
      <c r="Z193" s="15">
        <v>0</v>
      </c>
      <c r="AA193" s="416">
        <v>0</v>
      </c>
      <c r="AB193" s="15">
        <v>0</v>
      </c>
      <c r="AC193" s="15">
        <v>0</v>
      </c>
      <c r="AD193" s="15">
        <v>0</v>
      </c>
      <c r="AE193" s="415">
        <v>0</v>
      </c>
    </row>
    <row r="194" spans="21:31" x14ac:dyDescent="0.3">
      <c r="U194" s="414">
        <v>184</v>
      </c>
      <c r="V194" s="110">
        <v>100</v>
      </c>
      <c r="W194" s="170">
        <v>1</v>
      </c>
      <c r="X194" s="15">
        <v>0</v>
      </c>
      <c r="Y194" s="15">
        <v>0</v>
      </c>
      <c r="Z194" s="15">
        <v>0</v>
      </c>
      <c r="AA194" s="416">
        <v>0</v>
      </c>
      <c r="AB194" s="15">
        <v>0</v>
      </c>
      <c r="AC194" s="15">
        <v>0</v>
      </c>
      <c r="AD194" s="15">
        <v>0</v>
      </c>
      <c r="AE194" s="415">
        <v>0</v>
      </c>
    </row>
    <row r="195" spans="21:31" x14ac:dyDescent="0.3">
      <c r="U195" s="414">
        <v>185</v>
      </c>
      <c r="V195" s="110">
        <v>100</v>
      </c>
      <c r="W195" s="170">
        <v>1</v>
      </c>
      <c r="X195" s="15">
        <v>0</v>
      </c>
      <c r="Y195" s="15">
        <v>0</v>
      </c>
      <c r="Z195" s="15">
        <v>0</v>
      </c>
      <c r="AA195" s="416">
        <v>0</v>
      </c>
      <c r="AB195" s="15">
        <v>0</v>
      </c>
      <c r="AC195" s="15">
        <v>0</v>
      </c>
      <c r="AD195" s="15">
        <v>0</v>
      </c>
      <c r="AE195" s="415">
        <v>0</v>
      </c>
    </row>
    <row r="196" spans="21:31" x14ac:dyDescent="0.3">
      <c r="U196" s="414">
        <v>186</v>
      </c>
      <c r="V196" s="110">
        <v>100</v>
      </c>
      <c r="W196" s="170">
        <v>1</v>
      </c>
      <c r="X196" s="15">
        <v>0</v>
      </c>
      <c r="Y196" s="15">
        <v>0</v>
      </c>
      <c r="Z196" s="15">
        <v>0</v>
      </c>
      <c r="AA196" s="416">
        <v>0</v>
      </c>
      <c r="AB196" s="15">
        <v>0</v>
      </c>
      <c r="AC196" s="15">
        <v>0</v>
      </c>
      <c r="AD196" s="15">
        <v>0</v>
      </c>
      <c r="AE196" s="415">
        <v>0</v>
      </c>
    </row>
    <row r="197" spans="21:31" x14ac:dyDescent="0.3">
      <c r="U197" s="414">
        <v>187</v>
      </c>
      <c r="V197" s="110">
        <v>100</v>
      </c>
      <c r="W197" s="170">
        <v>1</v>
      </c>
      <c r="X197" s="15">
        <v>0</v>
      </c>
      <c r="Y197" s="15">
        <v>0</v>
      </c>
      <c r="Z197" s="15">
        <v>0</v>
      </c>
      <c r="AA197" s="416">
        <v>0</v>
      </c>
      <c r="AB197" s="15">
        <v>0</v>
      </c>
      <c r="AC197" s="15">
        <v>0</v>
      </c>
      <c r="AD197" s="15">
        <v>0</v>
      </c>
      <c r="AE197" s="415">
        <v>0</v>
      </c>
    </row>
    <row r="198" spans="21:31" x14ac:dyDescent="0.3">
      <c r="U198" s="414">
        <v>188</v>
      </c>
      <c r="V198" s="110">
        <v>100</v>
      </c>
      <c r="W198" s="170">
        <v>1</v>
      </c>
      <c r="X198" s="15">
        <v>0</v>
      </c>
      <c r="Y198" s="15">
        <v>0</v>
      </c>
      <c r="Z198" s="15">
        <v>0</v>
      </c>
      <c r="AA198" s="416">
        <v>0</v>
      </c>
      <c r="AB198" s="15">
        <v>0</v>
      </c>
      <c r="AC198" s="15">
        <v>0</v>
      </c>
      <c r="AD198" s="15">
        <v>0</v>
      </c>
      <c r="AE198" s="415">
        <v>0</v>
      </c>
    </row>
    <row r="199" spans="21:31" x14ac:dyDescent="0.3">
      <c r="U199" s="414">
        <v>189</v>
      </c>
      <c r="V199" s="110">
        <v>100</v>
      </c>
      <c r="W199" s="170">
        <v>1</v>
      </c>
      <c r="X199" s="15">
        <v>0</v>
      </c>
      <c r="Y199" s="15">
        <v>0</v>
      </c>
      <c r="Z199" s="15">
        <v>0</v>
      </c>
      <c r="AA199" s="416">
        <v>0</v>
      </c>
      <c r="AB199" s="15">
        <v>0</v>
      </c>
      <c r="AC199" s="15">
        <v>0</v>
      </c>
      <c r="AD199" s="15">
        <v>0</v>
      </c>
      <c r="AE199" s="415">
        <v>0</v>
      </c>
    </row>
    <row r="200" spans="21:31" x14ac:dyDescent="0.3">
      <c r="U200" s="414">
        <v>190</v>
      </c>
      <c r="V200" s="110">
        <v>100</v>
      </c>
      <c r="W200" s="170">
        <v>1</v>
      </c>
      <c r="X200" s="15">
        <v>0</v>
      </c>
      <c r="Y200" s="15">
        <v>0</v>
      </c>
      <c r="Z200" s="15">
        <v>0</v>
      </c>
      <c r="AA200" s="416">
        <v>0</v>
      </c>
      <c r="AB200" s="15">
        <v>0</v>
      </c>
      <c r="AC200" s="15">
        <v>0</v>
      </c>
      <c r="AD200" s="15">
        <v>0</v>
      </c>
      <c r="AE200" s="415">
        <v>0</v>
      </c>
    </row>
    <row r="201" spans="21:31" x14ac:dyDescent="0.3">
      <c r="U201" s="414">
        <v>191</v>
      </c>
      <c r="V201" s="110">
        <v>100</v>
      </c>
      <c r="W201" s="170">
        <v>1</v>
      </c>
      <c r="X201" s="15">
        <v>0</v>
      </c>
      <c r="Y201" s="15">
        <v>0</v>
      </c>
      <c r="Z201" s="15">
        <v>0</v>
      </c>
      <c r="AA201" s="416">
        <v>0</v>
      </c>
      <c r="AB201" s="15">
        <v>0</v>
      </c>
      <c r="AC201" s="15">
        <v>0</v>
      </c>
      <c r="AD201" s="15">
        <v>0</v>
      </c>
      <c r="AE201" s="415">
        <v>0</v>
      </c>
    </row>
    <row r="202" spans="21:31" x14ac:dyDescent="0.3">
      <c r="U202" s="414">
        <v>192</v>
      </c>
      <c r="V202" s="110">
        <v>100</v>
      </c>
      <c r="W202" s="170">
        <v>1</v>
      </c>
      <c r="X202" s="15">
        <v>0</v>
      </c>
      <c r="Y202" s="15">
        <v>0</v>
      </c>
      <c r="Z202" s="15">
        <v>0</v>
      </c>
      <c r="AA202" s="416">
        <v>0</v>
      </c>
      <c r="AB202" s="15">
        <v>0</v>
      </c>
      <c r="AC202" s="15">
        <v>0</v>
      </c>
      <c r="AD202" s="15">
        <v>0</v>
      </c>
      <c r="AE202" s="415">
        <v>0</v>
      </c>
    </row>
    <row r="203" spans="21:31" x14ac:dyDescent="0.3">
      <c r="U203" s="414">
        <v>193</v>
      </c>
      <c r="V203" s="110">
        <v>100</v>
      </c>
      <c r="W203" s="170">
        <v>1</v>
      </c>
      <c r="X203" s="15">
        <v>0</v>
      </c>
      <c r="Y203" s="15">
        <v>0</v>
      </c>
      <c r="Z203" s="15">
        <v>0</v>
      </c>
      <c r="AA203" s="416">
        <v>0</v>
      </c>
      <c r="AB203" s="15">
        <v>0</v>
      </c>
      <c r="AC203" s="15">
        <v>0</v>
      </c>
      <c r="AD203" s="15">
        <v>0</v>
      </c>
      <c r="AE203" s="415">
        <v>0</v>
      </c>
    </row>
    <row r="204" spans="21:31" x14ac:dyDescent="0.3">
      <c r="U204" s="414">
        <v>194</v>
      </c>
      <c r="V204" s="110">
        <v>100</v>
      </c>
      <c r="W204" s="170">
        <v>1</v>
      </c>
      <c r="X204" s="15">
        <v>0</v>
      </c>
      <c r="Y204" s="15">
        <v>0</v>
      </c>
      <c r="Z204" s="15">
        <v>0</v>
      </c>
      <c r="AA204" s="416">
        <v>0</v>
      </c>
      <c r="AB204" s="15">
        <v>0</v>
      </c>
      <c r="AC204" s="15">
        <v>0</v>
      </c>
      <c r="AD204" s="15">
        <v>0</v>
      </c>
      <c r="AE204" s="415">
        <v>0</v>
      </c>
    </row>
    <row r="205" spans="21:31" x14ac:dyDescent="0.3">
      <c r="U205" s="414">
        <v>195</v>
      </c>
      <c r="V205" s="110">
        <v>100</v>
      </c>
      <c r="W205" s="170">
        <v>1</v>
      </c>
      <c r="X205" s="15">
        <v>0</v>
      </c>
      <c r="Y205" s="15">
        <v>0</v>
      </c>
      <c r="Z205" s="15">
        <v>0</v>
      </c>
      <c r="AA205" s="416">
        <v>0</v>
      </c>
      <c r="AB205" s="15">
        <v>0</v>
      </c>
      <c r="AC205" s="15">
        <v>0</v>
      </c>
      <c r="AD205" s="15">
        <v>0</v>
      </c>
      <c r="AE205" s="415">
        <v>0</v>
      </c>
    </row>
    <row r="206" spans="21:31" x14ac:dyDescent="0.3">
      <c r="U206" s="414">
        <v>196</v>
      </c>
      <c r="V206" s="110">
        <v>100</v>
      </c>
      <c r="W206" s="170">
        <v>1</v>
      </c>
      <c r="X206" s="15">
        <v>0</v>
      </c>
      <c r="Y206" s="15">
        <v>0</v>
      </c>
      <c r="Z206" s="15">
        <v>0</v>
      </c>
      <c r="AA206" s="416">
        <v>0</v>
      </c>
      <c r="AB206" s="15">
        <v>0</v>
      </c>
      <c r="AC206" s="15">
        <v>0</v>
      </c>
      <c r="AD206" s="15">
        <v>0</v>
      </c>
      <c r="AE206" s="415">
        <v>0</v>
      </c>
    </row>
    <row r="207" spans="21:31" x14ac:dyDescent="0.3">
      <c r="U207" s="414">
        <v>197</v>
      </c>
      <c r="V207" s="110">
        <v>100</v>
      </c>
      <c r="W207" s="170">
        <v>1</v>
      </c>
      <c r="X207" s="15">
        <v>0</v>
      </c>
      <c r="Y207" s="15">
        <v>0</v>
      </c>
      <c r="Z207" s="15">
        <v>0</v>
      </c>
      <c r="AA207" s="416">
        <v>0</v>
      </c>
      <c r="AB207" s="15">
        <v>0</v>
      </c>
      <c r="AC207" s="15">
        <v>0</v>
      </c>
      <c r="AD207" s="15">
        <v>0</v>
      </c>
      <c r="AE207" s="415">
        <v>0</v>
      </c>
    </row>
    <row r="208" spans="21:31" x14ac:dyDescent="0.3">
      <c r="U208" s="414">
        <v>198</v>
      </c>
      <c r="V208" s="110">
        <v>100</v>
      </c>
      <c r="W208" s="170">
        <v>1</v>
      </c>
      <c r="X208" s="15">
        <v>0</v>
      </c>
      <c r="Y208" s="15">
        <v>0</v>
      </c>
      <c r="Z208" s="15">
        <v>0</v>
      </c>
      <c r="AA208" s="416">
        <v>0</v>
      </c>
      <c r="AB208" s="15">
        <v>0</v>
      </c>
      <c r="AC208" s="15">
        <v>0</v>
      </c>
      <c r="AD208" s="15">
        <v>0</v>
      </c>
      <c r="AE208" s="415">
        <v>0</v>
      </c>
    </row>
    <row r="209" spans="21:31" x14ac:dyDescent="0.3">
      <c r="U209" s="414">
        <v>199</v>
      </c>
      <c r="V209" s="110">
        <v>100</v>
      </c>
      <c r="W209" s="170">
        <v>1</v>
      </c>
      <c r="X209" s="15">
        <v>0</v>
      </c>
      <c r="Y209" s="15">
        <v>0</v>
      </c>
      <c r="Z209" s="15">
        <v>0</v>
      </c>
      <c r="AA209" s="416">
        <v>0</v>
      </c>
      <c r="AB209" s="15">
        <v>0</v>
      </c>
      <c r="AC209" s="15">
        <v>0</v>
      </c>
      <c r="AD209" s="15">
        <v>0</v>
      </c>
      <c r="AE209" s="415">
        <v>0</v>
      </c>
    </row>
    <row r="210" spans="21:31" x14ac:dyDescent="0.3">
      <c r="U210" s="414">
        <v>200</v>
      </c>
      <c r="V210" s="110">
        <v>100</v>
      </c>
      <c r="W210" s="170">
        <v>1</v>
      </c>
      <c r="X210" s="15">
        <v>0</v>
      </c>
      <c r="Y210" s="15">
        <v>0</v>
      </c>
      <c r="Z210" s="15">
        <v>0</v>
      </c>
      <c r="AA210" s="416">
        <v>0</v>
      </c>
      <c r="AB210" s="15">
        <v>0</v>
      </c>
      <c r="AC210" s="15">
        <v>0</v>
      </c>
      <c r="AD210" s="15">
        <v>0</v>
      </c>
      <c r="AE210" s="415">
        <v>0</v>
      </c>
    </row>
    <row r="211" spans="21:31" x14ac:dyDescent="0.3">
      <c r="U211" s="414">
        <v>201</v>
      </c>
      <c r="V211" s="110">
        <v>100</v>
      </c>
      <c r="W211" s="170">
        <v>1</v>
      </c>
      <c r="X211" s="15">
        <v>0</v>
      </c>
      <c r="Y211" s="15">
        <v>0</v>
      </c>
      <c r="Z211" s="15">
        <v>0</v>
      </c>
      <c r="AA211" s="416">
        <v>0</v>
      </c>
      <c r="AB211" s="15">
        <v>0</v>
      </c>
      <c r="AC211" s="15">
        <v>0</v>
      </c>
      <c r="AD211" s="15">
        <v>0</v>
      </c>
      <c r="AE211" s="415">
        <v>0</v>
      </c>
    </row>
    <row r="212" spans="21:31" x14ac:dyDescent="0.3">
      <c r="U212" s="414">
        <v>202</v>
      </c>
      <c r="V212" s="110">
        <v>100</v>
      </c>
      <c r="W212" s="170">
        <v>1</v>
      </c>
      <c r="X212" s="15">
        <v>0</v>
      </c>
      <c r="Y212" s="15">
        <v>0</v>
      </c>
      <c r="Z212" s="15">
        <v>0</v>
      </c>
      <c r="AA212" s="416">
        <v>0</v>
      </c>
      <c r="AB212" s="15">
        <v>0</v>
      </c>
      <c r="AC212" s="15">
        <v>0</v>
      </c>
      <c r="AD212" s="15">
        <v>0</v>
      </c>
      <c r="AE212" s="415">
        <v>0</v>
      </c>
    </row>
    <row r="213" spans="21:31" x14ac:dyDescent="0.3">
      <c r="U213" s="414">
        <v>203</v>
      </c>
      <c r="V213" s="110">
        <v>100</v>
      </c>
      <c r="W213" s="170">
        <v>1</v>
      </c>
      <c r="X213" s="15">
        <v>0</v>
      </c>
      <c r="Y213" s="15">
        <v>0</v>
      </c>
      <c r="Z213" s="15">
        <v>0</v>
      </c>
      <c r="AA213" s="416">
        <v>0</v>
      </c>
      <c r="AB213" s="15">
        <v>0</v>
      </c>
      <c r="AC213" s="15">
        <v>0</v>
      </c>
      <c r="AD213" s="15">
        <v>0</v>
      </c>
      <c r="AE213" s="415">
        <v>0</v>
      </c>
    </row>
    <row r="214" spans="21:31" x14ac:dyDescent="0.3">
      <c r="U214" s="414">
        <v>204</v>
      </c>
      <c r="V214" s="110">
        <v>100</v>
      </c>
      <c r="W214" s="170">
        <v>1</v>
      </c>
      <c r="X214" s="15">
        <v>0</v>
      </c>
      <c r="Y214" s="15">
        <v>0</v>
      </c>
      <c r="Z214" s="15">
        <v>0</v>
      </c>
      <c r="AA214" s="416">
        <v>0</v>
      </c>
      <c r="AB214" s="15">
        <v>0</v>
      </c>
      <c r="AC214" s="15">
        <v>0</v>
      </c>
      <c r="AD214" s="15">
        <v>0</v>
      </c>
      <c r="AE214" s="415">
        <v>0</v>
      </c>
    </row>
    <row r="215" spans="21:31" x14ac:dyDescent="0.3">
      <c r="U215" s="414">
        <v>205</v>
      </c>
      <c r="V215" s="110">
        <v>100</v>
      </c>
      <c r="W215" s="170">
        <v>1</v>
      </c>
      <c r="X215" s="15">
        <v>0</v>
      </c>
      <c r="Y215" s="15">
        <v>0</v>
      </c>
      <c r="Z215" s="15">
        <v>0</v>
      </c>
      <c r="AA215" s="416">
        <v>0</v>
      </c>
      <c r="AB215" s="15">
        <v>0</v>
      </c>
      <c r="AC215" s="15">
        <v>0</v>
      </c>
      <c r="AD215" s="15">
        <v>0</v>
      </c>
      <c r="AE215" s="415">
        <v>0</v>
      </c>
    </row>
    <row r="216" spans="21:31" x14ac:dyDescent="0.3">
      <c r="U216" s="414">
        <v>206</v>
      </c>
      <c r="V216" s="110">
        <v>100</v>
      </c>
      <c r="W216" s="170">
        <v>1</v>
      </c>
      <c r="X216" s="15">
        <v>0</v>
      </c>
      <c r="Y216" s="15">
        <v>0</v>
      </c>
      <c r="Z216" s="15">
        <v>0</v>
      </c>
      <c r="AA216" s="416">
        <v>0</v>
      </c>
      <c r="AB216" s="15">
        <v>0</v>
      </c>
      <c r="AC216" s="15">
        <v>0</v>
      </c>
      <c r="AD216" s="15">
        <v>0</v>
      </c>
      <c r="AE216" s="415">
        <v>0</v>
      </c>
    </row>
    <row r="217" spans="21:31" x14ac:dyDescent="0.3">
      <c r="U217" s="414">
        <v>207</v>
      </c>
      <c r="V217" s="110">
        <v>100</v>
      </c>
      <c r="W217" s="170">
        <v>1</v>
      </c>
      <c r="X217" s="15">
        <v>0</v>
      </c>
      <c r="Y217" s="15">
        <v>0</v>
      </c>
      <c r="Z217" s="15">
        <v>0</v>
      </c>
      <c r="AA217" s="416">
        <v>0</v>
      </c>
      <c r="AB217" s="15">
        <v>0</v>
      </c>
      <c r="AC217" s="15">
        <v>0</v>
      </c>
      <c r="AD217" s="15">
        <v>0</v>
      </c>
      <c r="AE217" s="415">
        <v>0</v>
      </c>
    </row>
    <row r="218" spans="21:31" x14ac:dyDescent="0.3">
      <c r="U218" s="414">
        <v>208</v>
      </c>
      <c r="V218" s="110">
        <v>100</v>
      </c>
      <c r="W218" s="170">
        <v>1</v>
      </c>
      <c r="X218" s="15">
        <v>0</v>
      </c>
      <c r="Y218" s="15">
        <v>0</v>
      </c>
      <c r="Z218" s="15">
        <v>0</v>
      </c>
      <c r="AA218" s="416">
        <v>0</v>
      </c>
      <c r="AB218" s="15">
        <v>0</v>
      </c>
      <c r="AC218" s="15">
        <v>0</v>
      </c>
      <c r="AD218" s="15">
        <v>0</v>
      </c>
      <c r="AE218" s="415">
        <v>0</v>
      </c>
    </row>
    <row r="219" spans="21:31" x14ac:dyDescent="0.3">
      <c r="U219" s="414">
        <v>209</v>
      </c>
      <c r="V219" s="110">
        <v>100</v>
      </c>
      <c r="W219" s="170">
        <v>1</v>
      </c>
      <c r="X219" s="15">
        <v>0</v>
      </c>
      <c r="Y219" s="15">
        <v>0</v>
      </c>
      <c r="Z219" s="15">
        <v>0</v>
      </c>
      <c r="AA219" s="416">
        <v>0</v>
      </c>
      <c r="AB219" s="15">
        <v>0</v>
      </c>
      <c r="AC219" s="15">
        <v>0</v>
      </c>
      <c r="AD219" s="15">
        <v>0</v>
      </c>
      <c r="AE219" s="415">
        <v>0</v>
      </c>
    </row>
    <row r="220" spans="21:31" x14ac:dyDescent="0.3">
      <c r="U220" s="414">
        <v>210</v>
      </c>
      <c r="V220" s="110">
        <v>100</v>
      </c>
      <c r="W220" s="170">
        <v>1</v>
      </c>
      <c r="X220" s="15">
        <v>0</v>
      </c>
      <c r="Y220" s="15">
        <v>0</v>
      </c>
      <c r="Z220" s="15">
        <v>0</v>
      </c>
      <c r="AA220" s="416">
        <v>0</v>
      </c>
      <c r="AB220" s="15">
        <v>0</v>
      </c>
      <c r="AC220" s="15">
        <v>0</v>
      </c>
      <c r="AD220" s="15">
        <v>0</v>
      </c>
      <c r="AE220" s="415">
        <v>0</v>
      </c>
    </row>
    <row r="221" spans="21:31" x14ac:dyDescent="0.3">
      <c r="U221" s="414">
        <v>211</v>
      </c>
      <c r="V221" s="110">
        <v>100</v>
      </c>
      <c r="W221" s="170">
        <v>1</v>
      </c>
      <c r="X221" s="15">
        <v>0</v>
      </c>
      <c r="Y221" s="15">
        <v>0</v>
      </c>
      <c r="Z221" s="15">
        <v>0</v>
      </c>
      <c r="AA221" s="416">
        <v>0</v>
      </c>
      <c r="AB221" s="15">
        <v>0</v>
      </c>
      <c r="AC221" s="15">
        <v>0</v>
      </c>
      <c r="AD221" s="15">
        <v>0</v>
      </c>
      <c r="AE221" s="415">
        <v>0</v>
      </c>
    </row>
    <row r="222" spans="21:31" x14ac:dyDescent="0.3">
      <c r="U222" s="414">
        <v>212</v>
      </c>
      <c r="V222" s="110">
        <v>100</v>
      </c>
      <c r="W222" s="170">
        <v>1</v>
      </c>
      <c r="X222" s="15">
        <v>0</v>
      </c>
      <c r="Y222" s="15">
        <v>0</v>
      </c>
      <c r="Z222" s="15">
        <v>0</v>
      </c>
      <c r="AA222" s="416">
        <v>0</v>
      </c>
      <c r="AB222" s="15">
        <v>0</v>
      </c>
      <c r="AC222" s="15">
        <v>0</v>
      </c>
      <c r="AD222" s="15">
        <v>0</v>
      </c>
      <c r="AE222" s="415">
        <v>0</v>
      </c>
    </row>
    <row r="223" spans="21:31" x14ac:dyDescent="0.3">
      <c r="U223" s="414">
        <v>213</v>
      </c>
      <c r="V223" s="110">
        <v>100</v>
      </c>
      <c r="W223" s="170">
        <v>1</v>
      </c>
      <c r="X223" s="15">
        <v>0</v>
      </c>
      <c r="Y223" s="15">
        <v>0</v>
      </c>
      <c r="Z223" s="15">
        <v>0</v>
      </c>
      <c r="AA223" s="416">
        <v>0</v>
      </c>
      <c r="AB223" s="15">
        <v>0</v>
      </c>
      <c r="AC223" s="15">
        <v>0</v>
      </c>
      <c r="AD223" s="15">
        <v>0</v>
      </c>
      <c r="AE223" s="415">
        <v>0</v>
      </c>
    </row>
    <row r="224" spans="21:31" x14ac:dyDescent="0.3">
      <c r="U224" s="414">
        <v>214</v>
      </c>
      <c r="V224" s="110">
        <v>100</v>
      </c>
      <c r="W224" s="170">
        <v>1</v>
      </c>
      <c r="X224" s="15">
        <v>0</v>
      </c>
      <c r="Y224" s="15">
        <v>0</v>
      </c>
      <c r="Z224" s="15">
        <v>0</v>
      </c>
      <c r="AA224" s="416">
        <v>0</v>
      </c>
      <c r="AB224" s="15">
        <v>0</v>
      </c>
      <c r="AC224" s="15">
        <v>0</v>
      </c>
      <c r="AD224" s="15">
        <v>0</v>
      </c>
      <c r="AE224" s="415">
        <v>0</v>
      </c>
    </row>
    <row r="225" spans="21:31" x14ac:dyDescent="0.3">
      <c r="U225" s="414">
        <v>215</v>
      </c>
      <c r="V225" s="110">
        <v>100</v>
      </c>
      <c r="W225" s="170">
        <v>1</v>
      </c>
      <c r="X225" s="15">
        <v>0</v>
      </c>
      <c r="Y225" s="15">
        <v>0</v>
      </c>
      <c r="Z225" s="15">
        <v>0</v>
      </c>
      <c r="AA225" s="416">
        <v>0</v>
      </c>
      <c r="AB225" s="15">
        <v>0</v>
      </c>
      <c r="AC225" s="15">
        <v>0</v>
      </c>
      <c r="AD225" s="15">
        <v>0</v>
      </c>
      <c r="AE225" s="415">
        <v>0</v>
      </c>
    </row>
    <row r="226" spans="21:31" x14ac:dyDescent="0.3">
      <c r="U226" s="414">
        <v>216</v>
      </c>
      <c r="V226" s="110">
        <v>100</v>
      </c>
      <c r="W226" s="170">
        <v>1</v>
      </c>
      <c r="X226" s="15">
        <v>0</v>
      </c>
      <c r="Y226" s="15">
        <v>0</v>
      </c>
      <c r="Z226" s="15">
        <v>0</v>
      </c>
      <c r="AA226" s="416">
        <v>0</v>
      </c>
      <c r="AB226" s="15">
        <v>0</v>
      </c>
      <c r="AC226" s="15">
        <v>0</v>
      </c>
      <c r="AD226" s="15">
        <v>0</v>
      </c>
      <c r="AE226" s="415">
        <v>0</v>
      </c>
    </row>
    <row r="227" spans="21:31" x14ac:dyDescent="0.3">
      <c r="U227" s="414">
        <v>217</v>
      </c>
      <c r="V227" s="110">
        <v>100</v>
      </c>
      <c r="W227" s="170">
        <v>1</v>
      </c>
      <c r="X227" s="15">
        <v>0</v>
      </c>
      <c r="Y227" s="15">
        <v>0</v>
      </c>
      <c r="Z227" s="15">
        <v>0</v>
      </c>
      <c r="AA227" s="416">
        <v>0</v>
      </c>
      <c r="AB227" s="15">
        <v>0</v>
      </c>
      <c r="AC227" s="15">
        <v>0</v>
      </c>
      <c r="AD227" s="15">
        <v>0</v>
      </c>
      <c r="AE227" s="415">
        <v>0</v>
      </c>
    </row>
    <row r="228" spans="21:31" x14ac:dyDescent="0.3">
      <c r="U228" s="414">
        <v>218</v>
      </c>
      <c r="V228" s="110">
        <v>100</v>
      </c>
      <c r="W228" s="170">
        <v>1</v>
      </c>
      <c r="X228" s="15">
        <v>0</v>
      </c>
      <c r="Y228" s="15">
        <v>0</v>
      </c>
      <c r="Z228" s="15">
        <v>0</v>
      </c>
      <c r="AA228" s="416">
        <v>0</v>
      </c>
      <c r="AB228" s="15">
        <v>0</v>
      </c>
      <c r="AC228" s="15">
        <v>0</v>
      </c>
      <c r="AD228" s="15">
        <v>0</v>
      </c>
      <c r="AE228" s="415">
        <v>0</v>
      </c>
    </row>
    <row r="229" spans="21:31" x14ac:dyDescent="0.3">
      <c r="U229" s="414">
        <v>219</v>
      </c>
      <c r="V229" s="110">
        <v>100</v>
      </c>
      <c r="W229" s="170">
        <v>1</v>
      </c>
      <c r="X229" s="15">
        <v>0</v>
      </c>
      <c r="Y229" s="15">
        <v>0</v>
      </c>
      <c r="Z229" s="15">
        <v>0</v>
      </c>
      <c r="AA229" s="416">
        <v>0</v>
      </c>
      <c r="AB229" s="15">
        <v>0</v>
      </c>
      <c r="AC229" s="15">
        <v>0</v>
      </c>
      <c r="AD229" s="15">
        <v>0</v>
      </c>
      <c r="AE229" s="415">
        <v>0</v>
      </c>
    </row>
    <row r="230" spans="21:31" x14ac:dyDescent="0.3">
      <c r="U230" s="414">
        <v>220</v>
      </c>
      <c r="V230" s="110">
        <v>100</v>
      </c>
      <c r="W230" s="170">
        <v>1</v>
      </c>
      <c r="X230" s="15">
        <v>0</v>
      </c>
      <c r="Y230" s="15">
        <v>0</v>
      </c>
      <c r="Z230" s="15">
        <v>0</v>
      </c>
      <c r="AA230" s="416">
        <v>0</v>
      </c>
      <c r="AB230" s="15">
        <v>0</v>
      </c>
      <c r="AC230" s="15">
        <v>0</v>
      </c>
      <c r="AD230" s="15">
        <v>0</v>
      </c>
      <c r="AE230" s="415">
        <v>0</v>
      </c>
    </row>
    <row r="231" spans="21:31" x14ac:dyDescent="0.3">
      <c r="U231" s="414">
        <v>221</v>
      </c>
      <c r="V231" s="110">
        <v>100</v>
      </c>
      <c r="W231" s="170">
        <v>1</v>
      </c>
      <c r="X231" s="15">
        <v>0</v>
      </c>
      <c r="Y231" s="15">
        <v>0</v>
      </c>
      <c r="Z231" s="15">
        <v>0</v>
      </c>
      <c r="AA231" s="416">
        <v>0</v>
      </c>
      <c r="AB231" s="15">
        <v>0</v>
      </c>
      <c r="AC231" s="15">
        <v>0</v>
      </c>
      <c r="AD231" s="15">
        <v>0</v>
      </c>
      <c r="AE231" s="415">
        <v>0</v>
      </c>
    </row>
    <row r="232" spans="21:31" x14ac:dyDescent="0.3">
      <c r="U232" s="414">
        <v>222</v>
      </c>
      <c r="V232" s="110">
        <v>100</v>
      </c>
      <c r="W232" s="170">
        <v>1</v>
      </c>
      <c r="X232" s="15">
        <v>0</v>
      </c>
      <c r="Y232" s="15">
        <v>0</v>
      </c>
      <c r="Z232" s="15">
        <v>0</v>
      </c>
      <c r="AA232" s="416">
        <v>0</v>
      </c>
      <c r="AB232" s="15">
        <v>0</v>
      </c>
      <c r="AC232" s="15">
        <v>0</v>
      </c>
      <c r="AD232" s="15">
        <v>0</v>
      </c>
      <c r="AE232" s="415">
        <v>0</v>
      </c>
    </row>
    <row r="233" spans="21:31" x14ac:dyDescent="0.3">
      <c r="U233" s="414">
        <v>223</v>
      </c>
      <c r="V233" s="110">
        <v>100</v>
      </c>
      <c r="W233" s="170">
        <v>1</v>
      </c>
      <c r="X233" s="15">
        <v>0</v>
      </c>
      <c r="Y233" s="15">
        <v>0</v>
      </c>
      <c r="Z233" s="15">
        <v>0</v>
      </c>
      <c r="AA233" s="416">
        <v>0</v>
      </c>
      <c r="AB233" s="15">
        <v>0</v>
      </c>
      <c r="AC233" s="15">
        <v>0</v>
      </c>
      <c r="AD233" s="15">
        <v>0</v>
      </c>
      <c r="AE233" s="415">
        <v>0</v>
      </c>
    </row>
    <row r="234" spans="21:31" x14ac:dyDescent="0.3">
      <c r="U234" s="414">
        <v>224</v>
      </c>
      <c r="V234" s="110">
        <v>100</v>
      </c>
      <c r="W234" s="170">
        <v>1</v>
      </c>
      <c r="X234" s="15">
        <v>0</v>
      </c>
      <c r="Y234" s="15">
        <v>0</v>
      </c>
      <c r="Z234" s="15">
        <v>0</v>
      </c>
      <c r="AA234" s="416">
        <v>0</v>
      </c>
      <c r="AB234" s="15">
        <v>0</v>
      </c>
      <c r="AC234" s="15">
        <v>0</v>
      </c>
      <c r="AD234" s="15">
        <v>0</v>
      </c>
      <c r="AE234" s="415">
        <v>0</v>
      </c>
    </row>
    <row r="235" spans="21:31" ht="16.2" thickBot="1" x14ac:dyDescent="0.35">
      <c r="U235" s="424">
        <v>225</v>
      </c>
      <c r="V235" s="425">
        <v>100</v>
      </c>
      <c r="W235" s="426">
        <v>245</v>
      </c>
      <c r="X235" s="425">
        <v>0</v>
      </c>
      <c r="Y235" s="425">
        <v>1</v>
      </c>
      <c r="Z235" s="425">
        <v>0</v>
      </c>
      <c r="AA235" s="426">
        <v>0</v>
      </c>
      <c r="AB235" s="427">
        <v>0</v>
      </c>
      <c r="AC235" s="425">
        <v>0</v>
      </c>
      <c r="AD235" s="425">
        <v>0</v>
      </c>
      <c r="AE235" s="428">
        <v>0</v>
      </c>
    </row>
  </sheetData>
  <mergeCells count="1">
    <mergeCell ref="AG8:AJ9"/>
  </mergeCells>
  <phoneticPr fontId="1" type="noConversion"/>
  <printOptions gridLines="1"/>
  <pageMargins left="0.75" right="0.75" top="1" bottom="1" header="0.5" footer="0.5"/>
  <pageSetup paperSize="9" scale="34" orientation="landscape"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28703" r:id="rId4" name="CommandButton1">
          <controlPr autoLine="0" autoPict="0" r:id="rId5">
            <anchor moveWithCells="1">
              <from>
                <xdr:col>10</xdr:col>
                <xdr:colOff>411480</xdr:colOff>
                <xdr:row>5</xdr:row>
                <xdr:rowOff>83820</xdr:rowOff>
              </from>
              <to>
                <xdr:col>13</xdr:col>
                <xdr:colOff>160020</xdr:colOff>
                <xdr:row>7</xdr:row>
                <xdr:rowOff>0</xdr:rowOff>
              </to>
            </anchor>
          </controlPr>
        </control>
      </mc:Choice>
      <mc:Fallback>
        <control shapeId="28703"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1"/>
  <dimension ref="A1:AK67"/>
  <sheetViews>
    <sheetView tabSelected="1" zoomScale="70" zoomScaleNormal="70" workbookViewId="0">
      <selection activeCell="P2" sqref="P2"/>
    </sheetView>
  </sheetViews>
  <sheetFormatPr defaultColWidth="9.109375" defaultRowHeight="15.6" x14ac:dyDescent="0.3"/>
  <cols>
    <col min="1" max="1" width="4.44140625" style="10" customWidth="1"/>
    <col min="2" max="2" width="9.5546875" style="10" customWidth="1"/>
    <col min="3" max="4" width="13.44140625" style="10" customWidth="1"/>
    <col min="5" max="5" width="11.88671875" style="10" customWidth="1"/>
    <col min="6" max="6" width="14.44140625" style="10" customWidth="1"/>
    <col min="7" max="7" width="11.5546875" style="10" customWidth="1"/>
    <col min="8" max="8" width="13" style="10" customWidth="1"/>
    <col min="9" max="9" width="3.88671875" style="10" customWidth="1"/>
    <col min="10" max="10" width="9.88671875" style="10" customWidth="1"/>
    <col min="11" max="11" width="12.5546875" style="10" customWidth="1"/>
    <col min="12" max="12" width="12.33203125" style="10" customWidth="1"/>
    <col min="13" max="13" width="15" style="10" customWidth="1"/>
    <col min="14" max="14" width="16.6640625" style="10" customWidth="1"/>
    <col min="15" max="15" width="15.109375" style="10" customWidth="1"/>
    <col min="16" max="16" width="16.88671875" style="10" customWidth="1"/>
    <col min="17" max="17" width="15.33203125" style="10" customWidth="1"/>
    <col min="18" max="18" width="17" style="10" customWidth="1"/>
    <col min="19" max="19" width="3.44140625" style="10" customWidth="1"/>
    <col min="20" max="21" width="9.109375" style="10" hidden="1" customWidth="1"/>
    <col min="22" max="22" width="10.88671875" style="10" customWidth="1"/>
    <col min="23" max="23" width="11.44140625" style="10" customWidth="1"/>
    <col min="24" max="24" width="13" style="10" customWidth="1"/>
    <col min="25" max="25" width="12.109375" style="10" customWidth="1"/>
    <col min="26" max="26" width="12.5546875" style="10" customWidth="1"/>
    <col min="27" max="27" width="12" style="10" customWidth="1"/>
    <col min="28" max="28" width="13" style="10" customWidth="1"/>
    <col min="29" max="16384" width="9.109375" style="10"/>
  </cols>
  <sheetData>
    <row r="1" spans="1:37" ht="55.5" customHeight="1" x14ac:dyDescent="0.3">
      <c r="A1" s="11"/>
      <c r="B1" s="11"/>
      <c r="C1" s="11"/>
      <c r="D1" s="11"/>
      <c r="E1" s="11"/>
      <c r="F1" s="11"/>
      <c r="G1" s="407"/>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row>
    <row r="2" spans="1:37" ht="21" customHeight="1" x14ac:dyDescent="0.3">
      <c r="A2" s="11"/>
      <c r="B2" s="11"/>
      <c r="C2" s="11"/>
      <c r="D2" s="16" t="s">
        <v>595</v>
      </c>
      <c r="E2" s="11"/>
      <c r="F2" s="11"/>
      <c r="G2" s="11"/>
      <c r="H2" s="11"/>
      <c r="I2" s="11"/>
      <c r="J2" s="16" t="s">
        <v>410</v>
      </c>
      <c r="K2" s="16"/>
      <c r="L2" s="16"/>
      <c r="M2" s="16"/>
      <c r="N2" s="160"/>
      <c r="O2" s="11"/>
      <c r="P2" s="11"/>
      <c r="Q2" s="11"/>
      <c r="R2" s="11"/>
      <c r="S2" s="11"/>
      <c r="T2" s="11"/>
      <c r="U2" s="11"/>
      <c r="V2" s="11"/>
      <c r="W2" s="11"/>
      <c r="X2" s="11"/>
      <c r="Y2" s="11"/>
      <c r="Z2" s="11"/>
      <c r="AA2" s="11"/>
      <c r="AB2" s="11"/>
      <c r="AC2" s="11"/>
      <c r="AD2" s="11"/>
      <c r="AE2" s="11"/>
      <c r="AF2" s="11"/>
      <c r="AG2" s="11"/>
      <c r="AH2" s="11"/>
      <c r="AI2" s="11"/>
      <c r="AJ2" s="11"/>
      <c r="AK2" s="11"/>
    </row>
    <row r="3" spans="1:37" x14ac:dyDescent="0.3">
      <c r="A3" s="11"/>
      <c r="B3" s="11"/>
      <c r="C3" s="11"/>
      <c r="D3" s="11"/>
      <c r="E3" s="42" t="s">
        <v>170</v>
      </c>
      <c r="F3" s="42" t="s">
        <v>171</v>
      </c>
      <c r="G3" s="42" t="s">
        <v>172</v>
      </c>
      <c r="H3" s="11"/>
      <c r="I3" s="11"/>
      <c r="J3" s="17" t="str">
        <f>TreeLibrary!G9</f>
        <v>A</v>
      </c>
      <c r="K3" s="17" t="str">
        <f>TreeLibrary!H9</f>
        <v>B</v>
      </c>
      <c r="L3" s="17" t="str">
        <f>TreeLibrary!I9</f>
        <v>C</v>
      </c>
      <c r="M3" s="17" t="str">
        <f>TreeLibrary!J9</f>
        <v>D</v>
      </c>
      <c r="N3" s="17" t="str">
        <f>TreeLibrary!K9</f>
        <v>E</v>
      </c>
      <c r="O3" s="11"/>
      <c r="P3" s="11"/>
      <c r="Q3" s="11"/>
      <c r="R3" s="11"/>
      <c r="S3" s="11"/>
      <c r="T3" s="11"/>
      <c r="U3" s="11"/>
      <c r="V3" s="11"/>
      <c r="W3" s="11"/>
      <c r="X3" s="11"/>
      <c r="Y3" s="11"/>
      <c r="Z3" s="11"/>
      <c r="AA3" s="11"/>
      <c r="AB3" s="11"/>
      <c r="AC3" s="11"/>
      <c r="AD3" s="11"/>
      <c r="AE3" s="11"/>
      <c r="AF3" s="11"/>
      <c r="AG3" s="11"/>
      <c r="AH3" s="11"/>
      <c r="AI3" s="11"/>
      <c r="AJ3" s="11"/>
      <c r="AK3" s="11"/>
    </row>
    <row r="4" spans="1:37" ht="18.75" customHeight="1" x14ac:dyDescent="0.3">
      <c r="A4" s="11"/>
      <c r="B4" s="11"/>
      <c r="C4" s="31"/>
      <c r="D4" s="129" t="s">
        <v>597</v>
      </c>
      <c r="E4" s="155" t="s">
        <v>168</v>
      </c>
      <c r="F4" s="155" t="s">
        <v>165</v>
      </c>
      <c r="G4" s="155" t="s">
        <v>167</v>
      </c>
      <c r="H4" s="11"/>
      <c r="I4" s="11"/>
      <c r="J4" s="184" t="str">
        <f>TreeLibrary!G10</f>
        <v>Acacia</v>
      </c>
      <c r="K4" s="184" t="str">
        <f>TreeLibrary!H10</f>
        <v>Yours2</v>
      </c>
      <c r="L4" s="184" t="str">
        <f>TreeLibrary!I10</f>
        <v>Oilpalm</v>
      </c>
      <c r="M4" s="184" t="str">
        <f>TreeLibrary!J10</f>
        <v>Peltophorum</v>
      </c>
      <c r="N4" s="184" t="str">
        <f>TreeLibrary!K10</f>
        <v>Gliricidia</v>
      </c>
      <c r="O4" s="11"/>
      <c r="P4" s="11"/>
      <c r="Q4" s="11"/>
      <c r="R4" s="11"/>
      <c r="S4" s="11"/>
      <c r="T4" s="11"/>
      <c r="U4" s="11"/>
      <c r="V4" s="11"/>
      <c r="W4" s="11"/>
      <c r="X4" s="11"/>
      <c r="Y4" s="11"/>
      <c r="Z4" s="11"/>
      <c r="AA4" s="11"/>
      <c r="AB4" s="11"/>
      <c r="AC4" s="11"/>
      <c r="AD4" s="11"/>
      <c r="AE4" s="11"/>
      <c r="AF4" s="11"/>
      <c r="AG4" s="11"/>
      <c r="AH4" s="11"/>
      <c r="AI4" s="11"/>
      <c r="AJ4" s="11"/>
      <c r="AK4" s="11"/>
    </row>
    <row r="5" spans="1:37" x14ac:dyDescent="0.3">
      <c r="A5" s="11"/>
      <c r="B5" s="11"/>
      <c r="C5" s="16"/>
      <c r="D5" s="16"/>
      <c r="E5" s="185" t="str">
        <f>IF(EXACT($E$4,TreeLibrary!$G$9),TreeLibrary!$G10,IF(EXACT($E$4,TreeLibrary!$H$9),TreeLibrary!$H10,IF(EXACT($E$4,TreeLibrary!$I$9),TreeLibrary!$I10,IF(EXACT($E$4,TreeLibrary!$J$9),TreeLibrary!$J10,IF(EXACT($E$4,TreeLibrary!$K$9),TreeLibrary!$K10,"out of range")))))</f>
        <v>Peltophorum</v>
      </c>
      <c r="F5" s="185" t="str">
        <f>IF(EXACT($F$4,TreeLibrary!$G$9),TreeLibrary!$G10,IF(EXACT($F$4,TreeLibrary!$H$9),TreeLibrary!$H10,IF(EXACT($F$4,TreeLibrary!$I$9),TreeLibrary!$I10,IF(EXACT($F$4,TreeLibrary!$J$9),TreeLibrary!$J10,IF(EXACT($F$4,TreeLibrary!$K$9),TreeLibrary!$K10,"out of range")))))</f>
        <v>Acacia</v>
      </c>
      <c r="G5" s="185" t="str">
        <f>IF(EXACT($G$4,TreeLibrary!$G$9),TreeLibrary!$G10,IF(EXACT($G$4,TreeLibrary!$H$9),TreeLibrary!$H10,IF(EXACT($G$4,TreeLibrary!$I$9),TreeLibrary!$I10,IF(EXACT($G$4,TreeLibrary!$J$9),TreeLibrary!$J10,IF(EXACT($G$4,TreeLibrary!$K$9),TreeLibrary!$K10,"out of range")))))</f>
        <v>Oilpalm</v>
      </c>
      <c r="H5" s="11"/>
      <c r="I5" s="11"/>
      <c r="J5" s="11"/>
      <c r="K5" s="11"/>
      <c r="L5" s="11"/>
      <c r="M5" s="11"/>
      <c r="N5" s="160"/>
      <c r="O5" s="11"/>
      <c r="P5" s="11"/>
      <c r="Q5" s="11"/>
      <c r="R5" s="11"/>
      <c r="S5" s="11"/>
      <c r="T5" s="11"/>
      <c r="U5" s="11"/>
      <c r="V5" s="11"/>
      <c r="W5" s="11"/>
      <c r="X5" s="11"/>
      <c r="Y5" s="11"/>
      <c r="Z5" s="11"/>
      <c r="AA5" s="11"/>
      <c r="AB5" s="11"/>
      <c r="AC5" s="11"/>
      <c r="AD5" s="11"/>
      <c r="AE5" s="11"/>
      <c r="AF5" s="11"/>
      <c r="AG5" s="11"/>
      <c r="AH5" s="11"/>
      <c r="AI5" s="11"/>
      <c r="AJ5" s="11"/>
      <c r="AK5" s="11"/>
    </row>
    <row r="6" spans="1:37" x14ac:dyDescent="0.3">
      <c r="A6" s="11"/>
      <c r="B6" s="400" t="s">
        <v>415</v>
      </c>
      <c r="C6" s="401"/>
      <c r="D6" s="11"/>
      <c r="E6" s="11"/>
      <c r="F6" s="11"/>
      <c r="G6" s="11"/>
      <c r="H6" s="11"/>
      <c r="I6" s="11"/>
      <c r="J6" s="402" t="s">
        <v>218</v>
      </c>
      <c r="K6" s="403"/>
      <c r="L6" s="11"/>
      <c r="M6" s="11"/>
      <c r="N6" s="160"/>
      <c r="O6" s="11"/>
      <c r="P6" s="11"/>
      <c r="Q6" s="11"/>
      <c r="R6" s="11"/>
      <c r="S6" s="11"/>
      <c r="T6" s="11"/>
      <c r="U6" s="11"/>
      <c r="V6" s="406" t="s">
        <v>219</v>
      </c>
      <c r="W6" s="403"/>
      <c r="X6" s="11"/>
      <c r="Y6" s="11"/>
      <c r="Z6" s="11"/>
      <c r="AA6" s="11"/>
      <c r="AB6" s="11"/>
      <c r="AC6" s="11"/>
      <c r="AD6" s="11"/>
      <c r="AE6" s="11"/>
      <c r="AF6" s="11"/>
      <c r="AG6" s="11"/>
      <c r="AH6" s="11"/>
      <c r="AI6" s="11"/>
      <c r="AJ6" s="11"/>
      <c r="AK6" s="11"/>
    </row>
    <row r="7" spans="1:37" ht="32.25" customHeight="1" x14ac:dyDescent="0.3">
      <c r="A7" s="11"/>
      <c r="B7" s="16"/>
      <c r="C7" s="11"/>
      <c r="D7" s="11"/>
      <c r="E7" s="11"/>
      <c r="F7" s="11"/>
      <c r="G7" s="11"/>
      <c r="H7" s="11"/>
      <c r="I7" s="11"/>
      <c r="J7" s="450" t="s">
        <v>981</v>
      </c>
      <c r="K7" s="450"/>
      <c r="L7" s="450"/>
      <c r="M7" s="450"/>
      <c r="N7" s="408">
        <v>1</v>
      </c>
      <c r="O7" s="11"/>
      <c r="P7" s="11"/>
      <c r="Q7" s="11"/>
      <c r="R7" s="11"/>
      <c r="S7" s="11"/>
      <c r="T7" s="11"/>
      <c r="U7" s="11"/>
      <c r="V7" s="174"/>
      <c r="W7" s="62"/>
      <c r="X7" s="62"/>
      <c r="Y7" s="62"/>
      <c r="Z7" s="62"/>
      <c r="AA7" s="62"/>
      <c r="AB7" s="62"/>
      <c r="AC7" s="11"/>
      <c r="AD7" s="11"/>
      <c r="AE7" s="11"/>
      <c r="AF7" s="11"/>
      <c r="AG7" s="11"/>
      <c r="AH7" s="11"/>
      <c r="AI7" s="11"/>
      <c r="AJ7" s="11"/>
      <c r="AK7" s="11"/>
    </row>
    <row r="8" spans="1:37" ht="31.5" customHeight="1" x14ac:dyDescent="0.3">
      <c r="A8" s="11"/>
      <c r="B8" s="16"/>
      <c r="C8" s="11"/>
      <c r="D8" s="11"/>
      <c r="E8" s="11"/>
      <c r="F8" s="11"/>
      <c r="G8" s="11"/>
      <c r="H8" s="11"/>
      <c r="I8" s="11"/>
      <c r="J8" s="452" t="s">
        <v>982</v>
      </c>
      <c r="K8" s="452"/>
      <c r="L8" s="452"/>
      <c r="M8" s="452"/>
      <c r="N8" s="408">
        <v>0</v>
      </c>
      <c r="O8" s="11"/>
      <c r="P8" s="11"/>
      <c r="Q8" s="11"/>
      <c r="R8" s="11"/>
      <c r="S8" s="11"/>
      <c r="T8" s="11"/>
      <c r="U8" s="11"/>
      <c r="V8" s="174"/>
      <c r="W8" s="62"/>
      <c r="X8" s="62"/>
      <c r="Y8" s="62"/>
      <c r="Z8" s="62"/>
      <c r="AA8" s="62"/>
      <c r="AB8" s="62"/>
      <c r="AC8" s="11"/>
      <c r="AD8" s="11"/>
      <c r="AE8" s="11"/>
      <c r="AF8" s="11"/>
      <c r="AG8" s="11"/>
      <c r="AH8" s="11"/>
      <c r="AI8" s="11"/>
      <c r="AJ8" s="11"/>
      <c r="AK8" s="11"/>
    </row>
    <row r="9" spans="1:37" ht="16.2" thickBot="1" x14ac:dyDescent="0.35">
      <c r="A9" s="11"/>
      <c r="B9" s="16"/>
      <c r="C9" s="182" t="s">
        <v>170</v>
      </c>
      <c r="D9" s="11"/>
      <c r="E9" s="182" t="s">
        <v>171</v>
      </c>
      <c r="F9" s="11"/>
      <c r="G9" s="182" t="s">
        <v>172</v>
      </c>
      <c r="H9" s="11"/>
      <c r="I9" s="11"/>
      <c r="J9" s="11"/>
      <c r="K9" s="99"/>
      <c r="L9" s="11"/>
      <c r="M9" s="182" t="s">
        <v>170</v>
      </c>
      <c r="N9" s="11"/>
      <c r="O9" s="182" t="s">
        <v>171</v>
      </c>
      <c r="P9" s="11"/>
      <c r="Q9" s="182" t="s">
        <v>172</v>
      </c>
      <c r="R9" s="11"/>
      <c r="S9" s="11"/>
      <c r="T9" s="11"/>
      <c r="U9" s="11"/>
      <c r="V9" s="62"/>
      <c r="W9" s="183" t="s">
        <v>170</v>
      </c>
      <c r="X9" s="62"/>
      <c r="Y9" s="183" t="s">
        <v>171</v>
      </c>
      <c r="Z9" s="62"/>
      <c r="AA9" s="183" t="s">
        <v>172</v>
      </c>
      <c r="AB9" s="62"/>
      <c r="AC9" s="11"/>
      <c r="AD9" s="11"/>
      <c r="AE9" s="11"/>
      <c r="AF9" s="11"/>
      <c r="AG9" s="11"/>
      <c r="AH9" s="11"/>
      <c r="AI9" s="11"/>
      <c r="AJ9" s="11"/>
      <c r="AK9" s="11"/>
    </row>
    <row r="10" spans="1:37" ht="46.8" x14ac:dyDescent="0.3">
      <c r="A10" s="11"/>
      <c r="B10" s="186" t="s">
        <v>340</v>
      </c>
      <c r="C10" s="161" t="s">
        <v>411</v>
      </c>
      <c r="D10" s="163" t="s">
        <v>412</v>
      </c>
      <c r="E10" s="161" t="s">
        <v>411</v>
      </c>
      <c r="F10" s="163" t="s">
        <v>412</v>
      </c>
      <c r="G10" s="161" t="s">
        <v>411</v>
      </c>
      <c r="H10" s="163" t="s">
        <v>412</v>
      </c>
      <c r="I10" s="187"/>
      <c r="J10" s="186" t="s">
        <v>340</v>
      </c>
      <c r="K10" s="161" t="s">
        <v>413</v>
      </c>
      <c r="L10" s="163" t="s">
        <v>414</v>
      </c>
      <c r="M10" s="161" t="s">
        <v>416</v>
      </c>
      <c r="N10" s="163" t="s">
        <v>580</v>
      </c>
      <c r="O10" s="161" t="s">
        <v>416</v>
      </c>
      <c r="P10" s="163" t="s">
        <v>580</v>
      </c>
      <c r="Q10" s="161" t="s">
        <v>416</v>
      </c>
      <c r="R10" s="163" t="s">
        <v>580</v>
      </c>
      <c r="S10" s="11"/>
      <c r="T10" s="11"/>
      <c r="U10" s="11"/>
      <c r="V10" s="188" t="s">
        <v>340</v>
      </c>
      <c r="W10" s="189" t="s">
        <v>417</v>
      </c>
      <c r="X10" s="190" t="s">
        <v>418</v>
      </c>
      <c r="Y10" s="189" t="s">
        <v>417</v>
      </c>
      <c r="Z10" s="190" t="s">
        <v>418</v>
      </c>
      <c r="AA10" s="189" t="s">
        <v>417</v>
      </c>
      <c r="AB10" s="190" t="s">
        <v>418</v>
      </c>
      <c r="AC10" s="11"/>
      <c r="AD10" s="11"/>
      <c r="AE10" s="11"/>
      <c r="AF10" s="11"/>
      <c r="AG10" s="11"/>
      <c r="AH10" s="11"/>
      <c r="AI10" s="11"/>
      <c r="AJ10" s="11"/>
      <c r="AK10" s="11"/>
    </row>
    <row r="11" spans="1:37" x14ac:dyDescent="0.3">
      <c r="A11" s="62"/>
      <c r="B11" s="191">
        <v>0</v>
      </c>
      <c r="C11" s="192">
        <v>0</v>
      </c>
      <c r="D11" s="169">
        <v>251</v>
      </c>
      <c r="E11" s="192">
        <v>100</v>
      </c>
      <c r="F11" s="169">
        <v>251</v>
      </c>
      <c r="G11" s="192">
        <v>100</v>
      </c>
      <c r="H11" s="169">
        <v>251</v>
      </c>
      <c r="I11" s="173"/>
      <c r="J11" s="191">
        <v>0</v>
      </c>
      <c r="K11" s="193">
        <v>100</v>
      </c>
      <c r="L11" s="194">
        <v>281</v>
      </c>
      <c r="M11" s="193">
        <v>0.2</v>
      </c>
      <c r="N11" s="194">
        <v>0</v>
      </c>
      <c r="O11" s="193">
        <v>0.2</v>
      </c>
      <c r="P11" s="194">
        <v>0</v>
      </c>
      <c r="Q11" s="193">
        <v>1</v>
      </c>
      <c r="R11" s="194">
        <v>0</v>
      </c>
      <c r="S11" s="11"/>
      <c r="T11" s="11"/>
      <c r="U11" s="11"/>
      <c r="V11" s="191">
        <v>0</v>
      </c>
      <c r="W11" s="193">
        <v>100</v>
      </c>
      <c r="X11" s="194">
        <v>364</v>
      </c>
      <c r="Y11" s="193">
        <v>100</v>
      </c>
      <c r="Z11" s="194">
        <v>364</v>
      </c>
      <c r="AA11" s="193">
        <v>100</v>
      </c>
      <c r="AB11" s="194">
        <v>364</v>
      </c>
      <c r="AC11" s="11"/>
      <c r="AD11" s="11"/>
      <c r="AE11" s="11"/>
      <c r="AF11" s="11"/>
      <c r="AG11" s="11"/>
      <c r="AH11" s="11"/>
      <c r="AI11" s="11"/>
      <c r="AJ11" s="11"/>
      <c r="AK11" s="11"/>
    </row>
    <row r="12" spans="1:37" x14ac:dyDescent="0.3">
      <c r="A12" s="62"/>
      <c r="B12" s="191">
        <v>1</v>
      </c>
      <c r="C12" s="192">
        <v>100</v>
      </c>
      <c r="D12" s="169">
        <v>251</v>
      </c>
      <c r="E12" s="192">
        <v>100</v>
      </c>
      <c r="F12" s="169">
        <v>251</v>
      </c>
      <c r="G12" s="192">
        <v>100</v>
      </c>
      <c r="H12" s="169">
        <v>251</v>
      </c>
      <c r="I12" s="173"/>
      <c r="J12" s="191">
        <v>1</v>
      </c>
      <c r="K12" s="193">
        <v>100</v>
      </c>
      <c r="L12" s="194">
        <v>283</v>
      </c>
      <c r="M12" s="193">
        <v>0.2</v>
      </c>
      <c r="N12" s="194">
        <v>0</v>
      </c>
      <c r="O12" s="193">
        <v>0.2</v>
      </c>
      <c r="P12" s="194">
        <v>0</v>
      </c>
      <c r="Q12" s="193">
        <v>1</v>
      </c>
      <c r="R12" s="194">
        <v>0</v>
      </c>
      <c r="S12" s="11"/>
      <c r="T12" s="11"/>
      <c r="U12" s="11"/>
      <c r="V12" s="191">
        <v>1</v>
      </c>
      <c r="W12" s="193">
        <v>100</v>
      </c>
      <c r="X12" s="194">
        <v>364</v>
      </c>
      <c r="Y12" s="193">
        <v>100</v>
      </c>
      <c r="Z12" s="194">
        <v>364</v>
      </c>
      <c r="AA12" s="193">
        <v>100</v>
      </c>
      <c r="AB12" s="194">
        <v>364</v>
      </c>
      <c r="AC12" s="11"/>
      <c r="AD12" s="11"/>
      <c r="AE12" s="11"/>
      <c r="AF12" s="11"/>
      <c r="AG12" s="11"/>
      <c r="AH12" s="11"/>
      <c r="AI12" s="11"/>
      <c r="AJ12" s="11"/>
      <c r="AK12" s="11"/>
    </row>
    <row r="13" spans="1:37" x14ac:dyDescent="0.3">
      <c r="A13" s="62"/>
      <c r="B13" s="191">
        <v>2</v>
      </c>
      <c r="C13" s="192">
        <v>100</v>
      </c>
      <c r="D13" s="169">
        <v>251</v>
      </c>
      <c r="E13" s="192">
        <v>100</v>
      </c>
      <c r="F13" s="169">
        <v>251</v>
      </c>
      <c r="G13" s="192">
        <v>100</v>
      </c>
      <c r="H13" s="169">
        <v>251</v>
      </c>
      <c r="I13" s="173"/>
      <c r="J13" s="191">
        <v>2</v>
      </c>
      <c r="K13" s="193">
        <v>100</v>
      </c>
      <c r="L13" s="194">
        <v>285</v>
      </c>
      <c r="M13" s="193">
        <v>0.2</v>
      </c>
      <c r="N13" s="194">
        <v>0</v>
      </c>
      <c r="O13" s="193">
        <v>0.2</v>
      </c>
      <c r="P13" s="194">
        <v>0</v>
      </c>
      <c r="Q13" s="193">
        <v>1</v>
      </c>
      <c r="R13" s="194">
        <v>0</v>
      </c>
      <c r="S13" s="11"/>
      <c r="T13" s="11"/>
      <c r="U13" s="11"/>
      <c r="V13" s="191">
        <v>2</v>
      </c>
      <c r="W13" s="193">
        <v>100</v>
      </c>
      <c r="X13" s="194">
        <v>364</v>
      </c>
      <c r="Y13" s="193">
        <v>100</v>
      </c>
      <c r="Z13" s="194">
        <v>364</v>
      </c>
      <c r="AA13" s="193">
        <v>100</v>
      </c>
      <c r="AB13" s="194">
        <v>364</v>
      </c>
      <c r="AC13" s="11"/>
      <c r="AD13" s="11"/>
      <c r="AE13" s="11"/>
      <c r="AF13" s="11"/>
      <c r="AG13" s="11"/>
      <c r="AH13" s="11"/>
      <c r="AI13" s="11"/>
      <c r="AJ13" s="11"/>
      <c r="AK13" s="11"/>
    </row>
    <row r="14" spans="1:37" x14ac:dyDescent="0.3">
      <c r="A14" s="62"/>
      <c r="B14" s="191">
        <v>3</v>
      </c>
      <c r="C14" s="192">
        <v>100</v>
      </c>
      <c r="D14" s="169">
        <v>251</v>
      </c>
      <c r="E14" s="192">
        <v>100</v>
      </c>
      <c r="F14" s="169">
        <v>251</v>
      </c>
      <c r="G14" s="192">
        <v>100</v>
      </c>
      <c r="H14" s="169">
        <v>251</v>
      </c>
      <c r="I14" s="173"/>
      <c r="J14" s="191">
        <v>3</v>
      </c>
      <c r="K14" s="193">
        <v>100</v>
      </c>
      <c r="L14" s="194">
        <v>287</v>
      </c>
      <c r="M14" s="193">
        <v>0.2</v>
      </c>
      <c r="N14" s="194">
        <v>0</v>
      </c>
      <c r="O14" s="193">
        <v>0.2</v>
      </c>
      <c r="P14" s="194">
        <v>0</v>
      </c>
      <c r="Q14" s="193">
        <v>1</v>
      </c>
      <c r="R14" s="194">
        <v>0</v>
      </c>
      <c r="S14" s="11"/>
      <c r="T14" s="11"/>
      <c r="U14" s="11"/>
      <c r="V14" s="191">
        <v>3</v>
      </c>
      <c r="W14" s="193">
        <v>100</v>
      </c>
      <c r="X14" s="194">
        <v>364</v>
      </c>
      <c r="Y14" s="193">
        <v>100</v>
      </c>
      <c r="Z14" s="194">
        <v>364</v>
      </c>
      <c r="AA14" s="193">
        <v>100</v>
      </c>
      <c r="AB14" s="194">
        <v>364</v>
      </c>
      <c r="AC14" s="11"/>
      <c r="AD14" s="11"/>
      <c r="AE14" s="11"/>
      <c r="AF14" s="11"/>
      <c r="AG14" s="11"/>
      <c r="AH14" s="11"/>
      <c r="AI14" s="11"/>
      <c r="AJ14" s="11"/>
      <c r="AK14" s="11"/>
    </row>
    <row r="15" spans="1:37" x14ac:dyDescent="0.3">
      <c r="A15" s="62"/>
      <c r="B15" s="191">
        <v>4</v>
      </c>
      <c r="C15" s="192">
        <v>100</v>
      </c>
      <c r="D15" s="169">
        <v>251</v>
      </c>
      <c r="E15" s="192">
        <v>100</v>
      </c>
      <c r="F15" s="169">
        <v>251</v>
      </c>
      <c r="G15" s="192">
        <v>100</v>
      </c>
      <c r="H15" s="169">
        <v>251</v>
      </c>
      <c r="I15" s="173"/>
      <c r="J15" s="191">
        <v>4</v>
      </c>
      <c r="K15" s="193">
        <v>100</v>
      </c>
      <c r="L15" s="194">
        <v>289</v>
      </c>
      <c r="M15" s="193">
        <v>0.2</v>
      </c>
      <c r="N15" s="194">
        <v>0</v>
      </c>
      <c r="O15" s="193">
        <v>0.2</v>
      </c>
      <c r="P15" s="194">
        <v>0</v>
      </c>
      <c r="Q15" s="193">
        <v>1</v>
      </c>
      <c r="R15" s="194">
        <v>0</v>
      </c>
      <c r="S15" s="11"/>
      <c r="T15" s="11"/>
      <c r="U15" s="11"/>
      <c r="V15" s="191">
        <v>4</v>
      </c>
      <c r="W15" s="193">
        <v>100</v>
      </c>
      <c r="X15" s="194">
        <v>364</v>
      </c>
      <c r="Y15" s="193">
        <v>100</v>
      </c>
      <c r="Z15" s="194">
        <v>364</v>
      </c>
      <c r="AA15" s="193">
        <v>100</v>
      </c>
      <c r="AB15" s="194">
        <v>364</v>
      </c>
      <c r="AC15" s="11"/>
      <c r="AD15" s="11"/>
      <c r="AE15" s="11"/>
      <c r="AF15" s="11"/>
      <c r="AG15" s="11"/>
      <c r="AH15" s="11"/>
      <c r="AI15" s="11"/>
      <c r="AJ15" s="11"/>
      <c r="AK15" s="11"/>
    </row>
    <row r="16" spans="1:37" x14ac:dyDescent="0.3">
      <c r="A16" s="62"/>
      <c r="B16" s="191">
        <v>5</v>
      </c>
      <c r="C16" s="192">
        <v>100</v>
      </c>
      <c r="D16" s="169">
        <v>251</v>
      </c>
      <c r="E16" s="192">
        <v>100</v>
      </c>
      <c r="F16" s="169">
        <v>251</v>
      </c>
      <c r="G16" s="192">
        <v>100</v>
      </c>
      <c r="H16" s="169">
        <v>251</v>
      </c>
      <c r="I16" s="173"/>
      <c r="J16" s="191">
        <v>5</v>
      </c>
      <c r="K16" s="193">
        <v>100</v>
      </c>
      <c r="L16" s="194">
        <v>291</v>
      </c>
      <c r="M16" s="193">
        <v>0.2</v>
      </c>
      <c r="N16" s="194">
        <v>0</v>
      </c>
      <c r="O16" s="193">
        <v>0.2</v>
      </c>
      <c r="P16" s="194">
        <v>0</v>
      </c>
      <c r="Q16" s="193">
        <v>1</v>
      </c>
      <c r="R16" s="194">
        <v>0</v>
      </c>
      <c r="S16" s="11"/>
      <c r="T16" s="11"/>
      <c r="U16" s="11"/>
      <c r="V16" s="191">
        <v>5</v>
      </c>
      <c r="W16" s="193">
        <v>100</v>
      </c>
      <c r="X16" s="194">
        <v>364</v>
      </c>
      <c r="Y16" s="193">
        <v>100</v>
      </c>
      <c r="Z16" s="194">
        <v>364</v>
      </c>
      <c r="AA16" s="193">
        <v>100</v>
      </c>
      <c r="AB16" s="194">
        <v>364</v>
      </c>
      <c r="AC16" s="11"/>
      <c r="AD16" s="11"/>
      <c r="AE16" s="11"/>
      <c r="AF16" s="11"/>
      <c r="AG16" s="11"/>
      <c r="AH16" s="11"/>
      <c r="AI16" s="11"/>
      <c r="AJ16" s="11"/>
      <c r="AK16" s="11"/>
    </row>
    <row r="17" spans="1:37" x14ac:dyDescent="0.3">
      <c r="A17" s="62"/>
      <c r="B17" s="191">
        <v>6</v>
      </c>
      <c r="C17" s="192">
        <v>100</v>
      </c>
      <c r="D17" s="169">
        <v>251</v>
      </c>
      <c r="E17" s="192">
        <v>100</v>
      </c>
      <c r="F17" s="169">
        <v>251</v>
      </c>
      <c r="G17" s="192">
        <v>100</v>
      </c>
      <c r="H17" s="169">
        <v>251</v>
      </c>
      <c r="I17" s="173"/>
      <c r="J17" s="191">
        <v>6</v>
      </c>
      <c r="K17" s="193">
        <v>100</v>
      </c>
      <c r="L17" s="194">
        <v>293</v>
      </c>
      <c r="M17" s="193">
        <v>0.25</v>
      </c>
      <c r="N17" s="194">
        <v>0</v>
      </c>
      <c r="O17" s="193">
        <v>0.25</v>
      </c>
      <c r="P17" s="194">
        <v>0</v>
      </c>
      <c r="Q17" s="193">
        <v>1</v>
      </c>
      <c r="R17" s="194">
        <v>0</v>
      </c>
      <c r="S17" s="11"/>
      <c r="T17" s="11"/>
      <c r="U17" s="11"/>
      <c r="V17" s="191">
        <v>6</v>
      </c>
      <c r="W17" s="193">
        <v>100</v>
      </c>
      <c r="X17" s="194">
        <v>364</v>
      </c>
      <c r="Y17" s="193">
        <v>100</v>
      </c>
      <c r="Z17" s="194">
        <v>364</v>
      </c>
      <c r="AA17" s="193">
        <v>100</v>
      </c>
      <c r="AB17" s="194">
        <v>364</v>
      </c>
      <c r="AC17" s="11"/>
      <c r="AD17" s="11"/>
      <c r="AE17" s="11"/>
      <c r="AF17" s="11"/>
      <c r="AG17" s="11"/>
      <c r="AH17" s="11"/>
      <c r="AI17" s="11"/>
      <c r="AJ17" s="11"/>
      <c r="AK17" s="11"/>
    </row>
    <row r="18" spans="1:37" x14ac:dyDescent="0.3">
      <c r="A18" s="62"/>
      <c r="B18" s="191">
        <v>7</v>
      </c>
      <c r="C18" s="192">
        <v>100</v>
      </c>
      <c r="D18" s="169">
        <v>251</v>
      </c>
      <c r="E18" s="192">
        <v>100</v>
      </c>
      <c r="F18" s="169">
        <v>251</v>
      </c>
      <c r="G18" s="192">
        <v>100</v>
      </c>
      <c r="H18" s="169">
        <v>251</v>
      </c>
      <c r="I18" s="173"/>
      <c r="J18" s="191">
        <v>7</v>
      </c>
      <c r="K18" s="193">
        <v>100</v>
      </c>
      <c r="L18" s="194">
        <v>295</v>
      </c>
      <c r="M18" s="193">
        <v>0.25</v>
      </c>
      <c r="N18" s="194">
        <v>0</v>
      </c>
      <c r="O18" s="193">
        <v>0.25</v>
      </c>
      <c r="P18" s="194">
        <v>0</v>
      </c>
      <c r="Q18" s="193">
        <v>1</v>
      </c>
      <c r="R18" s="194">
        <v>0</v>
      </c>
      <c r="S18" s="11"/>
      <c r="T18" s="11"/>
      <c r="U18" s="11"/>
      <c r="V18" s="191">
        <v>7</v>
      </c>
      <c r="W18" s="193">
        <v>100</v>
      </c>
      <c r="X18" s="194">
        <v>364</v>
      </c>
      <c r="Y18" s="193">
        <v>100</v>
      </c>
      <c r="Z18" s="194">
        <v>364</v>
      </c>
      <c r="AA18" s="193">
        <v>100</v>
      </c>
      <c r="AB18" s="194">
        <v>364</v>
      </c>
      <c r="AC18" s="11"/>
      <c r="AD18" s="11"/>
      <c r="AE18" s="11"/>
      <c r="AF18" s="11"/>
      <c r="AG18" s="11"/>
      <c r="AH18" s="11"/>
      <c r="AI18" s="11"/>
      <c r="AJ18" s="11"/>
      <c r="AK18" s="11"/>
    </row>
    <row r="19" spans="1:37" x14ac:dyDescent="0.3">
      <c r="A19" s="62"/>
      <c r="B19" s="191">
        <v>8</v>
      </c>
      <c r="C19" s="192">
        <v>100</v>
      </c>
      <c r="D19" s="169">
        <v>251</v>
      </c>
      <c r="E19" s="192">
        <v>100</v>
      </c>
      <c r="F19" s="169">
        <v>251</v>
      </c>
      <c r="G19" s="192">
        <v>100</v>
      </c>
      <c r="H19" s="169">
        <v>251</v>
      </c>
      <c r="I19" s="173"/>
      <c r="J19" s="191">
        <v>8</v>
      </c>
      <c r="K19" s="193">
        <v>100</v>
      </c>
      <c r="L19" s="194">
        <v>297</v>
      </c>
      <c r="M19" s="193">
        <v>0.25</v>
      </c>
      <c r="N19" s="194">
        <v>0</v>
      </c>
      <c r="O19" s="193">
        <v>0.25</v>
      </c>
      <c r="P19" s="194">
        <v>0</v>
      </c>
      <c r="Q19" s="193">
        <v>1</v>
      </c>
      <c r="R19" s="194">
        <v>0</v>
      </c>
      <c r="S19" s="11"/>
      <c r="T19" s="11"/>
      <c r="U19" s="11"/>
      <c r="V19" s="191">
        <v>8</v>
      </c>
      <c r="W19" s="193">
        <v>100</v>
      </c>
      <c r="X19" s="194">
        <v>364</v>
      </c>
      <c r="Y19" s="193">
        <v>100</v>
      </c>
      <c r="Z19" s="194">
        <v>364</v>
      </c>
      <c r="AA19" s="193">
        <v>100</v>
      </c>
      <c r="AB19" s="194">
        <v>364</v>
      </c>
      <c r="AC19" s="11"/>
      <c r="AD19" s="11"/>
      <c r="AE19" s="11"/>
      <c r="AF19" s="11"/>
      <c r="AG19" s="11"/>
      <c r="AH19" s="11"/>
      <c r="AI19" s="11"/>
      <c r="AJ19" s="11"/>
      <c r="AK19" s="11"/>
    </row>
    <row r="20" spans="1:37" x14ac:dyDescent="0.3">
      <c r="A20" s="62"/>
      <c r="B20" s="191">
        <v>9</v>
      </c>
      <c r="C20" s="192">
        <v>100</v>
      </c>
      <c r="D20" s="169">
        <v>251</v>
      </c>
      <c r="E20" s="192">
        <v>100</v>
      </c>
      <c r="F20" s="169">
        <v>251</v>
      </c>
      <c r="G20" s="192">
        <v>100</v>
      </c>
      <c r="H20" s="169">
        <v>251</v>
      </c>
      <c r="I20" s="173"/>
      <c r="J20" s="191">
        <v>9</v>
      </c>
      <c r="K20" s="193">
        <v>100</v>
      </c>
      <c r="L20" s="194">
        <v>299</v>
      </c>
      <c r="M20" s="193">
        <v>0.25</v>
      </c>
      <c r="N20" s="194">
        <v>0</v>
      </c>
      <c r="O20" s="193">
        <v>0.25</v>
      </c>
      <c r="P20" s="194">
        <v>0</v>
      </c>
      <c r="Q20" s="193">
        <v>1</v>
      </c>
      <c r="R20" s="194">
        <v>0</v>
      </c>
      <c r="S20" s="11"/>
      <c r="T20" s="11"/>
      <c r="U20" s="11"/>
      <c r="V20" s="191">
        <v>9</v>
      </c>
      <c r="W20" s="193">
        <v>100</v>
      </c>
      <c r="X20" s="194">
        <v>364</v>
      </c>
      <c r="Y20" s="193">
        <v>100</v>
      </c>
      <c r="Z20" s="194">
        <v>364</v>
      </c>
      <c r="AA20" s="193">
        <v>100</v>
      </c>
      <c r="AB20" s="194">
        <v>364</v>
      </c>
      <c r="AC20" s="11"/>
      <c r="AD20" s="11"/>
      <c r="AE20" s="11"/>
      <c r="AF20" s="11"/>
      <c r="AG20" s="11"/>
      <c r="AH20" s="11"/>
      <c r="AI20" s="11"/>
      <c r="AJ20" s="11"/>
      <c r="AK20" s="11"/>
    </row>
    <row r="21" spans="1:37" x14ac:dyDescent="0.3">
      <c r="A21" s="62"/>
      <c r="B21" s="195">
        <v>10</v>
      </c>
      <c r="C21" s="192">
        <v>100</v>
      </c>
      <c r="D21" s="169">
        <v>251</v>
      </c>
      <c r="E21" s="192">
        <v>100</v>
      </c>
      <c r="F21" s="169">
        <v>251</v>
      </c>
      <c r="G21" s="192">
        <v>100</v>
      </c>
      <c r="H21" s="169">
        <v>251</v>
      </c>
      <c r="I21" s="173"/>
      <c r="J21" s="191">
        <v>10</v>
      </c>
      <c r="K21" s="193">
        <v>100</v>
      </c>
      <c r="L21" s="194">
        <v>301</v>
      </c>
      <c r="M21" s="193">
        <v>0.25</v>
      </c>
      <c r="N21" s="194">
        <v>0</v>
      </c>
      <c r="O21" s="193">
        <v>0.25</v>
      </c>
      <c r="P21" s="194">
        <v>0</v>
      </c>
      <c r="Q21" s="193">
        <v>1</v>
      </c>
      <c r="R21" s="194">
        <v>0</v>
      </c>
      <c r="S21" s="11"/>
      <c r="T21" s="11"/>
      <c r="U21" s="11"/>
      <c r="V21" s="191">
        <v>10</v>
      </c>
      <c r="W21" s="193">
        <v>100</v>
      </c>
      <c r="X21" s="194">
        <v>364</v>
      </c>
      <c r="Y21" s="193">
        <v>100</v>
      </c>
      <c r="Z21" s="194">
        <v>364</v>
      </c>
      <c r="AA21" s="193">
        <v>100</v>
      </c>
      <c r="AB21" s="194">
        <v>364</v>
      </c>
      <c r="AC21" s="11"/>
      <c r="AD21" s="11"/>
      <c r="AE21" s="11"/>
      <c r="AF21" s="11"/>
      <c r="AG21" s="11"/>
      <c r="AH21" s="11"/>
      <c r="AI21" s="11"/>
      <c r="AJ21" s="11"/>
      <c r="AK21" s="11"/>
    </row>
    <row r="22" spans="1:37" x14ac:dyDescent="0.3">
      <c r="A22" s="62"/>
      <c r="B22" s="195">
        <v>11</v>
      </c>
      <c r="C22" s="192">
        <v>100</v>
      </c>
      <c r="D22" s="169">
        <v>251</v>
      </c>
      <c r="E22" s="192">
        <v>100</v>
      </c>
      <c r="F22" s="169">
        <v>251</v>
      </c>
      <c r="G22" s="192">
        <v>100</v>
      </c>
      <c r="H22" s="169">
        <v>251</v>
      </c>
      <c r="I22" s="173"/>
      <c r="J22" s="191">
        <v>11</v>
      </c>
      <c r="K22" s="193">
        <v>100</v>
      </c>
      <c r="L22" s="194">
        <v>303</v>
      </c>
      <c r="M22" s="193">
        <v>0.25</v>
      </c>
      <c r="N22" s="194">
        <v>0</v>
      </c>
      <c r="O22" s="193">
        <v>0.25</v>
      </c>
      <c r="P22" s="194">
        <v>0</v>
      </c>
      <c r="Q22" s="193">
        <v>1</v>
      </c>
      <c r="R22" s="194">
        <v>0</v>
      </c>
      <c r="S22" s="11"/>
      <c r="T22" s="11"/>
      <c r="U22" s="11"/>
      <c r="V22" s="191">
        <v>11</v>
      </c>
      <c r="W22" s="193">
        <v>100</v>
      </c>
      <c r="X22" s="194">
        <v>364</v>
      </c>
      <c r="Y22" s="193">
        <v>100</v>
      </c>
      <c r="Z22" s="194">
        <v>364</v>
      </c>
      <c r="AA22" s="193">
        <v>100</v>
      </c>
      <c r="AB22" s="194">
        <v>364</v>
      </c>
      <c r="AC22" s="11"/>
      <c r="AD22" s="11"/>
      <c r="AE22" s="11"/>
      <c r="AF22" s="11"/>
      <c r="AG22" s="11"/>
      <c r="AH22" s="11"/>
      <c r="AI22" s="11"/>
      <c r="AJ22" s="11"/>
      <c r="AK22" s="11"/>
    </row>
    <row r="23" spans="1:37" x14ac:dyDescent="0.3">
      <c r="A23" s="62"/>
      <c r="B23" s="191">
        <v>12</v>
      </c>
      <c r="C23" s="192">
        <v>100</v>
      </c>
      <c r="D23" s="169">
        <v>251</v>
      </c>
      <c r="E23" s="192">
        <v>100</v>
      </c>
      <c r="F23" s="169">
        <v>251</v>
      </c>
      <c r="G23" s="192">
        <v>100</v>
      </c>
      <c r="H23" s="169">
        <v>251</v>
      </c>
      <c r="I23" s="173"/>
      <c r="J23" s="191">
        <v>12</v>
      </c>
      <c r="K23" s="193">
        <v>100</v>
      </c>
      <c r="L23" s="194">
        <v>305</v>
      </c>
      <c r="M23" s="193">
        <v>0.25</v>
      </c>
      <c r="N23" s="194">
        <v>0</v>
      </c>
      <c r="O23" s="193">
        <v>0.25</v>
      </c>
      <c r="P23" s="194">
        <v>0</v>
      </c>
      <c r="Q23" s="193">
        <v>1</v>
      </c>
      <c r="R23" s="194">
        <v>0</v>
      </c>
      <c r="S23" s="11"/>
      <c r="T23" s="11"/>
      <c r="U23" s="11"/>
      <c r="V23" s="191">
        <v>12</v>
      </c>
      <c r="W23" s="193">
        <v>100</v>
      </c>
      <c r="X23" s="194">
        <v>364</v>
      </c>
      <c r="Y23" s="193">
        <v>100</v>
      </c>
      <c r="Z23" s="194">
        <v>364</v>
      </c>
      <c r="AA23" s="193">
        <v>100</v>
      </c>
      <c r="AB23" s="194">
        <v>364</v>
      </c>
      <c r="AC23" s="11"/>
      <c r="AD23" s="11"/>
      <c r="AE23" s="11"/>
      <c r="AF23" s="11"/>
      <c r="AG23" s="11"/>
      <c r="AH23" s="11"/>
      <c r="AI23" s="11"/>
      <c r="AJ23" s="11"/>
      <c r="AK23" s="11"/>
    </row>
    <row r="24" spans="1:37" x14ac:dyDescent="0.3">
      <c r="A24" s="62"/>
      <c r="B24" s="191">
        <v>13</v>
      </c>
      <c r="C24" s="192">
        <v>100</v>
      </c>
      <c r="D24" s="169">
        <v>251</v>
      </c>
      <c r="E24" s="192">
        <v>100</v>
      </c>
      <c r="F24" s="169">
        <v>251</v>
      </c>
      <c r="G24" s="192">
        <v>100</v>
      </c>
      <c r="H24" s="169">
        <v>251</v>
      </c>
      <c r="I24" s="173"/>
      <c r="J24" s="191">
        <v>13</v>
      </c>
      <c r="K24" s="193">
        <v>100</v>
      </c>
      <c r="L24" s="194">
        <v>307</v>
      </c>
      <c r="M24" s="193">
        <v>0.25</v>
      </c>
      <c r="N24" s="194">
        <v>0</v>
      </c>
      <c r="O24" s="193">
        <v>0.25</v>
      </c>
      <c r="P24" s="194">
        <v>0</v>
      </c>
      <c r="Q24" s="193">
        <v>1</v>
      </c>
      <c r="R24" s="194">
        <v>0</v>
      </c>
      <c r="S24" s="11"/>
      <c r="T24" s="11"/>
      <c r="U24" s="11"/>
      <c r="V24" s="191">
        <v>13</v>
      </c>
      <c r="W24" s="193">
        <v>100</v>
      </c>
      <c r="X24" s="194">
        <v>364</v>
      </c>
      <c r="Y24" s="193">
        <v>100</v>
      </c>
      <c r="Z24" s="194">
        <v>364</v>
      </c>
      <c r="AA24" s="193">
        <v>100</v>
      </c>
      <c r="AB24" s="194">
        <v>364</v>
      </c>
      <c r="AC24" s="11"/>
      <c r="AD24" s="11"/>
      <c r="AE24" s="11"/>
      <c r="AF24" s="11"/>
      <c r="AG24" s="11"/>
      <c r="AH24" s="11"/>
      <c r="AI24" s="11"/>
      <c r="AJ24" s="11"/>
      <c r="AK24" s="11"/>
    </row>
    <row r="25" spans="1:37" x14ac:dyDescent="0.3">
      <c r="A25" s="62"/>
      <c r="B25" s="191">
        <v>14</v>
      </c>
      <c r="C25" s="192">
        <v>100</v>
      </c>
      <c r="D25" s="169">
        <v>251</v>
      </c>
      <c r="E25" s="192">
        <v>100</v>
      </c>
      <c r="F25" s="169">
        <v>251</v>
      </c>
      <c r="G25" s="192">
        <v>100</v>
      </c>
      <c r="H25" s="169">
        <v>251</v>
      </c>
      <c r="I25" s="173"/>
      <c r="J25" s="191">
        <v>14</v>
      </c>
      <c r="K25" s="193">
        <v>100</v>
      </c>
      <c r="L25" s="194">
        <v>146</v>
      </c>
      <c r="M25" s="193">
        <v>1</v>
      </c>
      <c r="N25" s="194">
        <v>0</v>
      </c>
      <c r="O25" s="193">
        <v>1</v>
      </c>
      <c r="P25" s="194">
        <v>0</v>
      </c>
      <c r="Q25" s="193">
        <v>1</v>
      </c>
      <c r="R25" s="194">
        <v>0</v>
      </c>
      <c r="S25" s="11"/>
      <c r="T25" s="11"/>
      <c r="U25" s="11"/>
      <c r="V25" s="191">
        <v>14</v>
      </c>
      <c r="W25" s="193">
        <v>100</v>
      </c>
      <c r="X25" s="194">
        <v>364</v>
      </c>
      <c r="Y25" s="193">
        <v>100</v>
      </c>
      <c r="Z25" s="194">
        <v>364</v>
      </c>
      <c r="AA25" s="193">
        <v>100</v>
      </c>
      <c r="AB25" s="194">
        <v>364</v>
      </c>
      <c r="AC25" s="11"/>
      <c r="AD25" s="11"/>
      <c r="AE25" s="11"/>
      <c r="AF25" s="11"/>
      <c r="AG25" s="11"/>
      <c r="AH25" s="11"/>
      <c r="AI25" s="11"/>
      <c r="AJ25" s="11"/>
      <c r="AK25" s="11"/>
    </row>
    <row r="26" spans="1:37" x14ac:dyDescent="0.3">
      <c r="A26" s="62"/>
      <c r="B26" s="191">
        <v>15</v>
      </c>
      <c r="C26" s="192">
        <v>100</v>
      </c>
      <c r="D26" s="169">
        <v>251</v>
      </c>
      <c r="E26" s="192">
        <v>100</v>
      </c>
      <c r="F26" s="169">
        <v>251</v>
      </c>
      <c r="G26" s="192">
        <v>100</v>
      </c>
      <c r="H26" s="169">
        <v>251</v>
      </c>
      <c r="I26" s="173"/>
      <c r="J26" s="191">
        <v>15</v>
      </c>
      <c r="K26" s="193">
        <v>100</v>
      </c>
      <c r="L26" s="194">
        <v>146</v>
      </c>
      <c r="M26" s="193">
        <v>1</v>
      </c>
      <c r="N26" s="194">
        <v>0</v>
      </c>
      <c r="O26" s="193">
        <v>1</v>
      </c>
      <c r="P26" s="194">
        <v>0</v>
      </c>
      <c r="Q26" s="193">
        <v>1</v>
      </c>
      <c r="R26" s="194">
        <v>0</v>
      </c>
      <c r="S26" s="11"/>
      <c r="T26" s="11"/>
      <c r="U26" s="11"/>
      <c r="V26" s="191">
        <v>15</v>
      </c>
      <c r="W26" s="193">
        <v>100</v>
      </c>
      <c r="X26" s="194">
        <v>364</v>
      </c>
      <c r="Y26" s="193">
        <v>100</v>
      </c>
      <c r="Z26" s="194">
        <v>364</v>
      </c>
      <c r="AA26" s="193">
        <v>100</v>
      </c>
      <c r="AB26" s="194">
        <v>364</v>
      </c>
      <c r="AC26" s="11"/>
      <c r="AD26" s="11"/>
      <c r="AE26" s="11"/>
      <c r="AF26" s="11"/>
      <c r="AG26" s="11"/>
      <c r="AH26" s="11"/>
      <c r="AI26" s="11"/>
      <c r="AJ26" s="11"/>
      <c r="AK26" s="11"/>
    </row>
    <row r="27" spans="1:37" x14ac:dyDescent="0.3">
      <c r="A27" s="62"/>
      <c r="B27" s="191">
        <v>16</v>
      </c>
      <c r="C27" s="192">
        <v>100</v>
      </c>
      <c r="D27" s="169">
        <v>251</v>
      </c>
      <c r="E27" s="192">
        <v>100</v>
      </c>
      <c r="F27" s="169">
        <v>251</v>
      </c>
      <c r="G27" s="192">
        <v>100</v>
      </c>
      <c r="H27" s="169">
        <v>251</v>
      </c>
      <c r="I27" s="173"/>
      <c r="J27" s="191">
        <v>16</v>
      </c>
      <c r="K27" s="193">
        <v>100</v>
      </c>
      <c r="L27" s="194">
        <v>146</v>
      </c>
      <c r="M27" s="193">
        <v>1</v>
      </c>
      <c r="N27" s="194">
        <v>0</v>
      </c>
      <c r="O27" s="193">
        <v>1</v>
      </c>
      <c r="P27" s="194">
        <v>0</v>
      </c>
      <c r="Q27" s="193">
        <v>1</v>
      </c>
      <c r="R27" s="194">
        <v>0</v>
      </c>
      <c r="S27" s="11"/>
      <c r="T27" s="11"/>
      <c r="U27" s="11"/>
      <c r="V27" s="191">
        <v>16</v>
      </c>
      <c r="W27" s="193">
        <v>100</v>
      </c>
      <c r="X27" s="194">
        <v>364</v>
      </c>
      <c r="Y27" s="193">
        <v>100</v>
      </c>
      <c r="Z27" s="194">
        <v>364</v>
      </c>
      <c r="AA27" s="193">
        <v>100</v>
      </c>
      <c r="AB27" s="194">
        <v>364</v>
      </c>
      <c r="AC27" s="11"/>
      <c r="AD27" s="11"/>
      <c r="AE27" s="11"/>
      <c r="AF27" s="11"/>
      <c r="AG27" s="11"/>
      <c r="AH27" s="11"/>
      <c r="AI27" s="11"/>
      <c r="AJ27" s="11"/>
      <c r="AK27" s="11"/>
    </row>
    <row r="28" spans="1:37" x14ac:dyDescent="0.3">
      <c r="A28" s="62"/>
      <c r="B28" s="191">
        <v>17</v>
      </c>
      <c r="C28" s="192">
        <v>100</v>
      </c>
      <c r="D28" s="169">
        <v>251</v>
      </c>
      <c r="E28" s="192">
        <v>100</v>
      </c>
      <c r="F28" s="169">
        <v>251</v>
      </c>
      <c r="G28" s="192">
        <v>100</v>
      </c>
      <c r="H28" s="169">
        <v>251</v>
      </c>
      <c r="I28" s="173"/>
      <c r="J28" s="191">
        <v>17</v>
      </c>
      <c r="K28" s="193">
        <v>100</v>
      </c>
      <c r="L28" s="194">
        <v>146</v>
      </c>
      <c r="M28" s="193">
        <v>1</v>
      </c>
      <c r="N28" s="194">
        <v>0</v>
      </c>
      <c r="O28" s="193">
        <v>1</v>
      </c>
      <c r="P28" s="194">
        <v>0</v>
      </c>
      <c r="Q28" s="193">
        <v>1</v>
      </c>
      <c r="R28" s="194">
        <v>0</v>
      </c>
      <c r="S28" s="11"/>
      <c r="T28" s="11"/>
      <c r="U28" s="11"/>
      <c r="V28" s="191">
        <v>17</v>
      </c>
      <c r="W28" s="193">
        <v>100</v>
      </c>
      <c r="X28" s="194">
        <v>364</v>
      </c>
      <c r="Y28" s="193">
        <v>100</v>
      </c>
      <c r="Z28" s="194">
        <v>364</v>
      </c>
      <c r="AA28" s="193">
        <v>100</v>
      </c>
      <c r="AB28" s="194">
        <v>364</v>
      </c>
      <c r="AC28" s="11"/>
      <c r="AD28" s="11"/>
      <c r="AE28" s="11"/>
      <c r="AF28" s="11"/>
      <c r="AG28" s="11"/>
      <c r="AH28" s="11"/>
      <c r="AI28" s="11"/>
      <c r="AJ28" s="11"/>
      <c r="AK28" s="11"/>
    </row>
    <row r="29" spans="1:37" x14ac:dyDescent="0.3">
      <c r="A29" s="62"/>
      <c r="B29" s="191">
        <v>18</v>
      </c>
      <c r="C29" s="192">
        <v>100</v>
      </c>
      <c r="D29" s="169">
        <v>251</v>
      </c>
      <c r="E29" s="192">
        <v>100</v>
      </c>
      <c r="F29" s="169">
        <v>251</v>
      </c>
      <c r="G29" s="192">
        <v>100</v>
      </c>
      <c r="H29" s="169">
        <v>251</v>
      </c>
      <c r="I29" s="173"/>
      <c r="J29" s="191">
        <v>18</v>
      </c>
      <c r="K29" s="193">
        <v>100</v>
      </c>
      <c r="L29" s="194">
        <v>146</v>
      </c>
      <c r="M29" s="193">
        <v>1</v>
      </c>
      <c r="N29" s="194">
        <v>0</v>
      </c>
      <c r="O29" s="193">
        <v>1</v>
      </c>
      <c r="P29" s="194">
        <v>0</v>
      </c>
      <c r="Q29" s="193">
        <v>1</v>
      </c>
      <c r="R29" s="194">
        <v>0</v>
      </c>
      <c r="S29" s="11"/>
      <c r="T29" s="11"/>
      <c r="U29" s="11"/>
      <c r="V29" s="191">
        <v>18</v>
      </c>
      <c r="W29" s="193">
        <v>100</v>
      </c>
      <c r="X29" s="194">
        <v>364</v>
      </c>
      <c r="Y29" s="193">
        <v>100</v>
      </c>
      <c r="Z29" s="194">
        <v>364</v>
      </c>
      <c r="AA29" s="193">
        <v>100</v>
      </c>
      <c r="AB29" s="194">
        <v>364</v>
      </c>
      <c r="AC29" s="11"/>
      <c r="AD29" s="11"/>
      <c r="AE29" s="11"/>
      <c r="AF29" s="11"/>
      <c r="AG29" s="11"/>
      <c r="AH29" s="11"/>
      <c r="AI29" s="11"/>
      <c r="AJ29" s="11"/>
      <c r="AK29" s="11"/>
    </row>
    <row r="30" spans="1:37" x14ac:dyDescent="0.3">
      <c r="A30" s="62"/>
      <c r="B30" s="191">
        <v>19</v>
      </c>
      <c r="C30" s="192">
        <v>100</v>
      </c>
      <c r="D30" s="169">
        <v>251</v>
      </c>
      <c r="E30" s="192">
        <v>100</v>
      </c>
      <c r="F30" s="169">
        <v>251</v>
      </c>
      <c r="G30" s="192">
        <v>100</v>
      </c>
      <c r="H30" s="169">
        <v>251</v>
      </c>
      <c r="I30" s="173"/>
      <c r="J30" s="191">
        <v>19</v>
      </c>
      <c r="K30" s="193">
        <v>100</v>
      </c>
      <c r="L30" s="194">
        <v>146</v>
      </c>
      <c r="M30" s="193">
        <v>1</v>
      </c>
      <c r="N30" s="194">
        <v>0</v>
      </c>
      <c r="O30" s="193">
        <v>1</v>
      </c>
      <c r="P30" s="194">
        <v>0</v>
      </c>
      <c r="Q30" s="193">
        <v>1</v>
      </c>
      <c r="R30" s="194">
        <v>0</v>
      </c>
      <c r="S30" s="11"/>
      <c r="T30" s="11"/>
      <c r="U30" s="11"/>
      <c r="V30" s="191">
        <v>19</v>
      </c>
      <c r="W30" s="193">
        <v>100</v>
      </c>
      <c r="X30" s="194">
        <v>364</v>
      </c>
      <c r="Y30" s="193">
        <v>100</v>
      </c>
      <c r="Z30" s="194">
        <v>364</v>
      </c>
      <c r="AA30" s="193">
        <v>100</v>
      </c>
      <c r="AB30" s="194">
        <v>364</v>
      </c>
      <c r="AC30" s="11"/>
      <c r="AD30" s="11"/>
      <c r="AE30" s="11"/>
      <c r="AF30" s="11"/>
      <c r="AG30" s="11"/>
      <c r="AH30" s="11"/>
      <c r="AI30" s="11"/>
      <c r="AJ30" s="11"/>
      <c r="AK30" s="11"/>
    </row>
    <row r="31" spans="1:37" ht="16.2" thickBot="1" x14ac:dyDescent="0.35">
      <c r="A31" s="62"/>
      <c r="B31" s="196">
        <v>20</v>
      </c>
      <c r="C31" s="197">
        <v>100</v>
      </c>
      <c r="D31" s="181">
        <v>251</v>
      </c>
      <c r="E31" s="197">
        <v>100</v>
      </c>
      <c r="F31" s="181">
        <v>251</v>
      </c>
      <c r="G31" s="197">
        <v>100</v>
      </c>
      <c r="H31" s="181">
        <v>251</v>
      </c>
      <c r="I31" s="173"/>
      <c r="J31" s="191">
        <v>20</v>
      </c>
      <c r="K31" s="193">
        <v>100</v>
      </c>
      <c r="L31" s="194">
        <v>146</v>
      </c>
      <c r="M31" s="193">
        <v>1</v>
      </c>
      <c r="N31" s="194">
        <v>0</v>
      </c>
      <c r="O31" s="193">
        <v>1</v>
      </c>
      <c r="P31" s="194">
        <v>0</v>
      </c>
      <c r="Q31" s="193">
        <v>1</v>
      </c>
      <c r="R31" s="194">
        <v>0</v>
      </c>
      <c r="S31" s="11"/>
      <c r="T31" s="11"/>
      <c r="U31" s="11"/>
      <c r="V31" s="196">
        <v>20</v>
      </c>
      <c r="W31" s="198">
        <v>100</v>
      </c>
      <c r="X31" s="199">
        <v>364</v>
      </c>
      <c r="Y31" s="198">
        <v>100</v>
      </c>
      <c r="Z31" s="199">
        <v>364</v>
      </c>
      <c r="AA31" s="198">
        <v>100</v>
      </c>
      <c r="AB31" s="199">
        <v>364</v>
      </c>
      <c r="AC31" s="11"/>
      <c r="AD31" s="11"/>
      <c r="AE31" s="11"/>
      <c r="AF31" s="11"/>
      <c r="AG31" s="11"/>
      <c r="AH31" s="11"/>
      <c r="AI31" s="11"/>
      <c r="AJ31" s="11"/>
      <c r="AK31" s="11"/>
    </row>
    <row r="32" spans="1:37" x14ac:dyDescent="0.3">
      <c r="A32" s="62"/>
      <c r="B32" s="62"/>
      <c r="C32" s="62"/>
      <c r="D32" s="62"/>
      <c r="E32" s="62"/>
      <c r="F32" s="62"/>
      <c r="G32" s="62"/>
      <c r="H32" s="62"/>
      <c r="I32" s="62"/>
      <c r="J32" s="191">
        <v>21</v>
      </c>
      <c r="K32" s="193">
        <v>100</v>
      </c>
      <c r="L32" s="194">
        <v>146</v>
      </c>
      <c r="M32" s="193">
        <v>1</v>
      </c>
      <c r="N32" s="194">
        <v>0</v>
      </c>
      <c r="O32" s="193">
        <v>1</v>
      </c>
      <c r="P32" s="194">
        <v>0</v>
      </c>
      <c r="Q32" s="193">
        <v>1</v>
      </c>
      <c r="R32" s="194">
        <v>0</v>
      </c>
      <c r="S32" s="11"/>
      <c r="T32" s="11"/>
      <c r="U32" s="11"/>
      <c r="V32" s="16"/>
      <c r="W32" s="9"/>
      <c r="X32" s="9"/>
      <c r="Y32" s="11"/>
      <c r="Z32" s="11"/>
      <c r="AA32" s="11"/>
      <c r="AB32" s="11"/>
      <c r="AC32" s="11"/>
      <c r="AD32" s="11"/>
      <c r="AE32" s="11"/>
      <c r="AF32" s="11"/>
      <c r="AG32" s="11"/>
      <c r="AH32" s="11"/>
      <c r="AI32" s="11"/>
      <c r="AJ32" s="11"/>
      <c r="AK32" s="11"/>
    </row>
    <row r="33" spans="1:37" x14ac:dyDescent="0.3">
      <c r="A33" s="62"/>
      <c r="B33" s="174"/>
      <c r="C33" s="62"/>
      <c r="D33" s="62"/>
      <c r="E33" s="62"/>
      <c r="F33" s="62"/>
      <c r="G33" s="62"/>
      <c r="H33" s="62"/>
      <c r="I33" s="62"/>
      <c r="J33" s="191">
        <v>22</v>
      </c>
      <c r="K33" s="193">
        <v>100</v>
      </c>
      <c r="L33" s="194">
        <v>146</v>
      </c>
      <c r="M33" s="193">
        <v>1</v>
      </c>
      <c r="N33" s="194">
        <v>0</v>
      </c>
      <c r="O33" s="193">
        <v>1</v>
      </c>
      <c r="P33" s="194">
        <v>0</v>
      </c>
      <c r="Q33" s="193">
        <v>1</v>
      </c>
      <c r="R33" s="194">
        <v>0</v>
      </c>
      <c r="S33" s="11"/>
      <c r="T33" s="11"/>
      <c r="U33" s="11"/>
      <c r="V33" s="16"/>
      <c r="W33" s="9"/>
      <c r="X33" s="9"/>
      <c r="Y33" s="11"/>
      <c r="Z33" s="11"/>
      <c r="AA33" s="11"/>
      <c r="AB33" s="11"/>
      <c r="AC33" s="11"/>
      <c r="AD33" s="11"/>
      <c r="AE33" s="11"/>
      <c r="AF33" s="11"/>
      <c r="AG33" s="11"/>
      <c r="AH33" s="11"/>
      <c r="AI33" s="11"/>
      <c r="AJ33" s="11"/>
      <c r="AK33" s="11"/>
    </row>
    <row r="34" spans="1:37" x14ac:dyDescent="0.3">
      <c r="A34" s="62"/>
      <c r="B34" s="174"/>
      <c r="C34" s="62"/>
      <c r="D34" s="62"/>
      <c r="E34" s="62"/>
      <c r="F34" s="62"/>
      <c r="G34" s="62"/>
      <c r="H34" s="62"/>
      <c r="I34" s="62"/>
      <c r="J34" s="191">
        <v>23</v>
      </c>
      <c r="K34" s="193">
        <v>100</v>
      </c>
      <c r="L34" s="194">
        <v>146</v>
      </c>
      <c r="M34" s="193">
        <v>1</v>
      </c>
      <c r="N34" s="194">
        <v>0</v>
      </c>
      <c r="O34" s="193">
        <v>1</v>
      </c>
      <c r="P34" s="194">
        <v>0</v>
      </c>
      <c r="Q34" s="193">
        <v>1</v>
      </c>
      <c r="R34" s="194">
        <v>0</v>
      </c>
      <c r="S34" s="11"/>
      <c r="T34" s="11"/>
      <c r="U34" s="11"/>
      <c r="V34" s="16"/>
      <c r="W34" s="9"/>
      <c r="X34" s="9"/>
      <c r="Y34" s="11"/>
      <c r="Z34" s="11"/>
      <c r="AA34" s="11"/>
      <c r="AB34" s="11"/>
      <c r="AC34" s="11"/>
      <c r="AD34" s="11"/>
      <c r="AE34" s="11"/>
      <c r="AF34" s="11"/>
      <c r="AG34" s="11"/>
      <c r="AH34" s="11"/>
      <c r="AI34" s="11"/>
      <c r="AJ34" s="11"/>
      <c r="AK34" s="11"/>
    </row>
    <row r="35" spans="1:37" x14ac:dyDescent="0.3">
      <c r="A35" s="62"/>
      <c r="B35" s="62"/>
      <c r="C35" s="183"/>
      <c r="D35" s="62"/>
      <c r="E35" s="183"/>
      <c r="F35" s="62"/>
      <c r="G35" s="183"/>
      <c r="H35" s="62"/>
      <c r="I35" s="62"/>
      <c r="J35" s="191">
        <v>24</v>
      </c>
      <c r="K35" s="193">
        <v>100</v>
      </c>
      <c r="L35" s="194">
        <v>146</v>
      </c>
      <c r="M35" s="193">
        <v>1</v>
      </c>
      <c r="N35" s="194">
        <v>0</v>
      </c>
      <c r="O35" s="193">
        <v>1</v>
      </c>
      <c r="P35" s="194">
        <v>0</v>
      </c>
      <c r="Q35" s="193">
        <v>1</v>
      </c>
      <c r="R35" s="194">
        <v>0</v>
      </c>
      <c r="S35" s="11"/>
      <c r="T35" s="11"/>
      <c r="U35" s="11"/>
      <c r="V35" s="16"/>
      <c r="W35" s="9"/>
      <c r="X35" s="9"/>
      <c r="Y35" s="11"/>
      <c r="Z35" s="11"/>
      <c r="AA35" s="11"/>
      <c r="AB35" s="11"/>
      <c r="AC35" s="11"/>
      <c r="AD35" s="11"/>
      <c r="AE35" s="11"/>
      <c r="AF35" s="11"/>
      <c r="AG35" s="11"/>
      <c r="AH35" s="11"/>
      <c r="AI35" s="11"/>
      <c r="AJ35" s="11"/>
      <c r="AK35" s="11"/>
    </row>
    <row r="36" spans="1:37" ht="13.5" customHeight="1" x14ac:dyDescent="0.3">
      <c r="A36" s="62"/>
      <c r="B36" s="200"/>
      <c r="C36" s="200"/>
      <c r="D36" s="200"/>
      <c r="E36" s="200"/>
      <c r="F36" s="200"/>
      <c r="G36" s="200"/>
      <c r="H36" s="200"/>
      <c r="I36" s="62"/>
      <c r="J36" s="191">
        <v>25</v>
      </c>
      <c r="K36" s="193">
        <v>100</v>
      </c>
      <c r="L36" s="194">
        <v>146</v>
      </c>
      <c r="M36" s="193">
        <v>1</v>
      </c>
      <c r="N36" s="194">
        <v>0</v>
      </c>
      <c r="O36" s="193">
        <v>1</v>
      </c>
      <c r="P36" s="194">
        <v>0</v>
      </c>
      <c r="Q36" s="193">
        <v>1</v>
      </c>
      <c r="R36" s="194">
        <v>0</v>
      </c>
      <c r="S36" s="11"/>
      <c r="T36" s="11"/>
      <c r="U36" s="11"/>
      <c r="V36" s="16"/>
      <c r="W36" s="9"/>
      <c r="X36" s="9"/>
      <c r="Y36" s="11"/>
      <c r="Z36" s="11"/>
      <c r="AA36" s="11"/>
      <c r="AB36" s="11"/>
      <c r="AC36" s="11"/>
      <c r="AD36" s="11"/>
      <c r="AE36" s="11"/>
      <c r="AF36" s="11"/>
      <c r="AG36" s="11"/>
      <c r="AH36" s="11"/>
      <c r="AI36" s="11"/>
      <c r="AJ36" s="11"/>
      <c r="AK36" s="11"/>
    </row>
    <row r="37" spans="1:37" x14ac:dyDescent="0.3">
      <c r="A37" s="62"/>
      <c r="B37" s="174"/>
      <c r="C37" s="20"/>
      <c r="D37" s="20"/>
      <c r="E37" s="20"/>
      <c r="F37" s="20"/>
      <c r="G37" s="20"/>
      <c r="H37" s="20"/>
      <c r="I37" s="62"/>
      <c r="J37" s="191">
        <v>26</v>
      </c>
      <c r="K37" s="193">
        <v>100</v>
      </c>
      <c r="L37" s="194">
        <v>146</v>
      </c>
      <c r="M37" s="193">
        <v>1</v>
      </c>
      <c r="N37" s="194">
        <v>0</v>
      </c>
      <c r="O37" s="193">
        <v>1</v>
      </c>
      <c r="P37" s="194">
        <v>0</v>
      </c>
      <c r="Q37" s="193">
        <v>1</v>
      </c>
      <c r="R37" s="194">
        <v>0</v>
      </c>
      <c r="S37" s="11"/>
      <c r="T37" s="11"/>
      <c r="U37" s="11"/>
      <c r="V37" s="16"/>
      <c r="W37" s="9"/>
      <c r="X37" s="9"/>
      <c r="Y37" s="11"/>
      <c r="Z37" s="11"/>
      <c r="AA37" s="11"/>
      <c r="AB37" s="11"/>
      <c r="AC37" s="11"/>
      <c r="AD37" s="11"/>
      <c r="AE37" s="11"/>
      <c r="AF37" s="11"/>
      <c r="AG37" s="11"/>
      <c r="AH37" s="11"/>
      <c r="AI37" s="11"/>
      <c r="AJ37" s="11"/>
      <c r="AK37" s="11"/>
    </row>
    <row r="38" spans="1:37" x14ac:dyDescent="0.3">
      <c r="A38" s="62"/>
      <c r="B38" s="174"/>
      <c r="C38" s="20"/>
      <c r="D38" s="20"/>
      <c r="E38" s="20"/>
      <c r="F38" s="20"/>
      <c r="G38" s="20"/>
      <c r="H38" s="20"/>
      <c r="I38" s="62"/>
      <c r="J38" s="191">
        <v>27</v>
      </c>
      <c r="K38" s="193">
        <v>100</v>
      </c>
      <c r="L38" s="194">
        <v>146</v>
      </c>
      <c r="M38" s="193">
        <v>1</v>
      </c>
      <c r="N38" s="194">
        <v>0</v>
      </c>
      <c r="O38" s="193">
        <v>1</v>
      </c>
      <c r="P38" s="194">
        <v>0</v>
      </c>
      <c r="Q38" s="193">
        <v>1</v>
      </c>
      <c r="R38" s="194">
        <v>0</v>
      </c>
      <c r="S38" s="11"/>
      <c r="T38" s="11"/>
      <c r="U38" s="11"/>
      <c r="V38" s="16"/>
      <c r="W38" s="9"/>
      <c r="X38" s="9"/>
      <c r="Y38" s="11"/>
      <c r="Z38" s="11"/>
      <c r="AA38" s="11"/>
      <c r="AB38" s="11"/>
      <c r="AC38" s="11"/>
      <c r="AD38" s="11"/>
      <c r="AE38" s="11"/>
      <c r="AF38" s="11"/>
      <c r="AG38" s="11"/>
      <c r="AH38" s="11"/>
      <c r="AI38" s="11"/>
      <c r="AJ38" s="11"/>
      <c r="AK38" s="11"/>
    </row>
    <row r="39" spans="1:37" x14ac:dyDescent="0.3">
      <c r="A39" s="62"/>
      <c r="B39" s="174"/>
      <c r="C39" s="20"/>
      <c r="D39" s="20"/>
      <c r="E39" s="20"/>
      <c r="F39" s="20"/>
      <c r="G39" s="20"/>
      <c r="H39" s="20"/>
      <c r="I39" s="62"/>
      <c r="J39" s="191">
        <v>28</v>
      </c>
      <c r="K39" s="193">
        <v>100</v>
      </c>
      <c r="L39" s="194">
        <v>146</v>
      </c>
      <c r="M39" s="193">
        <v>1</v>
      </c>
      <c r="N39" s="194">
        <v>0</v>
      </c>
      <c r="O39" s="193">
        <v>1</v>
      </c>
      <c r="P39" s="194">
        <v>0</v>
      </c>
      <c r="Q39" s="193">
        <v>1</v>
      </c>
      <c r="R39" s="194">
        <v>0</v>
      </c>
      <c r="S39" s="11"/>
      <c r="T39" s="11"/>
      <c r="U39" s="11"/>
      <c r="V39" s="16"/>
      <c r="W39" s="9"/>
      <c r="X39" s="9"/>
      <c r="Y39" s="11"/>
      <c r="Z39" s="11"/>
      <c r="AA39" s="11"/>
      <c r="AB39" s="11"/>
      <c r="AC39" s="11"/>
      <c r="AD39" s="11"/>
      <c r="AE39" s="11"/>
      <c r="AF39" s="11"/>
      <c r="AG39" s="11"/>
      <c r="AH39" s="11"/>
      <c r="AI39" s="11"/>
      <c r="AJ39" s="11"/>
      <c r="AK39" s="11"/>
    </row>
    <row r="40" spans="1:37" x14ac:dyDescent="0.3">
      <c r="A40" s="62"/>
      <c r="B40" s="174"/>
      <c r="C40" s="20"/>
      <c r="D40" s="20"/>
      <c r="E40" s="20"/>
      <c r="F40" s="20"/>
      <c r="G40" s="20"/>
      <c r="H40" s="20"/>
      <c r="I40" s="62"/>
      <c r="J40" s="191">
        <v>29</v>
      </c>
      <c r="K40" s="193">
        <v>100</v>
      </c>
      <c r="L40" s="194">
        <v>146</v>
      </c>
      <c r="M40" s="193">
        <v>1</v>
      </c>
      <c r="N40" s="194">
        <v>0</v>
      </c>
      <c r="O40" s="193">
        <v>1</v>
      </c>
      <c r="P40" s="194">
        <v>0</v>
      </c>
      <c r="Q40" s="193">
        <v>1</v>
      </c>
      <c r="R40" s="194">
        <v>0</v>
      </c>
      <c r="S40" s="11"/>
      <c r="T40" s="11"/>
      <c r="U40" s="11"/>
      <c r="V40" s="16"/>
      <c r="W40" s="9"/>
      <c r="X40" s="9"/>
      <c r="Y40" s="11"/>
      <c r="Z40" s="11"/>
      <c r="AA40" s="11"/>
      <c r="AB40" s="11"/>
      <c r="AC40" s="11"/>
      <c r="AD40" s="11"/>
      <c r="AE40" s="11"/>
      <c r="AF40" s="11"/>
      <c r="AG40" s="11"/>
      <c r="AH40" s="11"/>
      <c r="AI40" s="11"/>
      <c r="AJ40" s="11"/>
      <c r="AK40" s="11"/>
    </row>
    <row r="41" spans="1:37" x14ac:dyDescent="0.3">
      <c r="A41" s="62"/>
      <c r="B41" s="174"/>
      <c r="C41" s="20"/>
      <c r="D41" s="20"/>
      <c r="E41" s="20"/>
      <c r="F41" s="20"/>
      <c r="G41" s="20"/>
      <c r="H41" s="20"/>
      <c r="I41" s="62"/>
      <c r="J41" s="191">
        <v>30</v>
      </c>
      <c r="K41" s="193">
        <v>100</v>
      </c>
      <c r="L41" s="194">
        <v>146</v>
      </c>
      <c r="M41" s="193">
        <v>1</v>
      </c>
      <c r="N41" s="194">
        <v>0</v>
      </c>
      <c r="O41" s="193">
        <v>1</v>
      </c>
      <c r="P41" s="194">
        <v>0</v>
      </c>
      <c r="Q41" s="193">
        <v>1</v>
      </c>
      <c r="R41" s="194">
        <v>0</v>
      </c>
      <c r="S41" s="11"/>
      <c r="T41" s="11"/>
      <c r="U41" s="11"/>
      <c r="V41" s="16"/>
      <c r="W41" s="9"/>
      <c r="X41" s="9"/>
      <c r="Y41" s="11"/>
      <c r="Z41" s="11"/>
      <c r="AA41" s="11"/>
      <c r="AB41" s="11"/>
      <c r="AC41" s="11"/>
      <c r="AD41" s="11"/>
      <c r="AE41" s="11"/>
      <c r="AF41" s="11"/>
      <c r="AG41" s="11"/>
      <c r="AH41" s="11"/>
      <c r="AI41" s="11"/>
      <c r="AJ41" s="11"/>
      <c r="AK41" s="11"/>
    </row>
    <row r="42" spans="1:37" x14ac:dyDescent="0.3">
      <c r="A42" s="62"/>
      <c r="B42" s="174"/>
      <c r="C42" s="20"/>
      <c r="D42" s="20"/>
      <c r="E42" s="20"/>
      <c r="F42" s="20"/>
      <c r="G42" s="20"/>
      <c r="H42" s="20"/>
      <c r="I42" s="62"/>
      <c r="J42" s="191">
        <v>31</v>
      </c>
      <c r="K42" s="193">
        <v>100</v>
      </c>
      <c r="L42" s="194">
        <v>146</v>
      </c>
      <c r="M42" s="193">
        <v>1</v>
      </c>
      <c r="N42" s="194">
        <v>0</v>
      </c>
      <c r="O42" s="193">
        <v>1</v>
      </c>
      <c r="P42" s="194">
        <v>0</v>
      </c>
      <c r="Q42" s="193">
        <v>1</v>
      </c>
      <c r="R42" s="194">
        <v>0</v>
      </c>
      <c r="S42" s="11"/>
      <c r="T42" s="11"/>
      <c r="U42" s="11"/>
      <c r="V42" s="16"/>
      <c r="W42" s="9"/>
      <c r="X42" s="9"/>
      <c r="Y42" s="11"/>
      <c r="Z42" s="11"/>
      <c r="AA42" s="11"/>
      <c r="AB42" s="11"/>
      <c r="AC42" s="11"/>
      <c r="AD42" s="11"/>
      <c r="AE42" s="11"/>
      <c r="AF42" s="11"/>
      <c r="AG42" s="11"/>
      <c r="AH42" s="11"/>
      <c r="AI42" s="11"/>
      <c r="AJ42" s="11"/>
      <c r="AK42" s="11"/>
    </row>
    <row r="43" spans="1:37" x14ac:dyDescent="0.3">
      <c r="A43" s="62"/>
      <c r="B43" s="174"/>
      <c r="C43" s="20"/>
      <c r="D43" s="20"/>
      <c r="E43" s="20"/>
      <c r="F43" s="20"/>
      <c r="G43" s="20"/>
      <c r="H43" s="20"/>
      <c r="I43" s="62"/>
      <c r="J43" s="191">
        <v>32</v>
      </c>
      <c r="K43" s="193">
        <v>100</v>
      </c>
      <c r="L43" s="194">
        <v>146</v>
      </c>
      <c r="M43" s="193">
        <v>1</v>
      </c>
      <c r="N43" s="194">
        <v>0</v>
      </c>
      <c r="O43" s="193">
        <v>1</v>
      </c>
      <c r="P43" s="194">
        <v>0</v>
      </c>
      <c r="Q43" s="193">
        <v>1</v>
      </c>
      <c r="R43" s="194">
        <v>0</v>
      </c>
      <c r="S43" s="11"/>
      <c r="T43" s="11"/>
      <c r="U43" s="11"/>
      <c r="V43" s="16"/>
      <c r="W43" s="9"/>
      <c r="X43" s="9"/>
      <c r="Y43" s="11"/>
      <c r="Z43" s="11"/>
      <c r="AA43" s="11"/>
      <c r="AB43" s="11"/>
      <c r="AC43" s="11"/>
      <c r="AD43" s="11"/>
      <c r="AE43" s="11"/>
      <c r="AF43" s="11"/>
      <c r="AG43" s="11"/>
      <c r="AH43" s="11"/>
      <c r="AI43" s="11"/>
      <c r="AJ43" s="11"/>
      <c r="AK43" s="11"/>
    </row>
    <row r="44" spans="1:37" x14ac:dyDescent="0.3">
      <c r="A44" s="62"/>
      <c r="B44" s="174"/>
      <c r="C44" s="20"/>
      <c r="D44" s="20"/>
      <c r="E44" s="20"/>
      <c r="F44" s="20"/>
      <c r="G44" s="20"/>
      <c r="H44" s="20"/>
      <c r="I44" s="62"/>
      <c r="J44" s="191">
        <v>33</v>
      </c>
      <c r="K44" s="193">
        <v>100</v>
      </c>
      <c r="L44" s="194">
        <v>146</v>
      </c>
      <c r="M44" s="193">
        <v>1</v>
      </c>
      <c r="N44" s="194">
        <v>0</v>
      </c>
      <c r="O44" s="193">
        <v>1</v>
      </c>
      <c r="P44" s="194">
        <v>0</v>
      </c>
      <c r="Q44" s="193">
        <v>1</v>
      </c>
      <c r="R44" s="194">
        <v>0</v>
      </c>
      <c r="S44" s="11"/>
      <c r="T44" s="11"/>
      <c r="U44" s="11"/>
      <c r="V44" s="16"/>
      <c r="W44" s="9"/>
      <c r="X44" s="9"/>
      <c r="Y44" s="11"/>
      <c r="Z44" s="11"/>
      <c r="AA44" s="11"/>
      <c r="AB44" s="11"/>
      <c r="AC44" s="11"/>
      <c r="AD44" s="11"/>
      <c r="AE44" s="11"/>
      <c r="AF44" s="11"/>
      <c r="AG44" s="11"/>
      <c r="AH44" s="11"/>
      <c r="AI44" s="11"/>
      <c r="AJ44" s="11"/>
      <c r="AK44" s="11"/>
    </row>
    <row r="45" spans="1:37" x14ac:dyDescent="0.3">
      <c r="A45" s="62"/>
      <c r="B45" s="174"/>
      <c r="C45" s="20"/>
      <c r="D45" s="20"/>
      <c r="E45" s="20"/>
      <c r="F45" s="20"/>
      <c r="G45" s="20"/>
      <c r="H45" s="20"/>
      <c r="I45" s="62"/>
      <c r="J45" s="191">
        <v>34</v>
      </c>
      <c r="K45" s="193">
        <v>100</v>
      </c>
      <c r="L45" s="194">
        <v>146</v>
      </c>
      <c r="M45" s="193">
        <v>1</v>
      </c>
      <c r="N45" s="194">
        <v>0</v>
      </c>
      <c r="O45" s="193">
        <v>1</v>
      </c>
      <c r="P45" s="194">
        <v>0</v>
      </c>
      <c r="Q45" s="193">
        <v>1</v>
      </c>
      <c r="R45" s="194">
        <v>0</v>
      </c>
      <c r="S45" s="11"/>
      <c r="T45" s="11"/>
      <c r="U45" s="11"/>
      <c r="V45" s="16"/>
      <c r="W45" s="9"/>
      <c r="X45" s="9"/>
      <c r="Y45" s="11"/>
      <c r="Z45" s="11"/>
      <c r="AA45" s="11"/>
      <c r="AB45" s="11"/>
      <c r="AC45" s="11"/>
      <c r="AD45" s="11"/>
      <c r="AE45" s="11"/>
      <c r="AF45" s="11"/>
      <c r="AG45" s="11"/>
      <c r="AH45" s="11"/>
      <c r="AI45" s="11"/>
      <c r="AJ45" s="11"/>
      <c r="AK45" s="11"/>
    </row>
    <row r="46" spans="1:37" x14ac:dyDescent="0.3">
      <c r="A46" s="62"/>
      <c r="B46" s="174"/>
      <c r="C46" s="20"/>
      <c r="D46" s="20"/>
      <c r="E46" s="20"/>
      <c r="F46" s="20"/>
      <c r="G46" s="20"/>
      <c r="H46" s="20"/>
      <c r="I46" s="62"/>
      <c r="J46" s="191">
        <v>35</v>
      </c>
      <c r="K46" s="193">
        <v>100</v>
      </c>
      <c r="L46" s="194">
        <v>146</v>
      </c>
      <c r="M46" s="193">
        <v>1</v>
      </c>
      <c r="N46" s="194">
        <v>0</v>
      </c>
      <c r="O46" s="193">
        <v>1</v>
      </c>
      <c r="P46" s="194">
        <v>0</v>
      </c>
      <c r="Q46" s="193">
        <v>1</v>
      </c>
      <c r="R46" s="194">
        <v>0</v>
      </c>
      <c r="S46" s="11"/>
      <c r="T46" s="11"/>
      <c r="U46" s="11"/>
      <c r="V46" s="16"/>
      <c r="W46" s="9"/>
      <c r="X46" s="9"/>
      <c r="Y46" s="11"/>
      <c r="Z46" s="11"/>
      <c r="AA46" s="11"/>
      <c r="AB46" s="11"/>
      <c r="AC46" s="11"/>
      <c r="AD46" s="11"/>
      <c r="AE46" s="11"/>
      <c r="AF46" s="11"/>
      <c r="AG46" s="11"/>
      <c r="AH46" s="11"/>
      <c r="AI46" s="11"/>
      <c r="AJ46" s="11"/>
      <c r="AK46" s="11"/>
    </row>
    <row r="47" spans="1:37" x14ac:dyDescent="0.3">
      <c r="A47" s="62"/>
      <c r="B47" s="174"/>
      <c r="C47" s="20"/>
      <c r="D47" s="20"/>
      <c r="E47" s="20"/>
      <c r="F47" s="20"/>
      <c r="G47" s="20"/>
      <c r="H47" s="20"/>
      <c r="I47" s="62"/>
      <c r="J47" s="191">
        <v>36</v>
      </c>
      <c r="K47" s="193">
        <v>100</v>
      </c>
      <c r="L47" s="194">
        <v>146</v>
      </c>
      <c r="M47" s="193">
        <v>1</v>
      </c>
      <c r="N47" s="194">
        <v>0</v>
      </c>
      <c r="O47" s="193">
        <v>1</v>
      </c>
      <c r="P47" s="194">
        <v>0</v>
      </c>
      <c r="Q47" s="193">
        <v>1</v>
      </c>
      <c r="R47" s="194">
        <v>0</v>
      </c>
      <c r="S47" s="11"/>
      <c r="T47" s="11"/>
      <c r="U47" s="11"/>
      <c r="V47" s="16"/>
      <c r="W47" s="9"/>
      <c r="X47" s="9"/>
      <c r="Y47" s="11"/>
      <c r="Z47" s="11"/>
      <c r="AA47" s="11"/>
      <c r="AB47" s="11"/>
      <c r="AC47" s="11"/>
      <c r="AD47" s="11"/>
      <c r="AE47" s="11"/>
      <c r="AF47" s="11"/>
      <c r="AG47" s="11"/>
      <c r="AH47" s="11"/>
      <c r="AI47" s="11"/>
      <c r="AJ47" s="11"/>
      <c r="AK47" s="11"/>
    </row>
    <row r="48" spans="1:37" x14ac:dyDescent="0.3">
      <c r="A48" s="62"/>
      <c r="B48" s="174"/>
      <c r="C48" s="20"/>
      <c r="D48" s="20"/>
      <c r="E48" s="20"/>
      <c r="F48" s="20"/>
      <c r="G48" s="20"/>
      <c r="H48" s="20"/>
      <c r="I48" s="62"/>
      <c r="J48" s="191">
        <v>37</v>
      </c>
      <c r="K48" s="193">
        <v>100</v>
      </c>
      <c r="L48" s="194">
        <v>146</v>
      </c>
      <c r="M48" s="193">
        <v>1</v>
      </c>
      <c r="N48" s="194">
        <v>0</v>
      </c>
      <c r="O48" s="193">
        <v>1</v>
      </c>
      <c r="P48" s="194">
        <v>0</v>
      </c>
      <c r="Q48" s="193">
        <v>1</v>
      </c>
      <c r="R48" s="194">
        <v>0</v>
      </c>
      <c r="S48" s="11"/>
      <c r="T48" s="11"/>
      <c r="U48" s="11"/>
      <c r="V48" s="16"/>
      <c r="W48" s="9"/>
      <c r="X48" s="9"/>
      <c r="Y48" s="11"/>
      <c r="Z48" s="11"/>
      <c r="AA48" s="11"/>
      <c r="AB48" s="11"/>
      <c r="AC48" s="11"/>
      <c r="AD48" s="11"/>
      <c r="AE48" s="11"/>
      <c r="AF48" s="11"/>
      <c r="AG48" s="11"/>
      <c r="AH48" s="11"/>
      <c r="AI48" s="11"/>
      <c r="AJ48" s="11"/>
      <c r="AK48" s="11"/>
    </row>
    <row r="49" spans="1:37" x14ac:dyDescent="0.3">
      <c r="A49" s="62"/>
      <c r="B49" s="174"/>
      <c r="C49" s="20"/>
      <c r="D49" s="20"/>
      <c r="E49" s="20"/>
      <c r="F49" s="20"/>
      <c r="G49" s="20"/>
      <c r="H49" s="20"/>
      <c r="I49" s="62"/>
      <c r="J49" s="191">
        <v>38</v>
      </c>
      <c r="K49" s="193">
        <v>100</v>
      </c>
      <c r="L49" s="194">
        <v>146</v>
      </c>
      <c r="M49" s="193">
        <v>1</v>
      </c>
      <c r="N49" s="194">
        <v>0</v>
      </c>
      <c r="O49" s="193">
        <v>1</v>
      </c>
      <c r="P49" s="194">
        <v>0</v>
      </c>
      <c r="Q49" s="193">
        <v>1</v>
      </c>
      <c r="R49" s="194">
        <v>0</v>
      </c>
      <c r="S49" s="11"/>
      <c r="T49" s="11"/>
      <c r="U49" s="11"/>
      <c r="V49" s="16"/>
      <c r="W49" s="9"/>
      <c r="X49" s="9"/>
      <c r="Y49" s="11"/>
      <c r="Z49" s="11"/>
      <c r="AA49" s="11"/>
      <c r="AB49" s="11"/>
      <c r="AC49" s="11"/>
      <c r="AD49" s="11"/>
      <c r="AE49" s="11"/>
      <c r="AF49" s="11"/>
      <c r="AG49" s="11"/>
      <c r="AH49" s="11"/>
      <c r="AI49" s="11"/>
      <c r="AJ49" s="11"/>
      <c r="AK49" s="11"/>
    </row>
    <row r="50" spans="1:37" x14ac:dyDescent="0.3">
      <c r="A50" s="62"/>
      <c r="B50" s="174"/>
      <c r="C50" s="20"/>
      <c r="D50" s="20"/>
      <c r="E50" s="20"/>
      <c r="F50" s="20"/>
      <c r="G50" s="20"/>
      <c r="H50" s="20"/>
      <c r="I50" s="62"/>
      <c r="J50" s="191">
        <v>39</v>
      </c>
      <c r="K50" s="193">
        <v>100</v>
      </c>
      <c r="L50" s="194">
        <v>146</v>
      </c>
      <c r="M50" s="193">
        <v>1</v>
      </c>
      <c r="N50" s="194">
        <v>0</v>
      </c>
      <c r="O50" s="193">
        <v>1</v>
      </c>
      <c r="P50" s="194">
        <v>0</v>
      </c>
      <c r="Q50" s="193">
        <v>1</v>
      </c>
      <c r="R50" s="194">
        <v>0</v>
      </c>
      <c r="S50" s="11"/>
      <c r="T50" s="11"/>
      <c r="U50" s="11"/>
      <c r="V50" s="16"/>
      <c r="W50" s="9"/>
      <c r="X50" s="9"/>
      <c r="Y50" s="11"/>
      <c r="Z50" s="11"/>
      <c r="AA50" s="11"/>
      <c r="AB50" s="11"/>
      <c r="AC50" s="11"/>
      <c r="AD50" s="11"/>
      <c r="AE50" s="11"/>
      <c r="AF50" s="11"/>
      <c r="AG50" s="11"/>
      <c r="AH50" s="11"/>
      <c r="AI50" s="11"/>
      <c r="AJ50" s="11"/>
      <c r="AK50" s="11"/>
    </row>
    <row r="51" spans="1:37" ht="16.2" thickBot="1" x14ac:dyDescent="0.35">
      <c r="A51" s="62"/>
      <c r="B51" s="174"/>
      <c r="C51" s="20"/>
      <c r="D51" s="20"/>
      <c r="E51" s="20"/>
      <c r="F51" s="20"/>
      <c r="G51" s="20"/>
      <c r="H51" s="20"/>
      <c r="I51" s="62"/>
      <c r="J51" s="196">
        <v>40</v>
      </c>
      <c r="K51" s="198">
        <v>100</v>
      </c>
      <c r="L51" s="199">
        <v>146</v>
      </c>
      <c r="M51" s="198">
        <v>1</v>
      </c>
      <c r="N51" s="199">
        <v>0</v>
      </c>
      <c r="O51" s="198">
        <v>1</v>
      </c>
      <c r="P51" s="199">
        <v>0</v>
      </c>
      <c r="Q51" s="198">
        <v>1</v>
      </c>
      <c r="R51" s="199">
        <v>0</v>
      </c>
      <c r="S51" s="11"/>
      <c r="T51" s="11"/>
      <c r="U51" s="11"/>
      <c r="V51" s="16"/>
      <c r="W51" s="9"/>
      <c r="X51" s="9"/>
      <c r="Y51" s="11"/>
      <c r="Z51" s="11"/>
      <c r="AA51" s="11"/>
      <c r="AB51" s="11"/>
      <c r="AC51" s="11"/>
      <c r="AD51" s="11"/>
      <c r="AE51" s="11"/>
      <c r="AF51" s="11"/>
      <c r="AG51" s="11"/>
      <c r="AH51" s="11"/>
      <c r="AI51" s="11"/>
      <c r="AJ51" s="11"/>
      <c r="AK51" s="11"/>
    </row>
    <row r="52" spans="1:37" x14ac:dyDescent="0.3">
      <c r="A52" s="62"/>
      <c r="B52" s="174"/>
      <c r="C52" s="20"/>
      <c r="D52" s="20"/>
      <c r="E52" s="20"/>
      <c r="F52" s="20"/>
      <c r="G52" s="20"/>
      <c r="H52" s="20"/>
      <c r="I52" s="62"/>
      <c r="J52" s="62"/>
      <c r="K52" s="62"/>
      <c r="L52" s="62"/>
      <c r="M52" s="62"/>
      <c r="N52" s="62"/>
      <c r="O52" s="62"/>
      <c r="P52" s="62"/>
      <c r="Q52" s="62"/>
      <c r="R52" s="62"/>
      <c r="S52" s="11"/>
      <c r="T52" s="11"/>
      <c r="U52" s="11"/>
      <c r="V52" s="11"/>
      <c r="W52" s="11"/>
      <c r="X52" s="11"/>
      <c r="Y52" s="11"/>
      <c r="Z52" s="11"/>
      <c r="AA52" s="11"/>
      <c r="AB52" s="11"/>
      <c r="AC52" s="11"/>
      <c r="AD52" s="11"/>
      <c r="AE52" s="11"/>
      <c r="AF52" s="11"/>
      <c r="AG52" s="11"/>
      <c r="AH52" s="11"/>
      <c r="AI52" s="11"/>
      <c r="AJ52" s="11"/>
      <c r="AK52" s="11"/>
    </row>
    <row r="53" spans="1:37" x14ac:dyDescent="0.3">
      <c r="A53" s="62"/>
      <c r="B53" s="174"/>
      <c r="C53" s="20"/>
      <c r="D53" s="20"/>
      <c r="E53" s="20"/>
      <c r="F53" s="20"/>
      <c r="G53" s="20"/>
      <c r="H53" s="20"/>
      <c r="I53" s="62"/>
      <c r="J53" s="62"/>
      <c r="K53" s="62"/>
      <c r="L53" s="62"/>
      <c r="M53" s="62"/>
      <c r="N53" s="62"/>
      <c r="O53" s="62"/>
      <c r="P53" s="62"/>
      <c r="Q53" s="62"/>
      <c r="R53" s="62"/>
      <c r="S53" s="11"/>
      <c r="T53" s="11"/>
      <c r="U53" s="11"/>
      <c r="V53" s="11"/>
      <c r="W53" s="11"/>
      <c r="X53" s="11"/>
      <c r="Y53" s="11"/>
      <c r="Z53" s="11"/>
      <c r="AA53" s="11"/>
      <c r="AB53" s="11"/>
      <c r="AC53" s="11"/>
      <c r="AD53" s="11"/>
      <c r="AE53" s="11"/>
      <c r="AF53" s="11"/>
      <c r="AG53" s="11"/>
      <c r="AH53" s="11"/>
      <c r="AI53" s="11"/>
      <c r="AJ53" s="11"/>
      <c r="AK53" s="11"/>
    </row>
    <row r="54" spans="1:37" x14ac:dyDescent="0.3">
      <c r="A54" s="62"/>
      <c r="B54" s="174"/>
      <c r="C54" s="20"/>
      <c r="D54" s="20"/>
      <c r="E54" s="20"/>
      <c r="F54" s="20"/>
      <c r="G54" s="20"/>
      <c r="H54" s="20"/>
      <c r="I54" s="62"/>
      <c r="J54" s="62"/>
      <c r="K54" s="62"/>
      <c r="L54" s="62"/>
      <c r="M54" s="62"/>
      <c r="N54" s="62"/>
      <c r="O54" s="62"/>
      <c r="P54" s="62"/>
      <c r="Q54" s="62"/>
      <c r="R54" s="62"/>
      <c r="S54" s="11"/>
      <c r="T54" s="11"/>
      <c r="U54" s="11"/>
      <c r="V54" s="11"/>
      <c r="W54" s="11"/>
      <c r="X54" s="11"/>
      <c r="Y54" s="11"/>
      <c r="Z54" s="11"/>
      <c r="AA54" s="11"/>
      <c r="AB54" s="11"/>
      <c r="AC54" s="11"/>
      <c r="AD54" s="11"/>
      <c r="AE54" s="11"/>
      <c r="AF54" s="11"/>
      <c r="AG54" s="11"/>
      <c r="AH54" s="11"/>
      <c r="AI54" s="11"/>
      <c r="AJ54" s="11"/>
      <c r="AK54" s="11"/>
    </row>
    <row r="55" spans="1:37" x14ac:dyDescent="0.3">
      <c r="A55" s="62"/>
      <c r="B55" s="174"/>
      <c r="C55" s="20"/>
      <c r="D55" s="20"/>
      <c r="E55" s="20"/>
      <c r="F55" s="20"/>
      <c r="G55" s="20"/>
      <c r="H55" s="20"/>
      <c r="I55" s="62"/>
      <c r="J55" s="62"/>
      <c r="K55" s="62"/>
      <c r="L55" s="62"/>
      <c r="M55" s="62"/>
      <c r="N55" s="62"/>
      <c r="O55" s="62"/>
      <c r="P55" s="62"/>
      <c r="Q55" s="62"/>
      <c r="R55" s="62"/>
      <c r="S55" s="11"/>
      <c r="T55" s="11"/>
      <c r="U55" s="11"/>
      <c r="V55" s="11"/>
      <c r="W55" s="11"/>
      <c r="X55" s="11"/>
      <c r="Y55" s="11"/>
      <c r="Z55" s="11"/>
      <c r="AA55" s="11"/>
      <c r="AB55" s="11"/>
      <c r="AC55" s="11"/>
      <c r="AD55" s="11"/>
      <c r="AE55" s="11"/>
      <c r="AF55" s="11"/>
      <c r="AG55" s="11"/>
      <c r="AH55" s="11"/>
      <c r="AI55" s="11"/>
      <c r="AJ55" s="11"/>
      <c r="AK55" s="11"/>
    </row>
    <row r="56" spans="1:37" x14ac:dyDescent="0.3">
      <c r="A56" s="62"/>
      <c r="B56" s="174"/>
      <c r="C56" s="20"/>
      <c r="D56" s="20"/>
      <c r="E56" s="20"/>
      <c r="F56" s="20"/>
      <c r="G56" s="20"/>
      <c r="H56" s="20"/>
      <c r="I56" s="62"/>
      <c r="J56" s="62"/>
      <c r="K56" s="62"/>
      <c r="L56" s="62"/>
      <c r="M56" s="62"/>
      <c r="N56" s="62"/>
      <c r="O56" s="62"/>
      <c r="P56" s="62"/>
      <c r="Q56" s="62"/>
      <c r="R56" s="62"/>
      <c r="S56" s="11"/>
      <c r="T56" s="11"/>
      <c r="U56" s="11"/>
      <c r="V56" s="11"/>
      <c r="W56" s="11"/>
      <c r="X56" s="11"/>
      <c r="Y56" s="11"/>
      <c r="Z56" s="11"/>
      <c r="AA56" s="11"/>
      <c r="AB56" s="11"/>
      <c r="AC56" s="11"/>
      <c r="AD56" s="11"/>
      <c r="AE56" s="11"/>
      <c r="AF56" s="11"/>
      <c r="AG56" s="11"/>
      <c r="AH56" s="11"/>
      <c r="AI56" s="11"/>
      <c r="AJ56" s="11"/>
      <c r="AK56" s="11"/>
    </row>
    <row r="57" spans="1:37" x14ac:dyDescent="0.3">
      <c r="A57" s="62"/>
      <c r="B57" s="174"/>
      <c r="C57" s="20"/>
      <c r="D57" s="20"/>
      <c r="E57" s="20"/>
      <c r="F57" s="20"/>
      <c r="G57" s="20"/>
      <c r="H57" s="20"/>
      <c r="I57" s="62"/>
      <c r="J57" s="62"/>
      <c r="K57" s="62"/>
      <c r="L57" s="62"/>
      <c r="M57" s="62"/>
      <c r="N57" s="62"/>
      <c r="O57" s="62"/>
      <c r="P57" s="62"/>
      <c r="Q57" s="62"/>
      <c r="R57" s="62"/>
      <c r="S57" s="11"/>
      <c r="T57" s="11"/>
      <c r="U57" s="11"/>
      <c r="V57" s="11"/>
      <c r="W57" s="11"/>
      <c r="X57" s="11"/>
      <c r="Y57" s="11"/>
      <c r="Z57" s="11"/>
      <c r="AA57" s="11"/>
      <c r="AB57" s="11"/>
      <c r="AC57" s="11"/>
      <c r="AD57" s="11"/>
      <c r="AE57" s="11"/>
      <c r="AF57" s="11"/>
      <c r="AG57" s="11"/>
      <c r="AH57" s="11"/>
      <c r="AI57" s="11"/>
      <c r="AJ57" s="11"/>
      <c r="AK57" s="11"/>
    </row>
    <row r="58" spans="1:37"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sheetData>
  <mergeCells count="2">
    <mergeCell ref="J8:M8"/>
    <mergeCell ref="J7:M7"/>
  </mergeCells>
  <phoneticPr fontId="1" type="noConversion"/>
  <pageMargins left="0.75" right="0.75" top="1" bottom="1" header="0.5" footer="0.5"/>
  <pageSetup orientation="portrait" horizontalDpi="200" verticalDpi="200" r:id="rId1"/>
  <headerFooter alignWithMargins="0"/>
  <drawing r:id="rId2"/>
  <legacyDrawing r:id="rId3"/>
  <controls>
    <mc:AlternateContent xmlns:mc="http://schemas.openxmlformats.org/markup-compatibility/2006">
      <mc:Choice Requires="x14">
        <control shapeId="29715" r:id="rId4" name="CommandButton1">
          <controlPr autoLine="0" autoPict="0" r:id="rId5">
            <anchor moveWithCells="1">
              <from>
                <xdr:col>0</xdr:col>
                <xdr:colOff>182880</xdr:colOff>
                <xdr:row>0</xdr:row>
                <xdr:rowOff>563880</xdr:rowOff>
              </from>
              <to>
                <xdr:col>3</xdr:col>
                <xdr:colOff>182880</xdr:colOff>
                <xdr:row>1</xdr:row>
                <xdr:rowOff>228600</xdr:rowOff>
              </to>
            </anchor>
          </controlPr>
        </control>
      </mc:Choice>
      <mc:Fallback>
        <control shapeId="29715"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U230"/>
  <sheetViews>
    <sheetView topLeftCell="B193" zoomScale="90" zoomScaleNormal="90" workbookViewId="0">
      <selection activeCell="M12" sqref="M12"/>
    </sheetView>
  </sheetViews>
  <sheetFormatPr defaultColWidth="9.109375" defaultRowHeight="15.6" x14ac:dyDescent="0.3"/>
  <cols>
    <col min="1" max="1" width="15.6640625" style="10" customWidth="1"/>
    <col min="2" max="2" width="21.109375" style="10" customWidth="1"/>
    <col min="3" max="3" width="48.109375" style="10" customWidth="1"/>
    <col min="4" max="4" width="14.6640625" style="10" customWidth="1"/>
    <col min="5" max="14" width="12.109375" style="10" customWidth="1"/>
    <col min="15" max="16384" width="9.109375" style="10"/>
  </cols>
  <sheetData>
    <row r="1" spans="1:21" x14ac:dyDescent="0.3">
      <c r="A1" s="11"/>
      <c r="B1" s="11"/>
      <c r="C1" s="11"/>
      <c r="D1" s="11"/>
      <c r="E1" s="11"/>
      <c r="F1" s="11"/>
      <c r="G1" s="11"/>
      <c r="H1" s="11"/>
      <c r="I1" s="11"/>
      <c r="J1" s="11"/>
      <c r="K1" s="11"/>
      <c r="L1" s="11"/>
      <c r="M1" s="11"/>
      <c r="N1" s="11"/>
      <c r="O1" s="11"/>
      <c r="P1" s="11"/>
      <c r="Q1" s="11"/>
      <c r="R1" s="11"/>
      <c r="S1" s="11"/>
      <c r="T1" s="11"/>
      <c r="U1" s="11"/>
    </row>
    <row r="2" spans="1:21" x14ac:dyDescent="0.3">
      <c r="A2" s="11"/>
      <c r="B2" s="11"/>
      <c r="C2" s="11"/>
      <c r="D2" s="11"/>
      <c r="E2" s="11"/>
      <c r="F2" s="11"/>
      <c r="G2" s="11"/>
      <c r="H2" s="11"/>
      <c r="I2" s="11"/>
      <c r="J2" s="11"/>
      <c r="K2" s="11"/>
      <c r="L2" s="11"/>
      <c r="M2" s="11"/>
      <c r="N2" s="11"/>
      <c r="O2" s="11"/>
      <c r="P2" s="11"/>
      <c r="Q2" s="11"/>
      <c r="R2" s="11"/>
      <c r="S2" s="11"/>
      <c r="T2" s="11"/>
      <c r="U2" s="11"/>
    </row>
    <row r="3" spans="1:21" x14ac:dyDescent="0.3">
      <c r="A3" s="11"/>
      <c r="B3" s="11"/>
      <c r="C3" s="11"/>
      <c r="D3" s="11"/>
      <c r="E3" s="11"/>
      <c r="F3" s="11"/>
      <c r="G3" s="11"/>
      <c r="H3" s="11"/>
      <c r="I3" s="11"/>
      <c r="J3" s="11"/>
      <c r="K3" s="11"/>
      <c r="L3" s="11"/>
      <c r="M3" s="11"/>
      <c r="N3" s="11"/>
      <c r="O3" s="11"/>
      <c r="P3" s="11"/>
      <c r="Q3" s="11"/>
      <c r="R3" s="11"/>
      <c r="S3" s="11"/>
      <c r="T3" s="11"/>
      <c r="U3" s="11"/>
    </row>
    <row r="4" spans="1:21" x14ac:dyDescent="0.3">
      <c r="A4" s="11"/>
      <c r="B4" s="11"/>
      <c r="C4" s="11"/>
      <c r="D4" s="11"/>
      <c r="E4" s="11"/>
      <c r="F4" s="11"/>
      <c r="G4" s="11"/>
      <c r="H4" s="11"/>
      <c r="I4" s="11"/>
      <c r="J4" s="11"/>
      <c r="K4" s="11"/>
      <c r="L4" s="11"/>
      <c r="M4" s="11"/>
      <c r="N4" s="11"/>
      <c r="O4" s="11"/>
      <c r="P4" s="11"/>
      <c r="Q4" s="11"/>
      <c r="R4" s="11"/>
      <c r="S4" s="11"/>
      <c r="T4" s="11"/>
      <c r="U4" s="11"/>
    </row>
    <row r="5" spans="1:21" x14ac:dyDescent="0.3">
      <c r="A5" s="11"/>
      <c r="B5" s="11"/>
      <c r="C5" s="11" t="s">
        <v>419</v>
      </c>
      <c r="D5" s="11"/>
      <c r="E5" s="11"/>
      <c r="F5" s="11"/>
      <c r="G5" s="11"/>
      <c r="H5" s="11"/>
      <c r="I5" s="11"/>
      <c r="J5" s="11"/>
      <c r="K5" s="11"/>
      <c r="L5" s="11"/>
      <c r="M5" s="11"/>
      <c r="N5" s="11"/>
      <c r="O5" s="11"/>
      <c r="P5" s="11"/>
      <c r="Q5" s="11"/>
      <c r="R5" s="11"/>
      <c r="S5" s="11"/>
      <c r="T5" s="11"/>
      <c r="U5" s="11"/>
    </row>
    <row r="6" spans="1:21" ht="17.25" customHeight="1" x14ac:dyDescent="0.3">
      <c r="A6" s="208"/>
      <c r="B6" s="11"/>
      <c r="C6" s="98" t="s">
        <v>420</v>
      </c>
      <c r="D6" s="11"/>
      <c r="E6" s="11"/>
      <c r="F6" s="11"/>
      <c r="G6" s="11"/>
      <c r="H6" s="11"/>
      <c r="I6" s="11"/>
      <c r="J6" s="11"/>
      <c r="K6" s="11"/>
      <c r="L6" s="11"/>
      <c r="M6" s="11"/>
      <c r="N6" s="11"/>
      <c r="O6" s="11"/>
      <c r="P6" s="11"/>
      <c r="Q6" s="11"/>
      <c r="R6" s="11"/>
      <c r="S6" s="11"/>
      <c r="T6" s="11"/>
      <c r="U6" s="11"/>
    </row>
    <row r="7" spans="1:21" x14ac:dyDescent="0.3">
      <c r="A7" s="11"/>
      <c r="B7" s="11"/>
      <c r="C7" s="11" t="s">
        <v>421</v>
      </c>
      <c r="D7" s="16"/>
      <c r="E7" s="11"/>
      <c r="F7" s="11"/>
      <c r="G7" s="11"/>
      <c r="H7" s="11"/>
      <c r="I7" s="11"/>
      <c r="J7" s="11"/>
      <c r="K7" s="11"/>
      <c r="L7" s="11"/>
      <c r="M7" s="11"/>
      <c r="N7" s="11"/>
      <c r="O7" s="11"/>
      <c r="P7" s="11"/>
      <c r="Q7" s="11"/>
      <c r="R7" s="11"/>
      <c r="S7" s="11"/>
      <c r="T7" s="11"/>
      <c r="U7" s="11"/>
    </row>
    <row r="8" spans="1:21" x14ac:dyDescent="0.3">
      <c r="A8" s="11"/>
      <c r="B8" s="11"/>
      <c r="C8" s="11" t="s">
        <v>485</v>
      </c>
      <c r="D8" s="11"/>
      <c r="E8" s="11"/>
      <c r="F8" s="11"/>
      <c r="G8" s="11"/>
      <c r="H8" s="11"/>
      <c r="I8" s="11"/>
      <c r="J8" s="11"/>
      <c r="K8" s="11"/>
      <c r="L8" s="11"/>
      <c r="M8" s="11"/>
      <c r="N8" s="11"/>
      <c r="O8" s="11"/>
      <c r="P8" s="11"/>
      <c r="Q8" s="11"/>
      <c r="R8" s="11"/>
      <c r="S8" s="11"/>
      <c r="T8" s="11"/>
      <c r="U8" s="11"/>
    </row>
    <row r="9" spans="1:21" x14ac:dyDescent="0.3">
      <c r="A9" s="11"/>
      <c r="B9" s="11"/>
      <c r="C9" s="11"/>
      <c r="D9" s="9"/>
      <c r="E9" s="42"/>
      <c r="F9" s="42"/>
      <c r="G9" s="42"/>
      <c r="H9" s="42"/>
      <c r="I9" s="42"/>
      <c r="J9" s="42"/>
      <c r="K9" s="11"/>
      <c r="L9" s="11"/>
      <c r="M9" s="11"/>
      <c r="N9" s="11"/>
      <c r="O9" s="11"/>
      <c r="P9" s="11"/>
      <c r="Q9" s="11"/>
      <c r="R9" s="11"/>
      <c r="S9" s="11"/>
      <c r="T9" s="11"/>
      <c r="U9" s="11"/>
    </row>
    <row r="10" spans="1:21" x14ac:dyDescent="0.3">
      <c r="A10" s="11"/>
      <c r="B10" s="11"/>
      <c r="C10" s="38"/>
      <c r="D10" s="467" t="s">
        <v>2</v>
      </c>
      <c r="E10" s="467"/>
      <c r="F10" s="467"/>
      <c r="G10" s="467"/>
      <c r="H10" s="467"/>
      <c r="I10" s="467"/>
      <c r="J10" s="467"/>
      <c r="K10" s="467"/>
      <c r="L10" s="467"/>
      <c r="M10" s="467"/>
      <c r="N10" s="467"/>
      <c r="O10" s="11"/>
      <c r="P10" s="11"/>
      <c r="Q10" s="11"/>
      <c r="R10" s="11"/>
      <c r="S10" s="11"/>
      <c r="T10" s="11"/>
      <c r="U10" s="11"/>
    </row>
    <row r="11" spans="1:21" x14ac:dyDescent="0.3">
      <c r="A11" s="11"/>
      <c r="B11" s="11"/>
      <c r="C11" s="38"/>
      <c r="D11" s="209"/>
      <c r="E11" s="210" t="s">
        <v>165</v>
      </c>
      <c r="F11" s="210" t="s">
        <v>166</v>
      </c>
      <c r="G11" s="210" t="s">
        <v>167</v>
      </c>
      <c r="H11" s="210" t="s">
        <v>168</v>
      </c>
      <c r="I11" s="210" t="s">
        <v>169</v>
      </c>
      <c r="J11" s="210" t="s">
        <v>581</v>
      </c>
      <c r="K11" s="210" t="s">
        <v>582</v>
      </c>
      <c r="L11" s="210" t="s">
        <v>583</v>
      </c>
      <c r="M11" s="210" t="s">
        <v>584</v>
      </c>
      <c r="N11" s="210" t="s">
        <v>585</v>
      </c>
      <c r="O11" s="11"/>
      <c r="P11" s="11"/>
      <c r="Q11" s="11"/>
      <c r="R11" s="11"/>
      <c r="S11" s="11"/>
      <c r="T11" s="11"/>
      <c r="U11" s="11"/>
    </row>
    <row r="12" spans="1:21" x14ac:dyDescent="0.3">
      <c r="A12" s="11"/>
      <c r="B12" s="11"/>
      <c r="C12" s="201" t="s">
        <v>542</v>
      </c>
      <c r="D12" s="202" t="s">
        <v>7</v>
      </c>
      <c r="E12" s="155" t="s">
        <v>743</v>
      </c>
      <c r="F12" s="155" t="s">
        <v>744</v>
      </c>
      <c r="G12" s="155" t="s">
        <v>745</v>
      </c>
      <c r="H12" s="155" t="s">
        <v>4</v>
      </c>
      <c r="I12" s="155" t="s">
        <v>5</v>
      </c>
      <c r="J12" s="155" t="s">
        <v>678</v>
      </c>
      <c r="K12" s="155" t="s">
        <v>720</v>
      </c>
      <c r="L12" s="155" t="s">
        <v>721</v>
      </c>
      <c r="M12" s="155" t="s">
        <v>931</v>
      </c>
      <c r="N12" s="211" t="s">
        <v>8</v>
      </c>
      <c r="O12" s="11"/>
      <c r="P12" s="11"/>
      <c r="Q12" s="11"/>
      <c r="R12" s="11"/>
      <c r="S12" s="11"/>
      <c r="T12" s="11"/>
      <c r="U12" s="11"/>
    </row>
    <row r="13" spans="1:21" x14ac:dyDescent="0.3">
      <c r="A13" s="453" t="s">
        <v>15</v>
      </c>
      <c r="B13" s="454"/>
      <c r="C13" s="203" t="s">
        <v>356</v>
      </c>
      <c r="D13" s="212" t="s">
        <v>16</v>
      </c>
      <c r="E13" s="213">
        <v>90</v>
      </c>
      <c r="F13" s="213">
        <v>30</v>
      </c>
      <c r="G13" s="213">
        <v>50</v>
      </c>
      <c r="H13" s="213">
        <v>40</v>
      </c>
      <c r="I13" s="213">
        <v>100</v>
      </c>
      <c r="J13" s="213">
        <v>3</v>
      </c>
      <c r="K13" s="213">
        <v>3</v>
      </c>
      <c r="L13" s="213">
        <v>1</v>
      </c>
      <c r="M13" s="213">
        <v>30</v>
      </c>
      <c r="N13" s="213">
        <v>100</v>
      </c>
      <c r="O13" s="11"/>
      <c r="P13" s="11"/>
      <c r="Q13" s="11"/>
      <c r="R13" s="11"/>
      <c r="S13" s="11"/>
      <c r="T13" s="11"/>
      <c r="U13" s="11"/>
    </row>
    <row r="14" spans="1:21" x14ac:dyDescent="0.3">
      <c r="A14" s="453"/>
      <c r="B14" s="454"/>
      <c r="C14" s="203" t="s">
        <v>355</v>
      </c>
      <c r="D14" s="212" t="s">
        <v>16</v>
      </c>
      <c r="E14" s="213">
        <v>180</v>
      </c>
      <c r="F14" s="213">
        <v>60</v>
      </c>
      <c r="G14" s="213">
        <v>70</v>
      </c>
      <c r="H14" s="213">
        <v>60</v>
      </c>
      <c r="I14" s="213">
        <v>180</v>
      </c>
      <c r="J14" s="213">
        <v>727</v>
      </c>
      <c r="K14" s="213">
        <v>330</v>
      </c>
      <c r="L14" s="423">
        <v>360</v>
      </c>
      <c r="M14" s="213">
        <v>60</v>
      </c>
      <c r="N14" s="213">
        <v>60</v>
      </c>
      <c r="O14" s="11"/>
      <c r="P14" s="11"/>
      <c r="Q14" s="11"/>
      <c r="R14" s="11"/>
      <c r="S14" s="11"/>
      <c r="T14" s="11"/>
      <c r="U14" s="11"/>
    </row>
    <row r="15" spans="1:21" x14ac:dyDescent="0.3">
      <c r="A15" s="455" t="s">
        <v>33</v>
      </c>
      <c r="B15" s="456"/>
      <c r="C15" s="204" t="s">
        <v>668</v>
      </c>
      <c r="D15" s="214" t="s">
        <v>354</v>
      </c>
      <c r="E15" s="213">
        <v>1</v>
      </c>
      <c r="F15" s="213">
        <v>1</v>
      </c>
      <c r="G15" s="213">
        <v>1</v>
      </c>
      <c r="H15" s="213">
        <v>1</v>
      </c>
      <c r="I15" s="213">
        <v>1</v>
      </c>
      <c r="J15" s="213">
        <v>1</v>
      </c>
      <c r="K15" s="213">
        <v>1</v>
      </c>
      <c r="L15" s="213">
        <v>0</v>
      </c>
      <c r="M15" s="213">
        <v>0</v>
      </c>
      <c r="N15" s="213">
        <v>0</v>
      </c>
      <c r="O15" s="11"/>
      <c r="P15" s="11"/>
      <c r="Q15" s="11"/>
      <c r="R15" s="11"/>
      <c r="S15" s="11"/>
      <c r="T15" s="11"/>
      <c r="U15" s="11"/>
    </row>
    <row r="16" spans="1:21" x14ac:dyDescent="0.3">
      <c r="A16" s="455"/>
      <c r="B16" s="456"/>
      <c r="C16" s="204" t="s">
        <v>357</v>
      </c>
      <c r="D16" s="214" t="s">
        <v>34</v>
      </c>
      <c r="E16" s="213">
        <v>1</v>
      </c>
      <c r="F16" s="213">
        <v>1</v>
      </c>
      <c r="G16" s="213">
        <v>1</v>
      </c>
      <c r="H16" s="213">
        <v>1</v>
      </c>
      <c r="I16" s="213">
        <v>1</v>
      </c>
      <c r="J16" s="213">
        <v>1</v>
      </c>
      <c r="K16" s="213">
        <v>1</v>
      </c>
      <c r="L16" s="213">
        <v>1</v>
      </c>
      <c r="M16" s="213">
        <v>1</v>
      </c>
      <c r="N16" s="213">
        <v>250</v>
      </c>
      <c r="O16" s="11"/>
      <c r="P16" s="11"/>
      <c r="Q16" s="11"/>
      <c r="R16" s="11"/>
      <c r="S16" s="11"/>
      <c r="T16" s="11"/>
      <c r="U16" s="11"/>
    </row>
    <row r="17" spans="1:21" x14ac:dyDescent="0.3">
      <c r="A17" s="455"/>
      <c r="B17" s="456"/>
      <c r="C17" s="204" t="s">
        <v>358</v>
      </c>
      <c r="D17" s="214" t="s">
        <v>34</v>
      </c>
      <c r="E17" s="213">
        <v>365</v>
      </c>
      <c r="F17" s="213">
        <v>365</v>
      </c>
      <c r="G17" s="213">
        <v>365</v>
      </c>
      <c r="H17" s="213">
        <v>365</v>
      </c>
      <c r="I17" s="213">
        <v>365</v>
      </c>
      <c r="J17" s="213">
        <v>365</v>
      </c>
      <c r="K17" s="213">
        <v>181</v>
      </c>
      <c r="L17" s="213">
        <v>365</v>
      </c>
      <c r="M17" s="213">
        <v>365</v>
      </c>
      <c r="N17" s="213">
        <v>280</v>
      </c>
      <c r="O17" s="11"/>
      <c r="P17" s="11"/>
      <c r="Q17" s="11"/>
      <c r="R17" s="11"/>
      <c r="S17" s="11"/>
      <c r="T17" s="11"/>
      <c r="U17" s="11"/>
    </row>
    <row r="18" spans="1:21" x14ac:dyDescent="0.3">
      <c r="A18" s="453" t="s">
        <v>17</v>
      </c>
      <c r="B18" s="454"/>
      <c r="C18" s="203" t="s">
        <v>359</v>
      </c>
      <c r="D18" s="212" t="s">
        <v>18</v>
      </c>
      <c r="E18" s="213">
        <v>1.7299999999999999E-2</v>
      </c>
      <c r="F18" s="213">
        <v>1.4E-2</v>
      </c>
      <c r="G18" s="213">
        <v>0.02</v>
      </c>
      <c r="H18" s="213">
        <v>1.9599999999999999E-2</v>
      </c>
      <c r="I18" s="213">
        <v>0.02</v>
      </c>
      <c r="J18" s="213">
        <v>0.09</v>
      </c>
      <c r="K18" s="213">
        <v>0.02</v>
      </c>
      <c r="L18" s="423">
        <v>4.7E-2</v>
      </c>
      <c r="M18" s="213">
        <f>0.02</f>
        <v>0.02</v>
      </c>
      <c r="N18" s="213">
        <f>0.02</f>
        <v>0.02</v>
      </c>
      <c r="O18" s="11"/>
      <c r="P18" s="11"/>
      <c r="Q18" s="11"/>
      <c r="R18" s="11"/>
      <c r="S18" s="11"/>
      <c r="T18" s="11"/>
      <c r="U18" s="11"/>
    </row>
    <row r="19" spans="1:21" x14ac:dyDescent="0.3">
      <c r="A19" s="453"/>
      <c r="B19" s="454"/>
      <c r="C19" s="203" t="s">
        <v>360</v>
      </c>
      <c r="D19" s="212" t="s">
        <v>13</v>
      </c>
      <c r="E19" s="213">
        <v>2E-3</v>
      </c>
      <c r="F19" s="213">
        <v>4.0000000000000001E-3</v>
      </c>
      <c r="G19" s="213">
        <v>5.0000000000000001E-3</v>
      </c>
      <c r="H19" s="213">
        <v>0.01</v>
      </c>
      <c r="I19" s="213">
        <v>0.01</v>
      </c>
      <c r="J19" s="213">
        <v>5.0000000000000001E-3</v>
      </c>
      <c r="K19" s="213">
        <v>0.02</v>
      </c>
      <c r="L19" s="213">
        <v>0.01</v>
      </c>
      <c r="M19" s="213">
        <f>0.004</f>
        <v>4.0000000000000001E-3</v>
      </c>
      <c r="N19" s="213">
        <f>0.004</f>
        <v>4.0000000000000001E-3</v>
      </c>
      <c r="O19" s="11"/>
      <c r="P19" s="11"/>
      <c r="Q19" s="11"/>
      <c r="R19" s="11"/>
      <c r="S19" s="11"/>
      <c r="T19" s="11"/>
      <c r="U19" s="11"/>
    </row>
    <row r="20" spans="1:21" x14ac:dyDescent="0.3">
      <c r="A20" s="453"/>
      <c r="B20" s="454"/>
      <c r="C20" s="203" t="s">
        <v>669</v>
      </c>
      <c r="D20" s="212" t="s">
        <v>19</v>
      </c>
      <c r="E20" s="213">
        <v>500</v>
      </c>
      <c r="F20" s="213">
        <v>300</v>
      </c>
      <c r="G20" s="213">
        <v>500</v>
      </c>
      <c r="H20" s="213">
        <v>500</v>
      </c>
      <c r="I20" s="213">
        <v>500</v>
      </c>
      <c r="J20" s="213">
        <v>500</v>
      </c>
      <c r="K20" s="213">
        <v>300</v>
      </c>
      <c r="L20" s="213">
        <v>100</v>
      </c>
      <c r="M20" s="213">
        <v>300</v>
      </c>
      <c r="N20" s="213">
        <v>300</v>
      </c>
      <c r="O20" s="11"/>
      <c r="P20" s="11"/>
      <c r="Q20" s="11"/>
      <c r="R20" s="11"/>
      <c r="S20" s="11"/>
      <c r="T20" s="11"/>
      <c r="U20" s="11"/>
    </row>
    <row r="21" spans="1:21" x14ac:dyDescent="0.3">
      <c r="A21" s="453"/>
      <c r="B21" s="454"/>
      <c r="C21" s="203" t="s">
        <v>671</v>
      </c>
      <c r="D21" s="212" t="s">
        <v>670</v>
      </c>
      <c r="E21" s="213">
        <v>5</v>
      </c>
      <c r="F21" s="213">
        <v>7</v>
      </c>
      <c r="G21" s="213">
        <v>5</v>
      </c>
      <c r="H21" s="213">
        <v>1.5</v>
      </c>
      <c r="I21" s="213">
        <v>1.25</v>
      </c>
      <c r="J21" s="213">
        <v>5</v>
      </c>
      <c r="K21" s="213">
        <v>0.7</v>
      </c>
      <c r="L21" s="213">
        <v>0.01</v>
      </c>
      <c r="M21" s="213">
        <f>7</f>
        <v>7</v>
      </c>
      <c r="N21" s="213">
        <f>7</f>
        <v>7</v>
      </c>
      <c r="O21" s="11"/>
      <c r="P21" s="11"/>
      <c r="Q21" s="11"/>
      <c r="R21" s="11"/>
      <c r="S21" s="11"/>
      <c r="T21" s="11"/>
      <c r="U21" s="11"/>
    </row>
    <row r="22" spans="1:21" ht="32.25" customHeight="1" x14ac:dyDescent="0.3">
      <c r="A22" s="453"/>
      <c r="B22" s="454"/>
      <c r="C22" s="205" t="s">
        <v>672</v>
      </c>
      <c r="D22" s="212" t="s">
        <v>20</v>
      </c>
      <c r="E22" s="213">
        <v>1.4999999999999999E-2</v>
      </c>
      <c r="F22" s="213">
        <v>0.05</v>
      </c>
      <c r="G22" s="213">
        <v>0.04</v>
      </c>
      <c r="H22" s="213">
        <v>0.01</v>
      </c>
      <c r="I22" s="213">
        <v>0.02</v>
      </c>
      <c r="J22" s="213">
        <v>0.04</v>
      </c>
      <c r="K22" s="213">
        <v>0.05</v>
      </c>
      <c r="L22" s="213">
        <v>0</v>
      </c>
      <c r="M22" s="213">
        <v>0.05</v>
      </c>
      <c r="N22" s="213">
        <v>0.05</v>
      </c>
      <c r="O22" s="11"/>
      <c r="P22" s="11"/>
      <c r="Q22" s="11"/>
      <c r="R22" s="11"/>
      <c r="S22" s="11"/>
      <c r="T22" s="11"/>
      <c r="U22" s="11"/>
    </row>
    <row r="23" spans="1:21" x14ac:dyDescent="0.3">
      <c r="A23" s="453" t="s">
        <v>21</v>
      </c>
      <c r="B23" s="454"/>
      <c r="C23" s="203" t="s">
        <v>361</v>
      </c>
      <c r="D23" s="212" t="s">
        <v>354</v>
      </c>
      <c r="E23" s="213">
        <v>0.57999999999999996</v>
      </c>
      <c r="F23" s="213">
        <v>0.65</v>
      </c>
      <c r="G23" s="213">
        <v>0.45</v>
      </c>
      <c r="H23" s="213">
        <v>0.6</v>
      </c>
      <c r="I23" s="213">
        <v>0.8</v>
      </c>
      <c r="J23" s="213">
        <v>0.45</v>
      </c>
      <c r="K23" s="213">
        <v>0.5</v>
      </c>
      <c r="L23" s="213">
        <v>0.8</v>
      </c>
      <c r="M23" s="213">
        <v>0.65</v>
      </c>
      <c r="N23" s="213">
        <v>0.65</v>
      </c>
      <c r="O23" s="11"/>
      <c r="P23" s="11"/>
      <c r="Q23" s="11"/>
      <c r="R23" s="11"/>
      <c r="S23" s="11"/>
      <c r="T23" s="11"/>
      <c r="U23" s="11"/>
    </row>
    <row r="24" spans="1:21" ht="31.2" x14ac:dyDescent="0.3">
      <c r="A24" s="453"/>
      <c r="B24" s="454"/>
      <c r="C24" s="205" t="s">
        <v>673</v>
      </c>
      <c r="D24" s="212" t="s">
        <v>354</v>
      </c>
      <c r="E24" s="213">
        <v>1</v>
      </c>
      <c r="F24" s="213">
        <v>1</v>
      </c>
      <c r="G24" s="213">
        <v>1</v>
      </c>
      <c r="H24" s="213">
        <v>0.9</v>
      </c>
      <c r="I24" s="213">
        <v>0.9</v>
      </c>
      <c r="J24" s="213">
        <v>1</v>
      </c>
      <c r="K24" s="213">
        <v>1</v>
      </c>
      <c r="L24" s="213">
        <v>0.9</v>
      </c>
      <c r="M24" s="213">
        <v>1</v>
      </c>
      <c r="N24" s="213">
        <v>1</v>
      </c>
      <c r="O24" s="11"/>
      <c r="P24" s="11"/>
      <c r="Q24" s="11"/>
      <c r="R24" s="11"/>
      <c r="S24" s="11"/>
      <c r="T24" s="11"/>
      <c r="U24" s="11"/>
    </row>
    <row r="25" spans="1:21" x14ac:dyDescent="0.3">
      <c r="A25" s="458" t="s">
        <v>174</v>
      </c>
      <c r="B25" s="459"/>
      <c r="C25" s="205" t="s">
        <v>723</v>
      </c>
      <c r="D25" s="212" t="s">
        <v>354</v>
      </c>
      <c r="E25" s="213">
        <v>10</v>
      </c>
      <c r="F25" s="213">
        <v>5</v>
      </c>
      <c r="G25" s="213">
        <v>5</v>
      </c>
      <c r="H25" s="213">
        <v>5</v>
      </c>
      <c r="I25" s="213">
        <v>5</v>
      </c>
      <c r="J25" s="213">
        <v>5</v>
      </c>
      <c r="K25" s="213">
        <v>10</v>
      </c>
      <c r="L25" s="213">
        <v>5</v>
      </c>
      <c r="M25" s="213">
        <v>5</v>
      </c>
      <c r="N25" s="213">
        <v>5</v>
      </c>
      <c r="O25" s="11"/>
      <c r="P25" s="11"/>
      <c r="Q25" s="11"/>
      <c r="R25" s="11"/>
      <c r="S25" s="11"/>
      <c r="T25" s="11"/>
      <c r="U25" s="11"/>
    </row>
    <row r="26" spans="1:21" x14ac:dyDescent="0.3">
      <c r="A26" s="468" t="s">
        <v>194</v>
      </c>
      <c r="B26" s="469"/>
      <c r="C26" s="203" t="s">
        <v>362</v>
      </c>
      <c r="D26" s="212" t="s">
        <v>211</v>
      </c>
      <c r="E26" s="213">
        <v>1</v>
      </c>
      <c r="F26" s="213">
        <v>1</v>
      </c>
      <c r="G26" s="213">
        <v>1</v>
      </c>
      <c r="H26" s="213">
        <v>1</v>
      </c>
      <c r="I26" s="213">
        <v>1</v>
      </c>
      <c r="J26" s="213">
        <v>1</v>
      </c>
      <c r="K26" s="213">
        <v>1</v>
      </c>
      <c r="L26" s="213">
        <v>1</v>
      </c>
      <c r="M26" s="213">
        <v>1</v>
      </c>
      <c r="N26" s="213">
        <v>1</v>
      </c>
      <c r="O26" s="11"/>
      <c r="P26" s="11"/>
      <c r="Q26" s="11"/>
      <c r="R26" s="11"/>
      <c r="S26" s="11"/>
      <c r="T26" s="11"/>
      <c r="U26" s="11"/>
    </row>
    <row r="27" spans="1:21" x14ac:dyDescent="0.3">
      <c r="A27" s="457" t="s">
        <v>9</v>
      </c>
      <c r="B27" s="458"/>
      <c r="C27" s="203" t="s">
        <v>363</v>
      </c>
      <c r="D27" s="212" t="s">
        <v>10</v>
      </c>
      <c r="E27" s="215">
        <v>1.0000000000000001E-5</v>
      </c>
      <c r="F27" s="215">
        <f>10^-5</f>
        <v>1.0000000000000001E-5</v>
      </c>
      <c r="G27" s="215">
        <f>10^-5</f>
        <v>1.0000000000000001E-5</v>
      </c>
      <c r="H27" s="215">
        <f t="shared" ref="H27:J27" si="0">10^-5</f>
        <v>1.0000000000000001E-5</v>
      </c>
      <c r="I27" s="215">
        <f t="shared" si="0"/>
        <v>1.0000000000000001E-5</v>
      </c>
      <c r="J27" s="215">
        <f t="shared" si="0"/>
        <v>1.0000000000000001E-5</v>
      </c>
      <c r="K27" s="216">
        <v>1.0000000000000001E-5</v>
      </c>
      <c r="L27" s="216">
        <v>1.0000000000000001E-5</v>
      </c>
      <c r="M27" s="216">
        <f t="shared" ref="M27:N27" si="1">10^-5</f>
        <v>1.0000000000000001E-5</v>
      </c>
      <c r="N27" s="216">
        <f t="shared" si="1"/>
        <v>1.0000000000000001E-5</v>
      </c>
      <c r="O27" s="11"/>
      <c r="P27" s="11"/>
      <c r="Q27" s="11"/>
      <c r="R27" s="11"/>
      <c r="S27" s="11"/>
      <c r="T27" s="11"/>
      <c r="U27" s="11"/>
    </row>
    <row r="28" spans="1:21" x14ac:dyDescent="0.3">
      <c r="A28" s="457"/>
      <c r="B28" s="458"/>
      <c r="C28" s="203" t="s">
        <v>674</v>
      </c>
      <c r="D28" s="212" t="s">
        <v>11</v>
      </c>
      <c r="E28" s="213">
        <v>-5000</v>
      </c>
      <c r="F28" s="213">
        <v>-5000</v>
      </c>
      <c r="G28" s="213">
        <v>-5000</v>
      </c>
      <c r="H28" s="213">
        <v>-5000</v>
      </c>
      <c r="I28" s="213">
        <v>-5000</v>
      </c>
      <c r="J28" s="213">
        <v>-5000</v>
      </c>
      <c r="K28" s="213">
        <v>-5000</v>
      </c>
      <c r="L28" s="213">
        <v>-5000</v>
      </c>
      <c r="M28" s="213">
        <v>-5000</v>
      </c>
      <c r="N28" s="213">
        <v>-5000</v>
      </c>
      <c r="O28" s="11"/>
      <c r="P28" s="11"/>
      <c r="Q28" s="11"/>
      <c r="R28" s="11"/>
      <c r="S28" s="11"/>
      <c r="T28" s="11"/>
      <c r="U28" s="11"/>
    </row>
    <row r="29" spans="1:21" x14ac:dyDescent="0.3">
      <c r="A29" s="457"/>
      <c r="B29" s="458"/>
      <c r="C29" s="203" t="s">
        <v>675</v>
      </c>
      <c r="D29" s="212" t="s">
        <v>11</v>
      </c>
      <c r="E29" s="213">
        <v>-15000</v>
      </c>
      <c r="F29" s="213">
        <v>-15000</v>
      </c>
      <c r="G29" s="213">
        <v>-15000</v>
      </c>
      <c r="H29" s="213">
        <v>-15000</v>
      </c>
      <c r="I29" s="213">
        <v>-15000</v>
      </c>
      <c r="J29" s="213">
        <v>-15000</v>
      </c>
      <c r="K29" s="213">
        <v>-15000</v>
      </c>
      <c r="L29" s="213">
        <v>-15000</v>
      </c>
      <c r="M29" s="213">
        <v>-15000</v>
      </c>
      <c r="N29" s="213">
        <v>-15000</v>
      </c>
      <c r="O29" s="11"/>
      <c r="P29" s="11"/>
      <c r="Q29" s="11"/>
      <c r="R29" s="11"/>
      <c r="S29" s="11"/>
      <c r="T29" s="11"/>
      <c r="U29" s="11"/>
    </row>
    <row r="30" spans="1:21" x14ac:dyDescent="0.3">
      <c r="A30" s="457" t="s">
        <v>12</v>
      </c>
      <c r="B30" s="458"/>
      <c r="C30" s="203" t="s">
        <v>366</v>
      </c>
      <c r="D30" s="212" t="s">
        <v>13</v>
      </c>
      <c r="E30" s="213">
        <v>0.2</v>
      </c>
      <c r="F30" s="213">
        <v>0.2</v>
      </c>
      <c r="G30" s="213">
        <v>0.2</v>
      </c>
      <c r="H30" s="213">
        <v>0.2</v>
      </c>
      <c r="I30" s="213">
        <v>0.2</v>
      </c>
      <c r="J30" s="213">
        <v>0.2</v>
      </c>
      <c r="K30" s="213">
        <v>7.7</v>
      </c>
      <c r="L30" s="213">
        <v>0.2</v>
      </c>
      <c r="M30" s="213">
        <v>0.2</v>
      </c>
      <c r="N30" s="213">
        <v>0.2</v>
      </c>
      <c r="O30" s="11"/>
      <c r="P30" s="11"/>
      <c r="Q30" s="11"/>
      <c r="R30" s="11"/>
      <c r="S30" s="11"/>
      <c r="T30" s="11"/>
      <c r="U30" s="11"/>
    </row>
    <row r="31" spans="1:21" x14ac:dyDescent="0.3">
      <c r="A31" s="457"/>
      <c r="B31" s="458"/>
      <c r="C31" s="203" t="s">
        <v>367</v>
      </c>
      <c r="D31" s="212" t="s">
        <v>354</v>
      </c>
      <c r="E31" s="213">
        <v>0.01</v>
      </c>
      <c r="F31" s="213">
        <v>0.01</v>
      </c>
      <c r="G31" s="213">
        <v>0.01</v>
      </c>
      <c r="H31" s="213">
        <v>0.01</v>
      </c>
      <c r="I31" s="213">
        <v>0.01</v>
      </c>
      <c r="J31" s="213">
        <v>0.01</v>
      </c>
      <c r="K31" s="213">
        <v>5.0000000000000001E-3</v>
      </c>
      <c r="L31" s="213">
        <v>0.01</v>
      </c>
      <c r="M31" s="213">
        <v>0.01</v>
      </c>
      <c r="N31" s="213">
        <v>0.01</v>
      </c>
      <c r="O31" s="11"/>
      <c r="P31" s="11"/>
      <c r="Q31" s="11"/>
      <c r="R31" s="11"/>
      <c r="S31" s="11"/>
      <c r="T31" s="11"/>
      <c r="U31" s="11"/>
    </row>
    <row r="32" spans="1:21" x14ac:dyDescent="0.3">
      <c r="A32" s="457"/>
      <c r="B32" s="458"/>
      <c r="C32" s="203" t="s">
        <v>368</v>
      </c>
      <c r="D32" s="212" t="s">
        <v>354</v>
      </c>
      <c r="E32" s="213">
        <v>1E-3</v>
      </c>
      <c r="F32" s="213">
        <v>2.5000000000000001E-3</v>
      </c>
      <c r="G32" s="213">
        <v>1E-3</v>
      </c>
      <c r="H32" s="213">
        <v>1E-3</v>
      </c>
      <c r="I32" s="213">
        <v>1E-3</v>
      </c>
      <c r="J32" s="213">
        <v>1E-3</v>
      </c>
      <c r="K32" s="213">
        <v>6.9999999999999999E-4</v>
      </c>
      <c r="L32" s="213">
        <v>1E-3</v>
      </c>
      <c r="M32" s="213">
        <v>1E-3</v>
      </c>
      <c r="N32" s="213">
        <v>1E-3</v>
      </c>
      <c r="O32" s="11"/>
      <c r="P32" s="11"/>
      <c r="Q32" s="11"/>
      <c r="R32" s="11"/>
      <c r="S32" s="11"/>
      <c r="T32" s="11"/>
      <c r="U32" s="11"/>
    </row>
    <row r="33" spans="1:21" x14ac:dyDescent="0.3">
      <c r="A33" s="457"/>
      <c r="B33" s="458"/>
      <c r="C33" s="203" t="s">
        <v>369</v>
      </c>
      <c r="D33" s="212" t="s">
        <v>354</v>
      </c>
      <c r="E33" s="213">
        <v>1.4999999999999999E-2</v>
      </c>
      <c r="F33" s="213">
        <v>1.4999999999999999E-2</v>
      </c>
      <c r="G33" s="213">
        <v>1.4999999999999999E-2</v>
      </c>
      <c r="H33" s="213">
        <v>1.4999999999999999E-2</v>
      </c>
      <c r="I33" s="213">
        <v>1.4999999999999999E-2</v>
      </c>
      <c r="J33" s="213">
        <v>1.4999999999999999E-2</v>
      </c>
      <c r="K33" s="213">
        <v>1.2E-2</v>
      </c>
      <c r="L33" s="213">
        <v>1.4999999999999999E-2</v>
      </c>
      <c r="M33" s="213">
        <v>1.4999999999999999E-2</v>
      </c>
      <c r="N33" s="213">
        <v>1.4999999999999999E-2</v>
      </c>
      <c r="O33" s="11"/>
      <c r="P33" s="11"/>
      <c r="Q33" s="11"/>
      <c r="R33" s="11"/>
      <c r="S33" s="11"/>
      <c r="T33" s="11"/>
      <c r="U33" s="11"/>
    </row>
    <row r="34" spans="1:21" x14ac:dyDescent="0.3">
      <c r="A34" s="457"/>
      <c r="B34" s="458"/>
      <c r="C34" s="203" t="s">
        <v>370</v>
      </c>
      <c r="D34" s="212" t="s">
        <v>354</v>
      </c>
      <c r="E34" s="213">
        <v>5.0000000000000001E-3</v>
      </c>
      <c r="F34" s="213">
        <v>7.0000000000000001E-3</v>
      </c>
      <c r="G34" s="213">
        <v>5.0000000000000001E-3</v>
      </c>
      <c r="H34" s="213">
        <v>5.0000000000000001E-3</v>
      </c>
      <c r="I34" s="213">
        <v>5.0000000000000001E-3</v>
      </c>
      <c r="J34" s="213">
        <v>5.0000000000000001E-3</v>
      </c>
      <c r="K34" s="213">
        <v>8.0000000000000004E-4</v>
      </c>
      <c r="L34" s="213">
        <v>5.0000000000000001E-3</v>
      </c>
      <c r="M34" s="213">
        <v>5.0000000000000001E-3</v>
      </c>
      <c r="N34" s="213">
        <v>5.0000000000000001E-3</v>
      </c>
      <c r="O34" s="11"/>
      <c r="P34" s="11"/>
      <c r="Q34" s="11"/>
      <c r="R34" s="11"/>
      <c r="S34" s="11"/>
      <c r="T34" s="11"/>
      <c r="U34" s="11"/>
    </row>
    <row r="35" spans="1:21" x14ac:dyDescent="0.3">
      <c r="A35" s="457"/>
      <c r="B35" s="458"/>
      <c r="C35" s="203" t="s">
        <v>402</v>
      </c>
      <c r="D35" s="212" t="s">
        <v>354</v>
      </c>
      <c r="E35" s="213">
        <v>0.01</v>
      </c>
      <c r="F35" s="213">
        <v>0.01</v>
      </c>
      <c r="G35" s="213">
        <v>0.01</v>
      </c>
      <c r="H35" s="213">
        <v>0.01</v>
      </c>
      <c r="I35" s="213">
        <v>0.01</v>
      </c>
      <c r="J35" s="213">
        <v>0.01</v>
      </c>
      <c r="K35" s="213">
        <v>5.0000000000000001E-3</v>
      </c>
      <c r="L35" s="213">
        <v>0.01</v>
      </c>
      <c r="M35" s="213">
        <v>0.01</v>
      </c>
      <c r="N35" s="213">
        <v>0.01</v>
      </c>
      <c r="O35" s="11"/>
      <c r="P35" s="11"/>
      <c r="Q35" s="11"/>
      <c r="R35" s="11"/>
      <c r="S35" s="11"/>
      <c r="T35" s="11"/>
      <c r="U35" s="11"/>
    </row>
    <row r="36" spans="1:21" x14ac:dyDescent="0.3">
      <c r="A36" s="457" t="s">
        <v>23</v>
      </c>
      <c r="B36" s="217" t="s">
        <v>374</v>
      </c>
      <c r="C36" s="203" t="s">
        <v>373</v>
      </c>
      <c r="D36" s="212" t="s">
        <v>354</v>
      </c>
      <c r="E36" s="213">
        <v>0</v>
      </c>
      <c r="F36" s="213">
        <v>0</v>
      </c>
      <c r="G36" s="213">
        <v>0</v>
      </c>
      <c r="H36" s="213">
        <v>0</v>
      </c>
      <c r="I36" s="213">
        <v>0</v>
      </c>
      <c r="J36" s="213">
        <v>0</v>
      </c>
      <c r="K36" s="213">
        <v>0</v>
      </c>
      <c r="L36" s="213">
        <v>0</v>
      </c>
      <c r="M36" s="213">
        <v>0</v>
      </c>
      <c r="N36" s="213">
        <v>0</v>
      </c>
      <c r="O36" s="11"/>
      <c r="P36" s="11"/>
      <c r="Q36" s="11"/>
      <c r="R36" s="11"/>
      <c r="S36" s="11"/>
      <c r="T36" s="11"/>
      <c r="U36" s="11"/>
    </row>
    <row r="37" spans="1:21" x14ac:dyDescent="0.3">
      <c r="A37" s="457"/>
      <c r="B37" s="217" t="s">
        <v>158</v>
      </c>
      <c r="C37" s="203" t="s">
        <v>371</v>
      </c>
      <c r="D37" s="212" t="s">
        <v>354</v>
      </c>
      <c r="E37" s="213">
        <v>0</v>
      </c>
      <c r="F37" s="213">
        <v>0</v>
      </c>
      <c r="G37" s="213">
        <v>0</v>
      </c>
      <c r="H37" s="213">
        <v>0.45</v>
      </c>
      <c r="I37" s="213">
        <v>0.5</v>
      </c>
      <c r="J37" s="213">
        <v>0</v>
      </c>
      <c r="K37" s="213">
        <v>0</v>
      </c>
      <c r="L37" s="213">
        <v>0.5</v>
      </c>
      <c r="M37" s="213">
        <f>0</f>
        <v>0</v>
      </c>
      <c r="N37" s="213">
        <f>0</f>
        <v>0</v>
      </c>
      <c r="O37" s="11"/>
      <c r="P37" s="11"/>
      <c r="Q37" s="11"/>
      <c r="R37" s="11"/>
      <c r="S37" s="11"/>
      <c r="T37" s="11"/>
      <c r="U37" s="11"/>
    </row>
    <row r="38" spans="1:21" x14ac:dyDescent="0.3">
      <c r="A38" s="457"/>
      <c r="B38" s="470" t="s">
        <v>159</v>
      </c>
      <c r="C38" s="203" t="s">
        <v>372</v>
      </c>
      <c r="D38" s="212" t="s">
        <v>354</v>
      </c>
      <c r="E38" s="213">
        <v>1</v>
      </c>
      <c r="F38" s="213">
        <v>1</v>
      </c>
      <c r="G38" s="213">
        <v>1</v>
      </c>
      <c r="H38" s="213">
        <v>1</v>
      </c>
      <c r="I38" s="213">
        <v>1</v>
      </c>
      <c r="J38" s="213">
        <v>1</v>
      </c>
      <c r="K38" s="213">
        <v>0</v>
      </c>
      <c r="L38" s="213">
        <v>1</v>
      </c>
      <c r="M38" s="213">
        <v>1</v>
      </c>
      <c r="N38" s="213">
        <v>1</v>
      </c>
      <c r="O38" s="11"/>
      <c r="P38" s="11"/>
      <c r="Q38" s="11"/>
      <c r="R38" s="11"/>
      <c r="S38" s="11"/>
      <c r="T38" s="11"/>
      <c r="U38" s="11"/>
    </row>
    <row r="39" spans="1:21" x14ac:dyDescent="0.3">
      <c r="A39" s="457"/>
      <c r="B39" s="470"/>
      <c r="C39" s="203" t="s">
        <v>375</v>
      </c>
      <c r="D39" s="212" t="s">
        <v>20</v>
      </c>
      <c r="E39" s="213">
        <v>0.1</v>
      </c>
      <c r="F39" s="213">
        <v>0.1</v>
      </c>
      <c r="G39" s="213">
        <v>0.1</v>
      </c>
      <c r="H39" s="213">
        <v>0.1</v>
      </c>
      <c r="I39" s="213">
        <v>0.1</v>
      </c>
      <c r="J39" s="213">
        <v>0.1</v>
      </c>
      <c r="K39" s="213">
        <v>0</v>
      </c>
      <c r="L39" s="213">
        <v>0.1</v>
      </c>
      <c r="M39" s="213">
        <v>0.1</v>
      </c>
      <c r="N39" s="213">
        <v>0.1</v>
      </c>
      <c r="O39" s="11"/>
      <c r="P39" s="11"/>
      <c r="Q39" s="11"/>
      <c r="R39" s="11"/>
      <c r="S39" s="11"/>
      <c r="T39" s="11"/>
      <c r="U39" s="11"/>
    </row>
    <row r="40" spans="1:21" x14ac:dyDescent="0.3">
      <c r="A40" s="457"/>
      <c r="B40" s="470"/>
      <c r="C40" s="203" t="s">
        <v>376</v>
      </c>
      <c r="D40" s="212" t="s">
        <v>24</v>
      </c>
      <c r="E40" s="213">
        <v>0.01</v>
      </c>
      <c r="F40" s="213">
        <v>0.01</v>
      </c>
      <c r="G40" s="213">
        <v>0.01</v>
      </c>
      <c r="H40" s="213">
        <v>0.01</v>
      </c>
      <c r="I40" s="213">
        <v>0.01</v>
      </c>
      <c r="J40" s="213">
        <v>0.01</v>
      </c>
      <c r="K40" s="213">
        <v>0</v>
      </c>
      <c r="L40" s="213">
        <v>0.01</v>
      </c>
      <c r="M40" s="213">
        <v>0.01</v>
      </c>
      <c r="N40" s="213">
        <v>0.01</v>
      </c>
      <c r="O40" s="11"/>
      <c r="P40" s="11"/>
      <c r="Q40" s="11"/>
      <c r="R40" s="11"/>
      <c r="S40" s="11"/>
      <c r="T40" s="11"/>
      <c r="U40" s="11"/>
    </row>
    <row r="41" spans="1:21" x14ac:dyDescent="0.3">
      <c r="A41" s="464" t="s">
        <v>27</v>
      </c>
      <c r="B41" s="217" t="s">
        <v>161</v>
      </c>
      <c r="C41" s="203" t="s">
        <v>377</v>
      </c>
      <c r="D41" s="212" t="s">
        <v>32</v>
      </c>
      <c r="E41" s="213">
        <v>0.02</v>
      </c>
      <c r="F41" s="213">
        <v>0.02</v>
      </c>
      <c r="G41" s="213">
        <v>0.02</v>
      </c>
      <c r="H41" s="213">
        <v>0.02</v>
      </c>
      <c r="I41" s="213">
        <v>0.02</v>
      </c>
      <c r="J41" s="213">
        <v>0.02</v>
      </c>
      <c r="K41" s="213">
        <v>0.02</v>
      </c>
      <c r="L41" s="213">
        <v>0.02</v>
      </c>
      <c r="M41" s="213">
        <v>0.02</v>
      </c>
      <c r="N41" s="213">
        <v>0.02</v>
      </c>
      <c r="O41" s="11"/>
      <c r="P41" s="11"/>
      <c r="Q41" s="11"/>
      <c r="R41" s="11"/>
      <c r="S41" s="11"/>
      <c r="T41" s="11"/>
      <c r="U41" s="11"/>
    </row>
    <row r="42" spans="1:21" x14ac:dyDescent="0.3">
      <c r="A42" s="464"/>
      <c r="B42" s="458" t="s">
        <v>160</v>
      </c>
      <c r="C42" s="203" t="s">
        <v>378</v>
      </c>
      <c r="D42" s="212" t="s">
        <v>30</v>
      </c>
      <c r="E42" s="213">
        <v>1</v>
      </c>
      <c r="F42" s="213">
        <v>5</v>
      </c>
      <c r="G42" s="213">
        <v>5</v>
      </c>
      <c r="H42" s="213">
        <v>1.5</v>
      </c>
      <c r="I42" s="213">
        <v>2</v>
      </c>
      <c r="J42" s="213">
        <v>5</v>
      </c>
      <c r="K42" s="213">
        <v>1.8810000000000002</v>
      </c>
      <c r="L42" s="213">
        <v>2</v>
      </c>
      <c r="M42" s="213">
        <v>3</v>
      </c>
      <c r="N42" s="213">
        <v>3</v>
      </c>
      <c r="O42" s="11"/>
      <c r="P42" s="11"/>
      <c r="Q42" s="11"/>
      <c r="R42" s="11"/>
      <c r="S42" s="11"/>
      <c r="T42" s="11"/>
      <c r="U42" s="11"/>
    </row>
    <row r="43" spans="1:21" x14ac:dyDescent="0.3">
      <c r="A43" s="464"/>
      <c r="B43" s="458"/>
      <c r="C43" s="203" t="s">
        <v>379</v>
      </c>
      <c r="D43" s="212" t="s">
        <v>30</v>
      </c>
      <c r="E43" s="213">
        <v>0.7</v>
      </c>
      <c r="F43" s="213">
        <v>3</v>
      </c>
      <c r="G43" s="213">
        <v>1</v>
      </c>
      <c r="H43" s="213">
        <v>1</v>
      </c>
      <c r="I43" s="213">
        <v>1</v>
      </c>
      <c r="J43" s="213">
        <v>1</v>
      </c>
      <c r="K43" s="213">
        <v>0.90600000000000003</v>
      </c>
      <c r="L43" s="213">
        <v>1</v>
      </c>
      <c r="M43" s="213">
        <v>2</v>
      </c>
      <c r="N43" s="213">
        <v>2</v>
      </c>
      <c r="O43" s="11"/>
      <c r="P43" s="11"/>
      <c r="Q43" s="11"/>
      <c r="R43" s="11"/>
      <c r="S43" s="11"/>
      <c r="T43" s="11"/>
      <c r="U43" s="11"/>
    </row>
    <row r="44" spans="1:21" x14ac:dyDescent="0.3">
      <c r="A44" s="464"/>
      <c r="B44" s="458"/>
      <c r="C44" s="203" t="s">
        <v>380</v>
      </c>
      <c r="D44" s="212" t="s">
        <v>30</v>
      </c>
      <c r="E44" s="213">
        <v>0.5</v>
      </c>
      <c r="F44" s="213">
        <v>0.3</v>
      </c>
      <c r="G44" s="213">
        <v>0.5</v>
      </c>
      <c r="H44" s="213">
        <v>0.2</v>
      </c>
      <c r="I44" s="213">
        <v>0.1</v>
      </c>
      <c r="J44" s="213">
        <v>0.5</v>
      </c>
      <c r="K44" s="213">
        <v>0.2</v>
      </c>
      <c r="L44" s="213">
        <v>0.5</v>
      </c>
      <c r="M44" s="213">
        <v>1</v>
      </c>
      <c r="N44" s="213">
        <v>1</v>
      </c>
      <c r="O44" s="11"/>
      <c r="P44" s="11"/>
      <c r="Q44" s="11"/>
      <c r="R44" s="11"/>
      <c r="S44" s="11"/>
      <c r="T44" s="11"/>
      <c r="U44" s="11"/>
    </row>
    <row r="45" spans="1:21" x14ac:dyDescent="0.3">
      <c r="A45" s="464"/>
      <c r="B45" s="458"/>
      <c r="C45" s="203" t="s">
        <v>381</v>
      </c>
      <c r="D45" s="212" t="s">
        <v>30</v>
      </c>
      <c r="E45" s="213">
        <v>0.05</v>
      </c>
      <c r="F45" s="213">
        <v>0</v>
      </c>
      <c r="G45" s="213">
        <v>0.01</v>
      </c>
      <c r="H45" s="213">
        <v>1E-3</v>
      </c>
      <c r="I45" s="213">
        <v>0.01</v>
      </c>
      <c r="J45" s="213">
        <v>0.01</v>
      </c>
      <c r="K45" s="213">
        <v>0.05</v>
      </c>
      <c r="L45" s="213">
        <v>0</v>
      </c>
      <c r="M45" s="213">
        <v>0.5</v>
      </c>
      <c r="N45" s="213">
        <v>0.5</v>
      </c>
      <c r="O45" s="11"/>
      <c r="P45" s="11"/>
      <c r="Q45" s="11"/>
      <c r="R45" s="11"/>
      <c r="S45" s="11"/>
      <c r="T45" s="11"/>
      <c r="U45" s="11"/>
    </row>
    <row r="46" spans="1:21" x14ac:dyDescent="0.3">
      <c r="A46" s="464"/>
      <c r="B46" s="217" t="s">
        <v>162</v>
      </c>
      <c r="C46" s="203" t="s">
        <v>382</v>
      </c>
      <c r="D46" s="212" t="s">
        <v>29</v>
      </c>
      <c r="E46" s="213">
        <v>50</v>
      </c>
      <c r="F46" s="213">
        <v>100</v>
      </c>
      <c r="G46" s="213">
        <v>100</v>
      </c>
      <c r="H46" s="213">
        <v>50</v>
      </c>
      <c r="I46" s="213">
        <v>40</v>
      </c>
      <c r="J46" s="213">
        <v>100</v>
      </c>
      <c r="K46" s="213">
        <v>100</v>
      </c>
      <c r="L46" s="213">
        <v>50</v>
      </c>
      <c r="M46" s="213">
        <v>100</v>
      </c>
      <c r="N46" s="213">
        <v>100</v>
      </c>
      <c r="O46" s="11"/>
      <c r="P46" s="11"/>
      <c r="Q46" s="11"/>
      <c r="R46" s="11"/>
      <c r="S46" s="11"/>
      <c r="T46" s="11"/>
      <c r="U46" s="11"/>
    </row>
    <row r="47" spans="1:21" x14ac:dyDescent="0.3">
      <c r="A47" s="464"/>
      <c r="B47" s="217" t="s">
        <v>163</v>
      </c>
      <c r="C47" s="203" t="s">
        <v>383</v>
      </c>
      <c r="D47" s="212" t="s">
        <v>28</v>
      </c>
      <c r="E47" s="213">
        <v>5</v>
      </c>
      <c r="F47" s="213">
        <v>7</v>
      </c>
      <c r="G47" s="213">
        <v>4</v>
      </c>
      <c r="H47" s="213">
        <v>7</v>
      </c>
      <c r="I47" s="213">
        <v>7</v>
      </c>
      <c r="J47" s="213">
        <v>4</v>
      </c>
      <c r="K47" s="213">
        <v>1.7</v>
      </c>
      <c r="L47" s="213">
        <v>7</v>
      </c>
      <c r="M47" s="213">
        <v>7</v>
      </c>
      <c r="N47" s="213">
        <v>7</v>
      </c>
      <c r="O47" s="11"/>
      <c r="P47" s="11"/>
      <c r="Q47" s="11"/>
      <c r="R47" s="11"/>
      <c r="S47" s="11"/>
      <c r="T47" s="11"/>
      <c r="U47" s="11"/>
    </row>
    <row r="48" spans="1:21" x14ac:dyDescent="0.3">
      <c r="A48" s="464"/>
      <c r="B48" s="463" t="s">
        <v>164</v>
      </c>
      <c r="C48" s="203" t="s">
        <v>384</v>
      </c>
      <c r="D48" s="212" t="s">
        <v>31</v>
      </c>
      <c r="E48" s="213">
        <v>70</v>
      </c>
      <c r="F48" s="213">
        <v>200</v>
      </c>
      <c r="G48" s="213">
        <v>200</v>
      </c>
      <c r="H48" s="213">
        <v>50</v>
      </c>
      <c r="I48" s="213">
        <v>50</v>
      </c>
      <c r="J48" s="213">
        <v>200</v>
      </c>
      <c r="K48" s="213">
        <v>150</v>
      </c>
      <c r="L48" s="213">
        <v>100</v>
      </c>
      <c r="M48" s="213">
        <v>100</v>
      </c>
      <c r="N48" s="213">
        <v>100</v>
      </c>
      <c r="O48" s="11"/>
      <c r="P48" s="11"/>
      <c r="Q48" s="11"/>
      <c r="R48" s="11"/>
      <c r="S48" s="11"/>
      <c r="T48" s="11"/>
      <c r="U48" s="11"/>
    </row>
    <row r="49" spans="1:21" x14ac:dyDescent="0.3">
      <c r="A49" s="464"/>
      <c r="B49" s="463"/>
      <c r="C49" s="203" t="s">
        <v>385</v>
      </c>
      <c r="D49" s="212" t="s">
        <v>16</v>
      </c>
      <c r="E49" s="213">
        <v>50</v>
      </c>
      <c r="F49" s="213">
        <v>50</v>
      </c>
      <c r="G49" s="213">
        <v>50</v>
      </c>
      <c r="H49" s="213">
        <v>50</v>
      </c>
      <c r="I49" s="213">
        <v>50</v>
      </c>
      <c r="J49" s="213">
        <v>50</v>
      </c>
      <c r="K49" s="213">
        <v>50</v>
      </c>
      <c r="L49" s="213">
        <v>50</v>
      </c>
      <c r="M49" s="213">
        <v>50</v>
      </c>
      <c r="N49" s="213">
        <v>50</v>
      </c>
      <c r="O49" s="11"/>
      <c r="P49" s="11"/>
      <c r="Q49" s="11"/>
      <c r="R49" s="11"/>
      <c r="S49" s="11"/>
      <c r="T49" s="11"/>
      <c r="U49" s="11"/>
    </row>
    <row r="50" spans="1:21" x14ac:dyDescent="0.3">
      <c r="A50" s="464"/>
      <c r="B50" s="463"/>
      <c r="C50" s="203" t="s">
        <v>386</v>
      </c>
      <c r="D50" s="212" t="s">
        <v>354</v>
      </c>
      <c r="E50" s="213">
        <v>0</v>
      </c>
      <c r="F50" s="213">
        <v>2</v>
      </c>
      <c r="G50" s="213">
        <v>0</v>
      </c>
      <c r="H50" s="213">
        <v>0</v>
      </c>
      <c r="I50" s="213">
        <v>0</v>
      </c>
      <c r="J50" s="213">
        <v>0</v>
      </c>
      <c r="K50" s="213">
        <v>0</v>
      </c>
      <c r="L50" s="213">
        <v>0</v>
      </c>
      <c r="M50" s="213">
        <v>0</v>
      </c>
      <c r="N50" s="213">
        <v>0</v>
      </c>
      <c r="O50" s="11"/>
      <c r="P50" s="11"/>
      <c r="Q50" s="11"/>
      <c r="R50" s="11"/>
      <c r="S50" s="11"/>
      <c r="T50" s="11"/>
      <c r="U50" s="11"/>
    </row>
    <row r="51" spans="1:21" x14ac:dyDescent="0.3">
      <c r="A51" s="465"/>
      <c r="B51" s="462"/>
      <c r="C51" s="203" t="s">
        <v>387</v>
      </c>
      <c r="D51" s="212" t="s">
        <v>354</v>
      </c>
      <c r="E51" s="213">
        <v>1</v>
      </c>
      <c r="F51" s="213">
        <v>1</v>
      </c>
      <c r="G51" s="213">
        <v>1</v>
      </c>
      <c r="H51" s="213">
        <v>1</v>
      </c>
      <c r="I51" s="213">
        <v>1</v>
      </c>
      <c r="J51" s="213">
        <v>1</v>
      </c>
      <c r="K51" s="213">
        <v>1</v>
      </c>
      <c r="L51" s="213">
        <v>1</v>
      </c>
      <c r="M51" s="213">
        <v>1</v>
      </c>
      <c r="N51" s="213">
        <v>1</v>
      </c>
      <c r="O51" s="11"/>
      <c r="P51" s="11"/>
      <c r="Q51" s="11"/>
      <c r="R51" s="11"/>
      <c r="S51" s="11"/>
      <c r="T51" s="11"/>
      <c r="U51" s="11"/>
    </row>
    <row r="52" spans="1:21" x14ac:dyDescent="0.3">
      <c r="A52" s="457" t="s">
        <v>221</v>
      </c>
      <c r="B52" s="462"/>
      <c r="C52" s="203" t="s">
        <v>388</v>
      </c>
      <c r="D52" s="212" t="s">
        <v>354</v>
      </c>
      <c r="E52" s="218">
        <v>0.3</v>
      </c>
      <c r="F52" s="213">
        <v>0.25</v>
      </c>
      <c r="G52" s="213">
        <v>0.2</v>
      </c>
      <c r="H52" s="213">
        <v>0.3</v>
      </c>
      <c r="I52" s="213">
        <v>0.3</v>
      </c>
      <c r="J52" s="213">
        <v>0.2</v>
      </c>
      <c r="K52" s="213">
        <v>0.25</v>
      </c>
      <c r="L52" s="213">
        <v>0.2</v>
      </c>
      <c r="M52" s="213">
        <v>0.2</v>
      </c>
      <c r="N52" s="213">
        <v>0.3</v>
      </c>
      <c r="O52" s="11"/>
      <c r="P52" s="11"/>
      <c r="Q52" s="11"/>
      <c r="R52" s="11"/>
      <c r="S52" s="11"/>
      <c r="T52" s="11"/>
      <c r="U52" s="11"/>
    </row>
    <row r="53" spans="1:21" x14ac:dyDescent="0.3">
      <c r="A53" s="457" t="s">
        <v>222</v>
      </c>
      <c r="B53" s="460"/>
      <c r="C53" s="203" t="s">
        <v>389</v>
      </c>
      <c r="D53" s="212" t="s">
        <v>224</v>
      </c>
      <c r="E53" s="218">
        <v>0</v>
      </c>
      <c r="F53" s="213">
        <v>0</v>
      </c>
      <c r="G53" s="213">
        <v>0</v>
      </c>
      <c r="H53" s="213">
        <v>0</v>
      </c>
      <c r="I53" s="213">
        <v>0</v>
      </c>
      <c r="J53" s="213">
        <v>0</v>
      </c>
      <c r="K53" s="213">
        <v>0</v>
      </c>
      <c r="L53" s="213">
        <v>0</v>
      </c>
      <c r="M53" s="213">
        <v>0</v>
      </c>
      <c r="N53" s="213">
        <v>0</v>
      </c>
      <c r="O53" s="11"/>
      <c r="P53" s="11"/>
      <c r="Q53" s="11"/>
      <c r="R53" s="11"/>
      <c r="S53" s="11"/>
      <c r="T53" s="11"/>
      <c r="U53" s="11"/>
    </row>
    <row r="54" spans="1:21" x14ac:dyDescent="0.3">
      <c r="A54" s="461"/>
      <c r="B54" s="460"/>
      <c r="C54" s="203" t="s">
        <v>390</v>
      </c>
      <c r="D54" s="212" t="s">
        <v>223</v>
      </c>
      <c r="E54" s="218">
        <v>0</v>
      </c>
      <c r="F54" s="213">
        <v>0</v>
      </c>
      <c r="G54" s="213">
        <v>0</v>
      </c>
      <c r="H54" s="213">
        <v>0</v>
      </c>
      <c r="I54" s="213">
        <v>0</v>
      </c>
      <c r="J54" s="213">
        <v>0</v>
      </c>
      <c r="K54" s="213">
        <v>0</v>
      </c>
      <c r="L54" s="213">
        <v>0</v>
      </c>
      <c r="M54" s="213">
        <v>0</v>
      </c>
      <c r="N54" s="213">
        <v>0</v>
      </c>
      <c r="O54" s="11"/>
      <c r="P54" s="11"/>
      <c r="Q54" s="11"/>
      <c r="R54" s="11"/>
      <c r="S54" s="11"/>
      <c r="T54" s="11"/>
      <c r="U54" s="11"/>
    </row>
    <row r="55" spans="1:21" x14ac:dyDescent="0.3">
      <c r="A55" s="461"/>
      <c r="B55" s="460"/>
      <c r="C55" s="203" t="s">
        <v>391</v>
      </c>
      <c r="D55" s="212" t="s">
        <v>223</v>
      </c>
      <c r="E55" s="218">
        <v>0</v>
      </c>
      <c r="F55" s="213">
        <v>0</v>
      </c>
      <c r="G55" s="213">
        <v>0</v>
      </c>
      <c r="H55" s="213">
        <v>0</v>
      </c>
      <c r="I55" s="213">
        <v>0</v>
      </c>
      <c r="J55" s="213">
        <v>0</v>
      </c>
      <c r="K55" s="213">
        <v>0</v>
      </c>
      <c r="L55" s="213">
        <v>0</v>
      </c>
      <c r="M55" s="213">
        <v>0</v>
      </c>
      <c r="N55" s="213">
        <v>0</v>
      </c>
      <c r="O55" s="11"/>
      <c r="P55" s="11"/>
      <c r="Q55" s="11"/>
      <c r="R55" s="11"/>
      <c r="S55" s="11"/>
      <c r="T55" s="11"/>
      <c r="U55" s="11"/>
    </row>
    <row r="56" spans="1:21" x14ac:dyDescent="0.3">
      <c r="A56" s="457" t="s">
        <v>22</v>
      </c>
      <c r="B56" s="458"/>
      <c r="C56" s="203" t="s">
        <v>532</v>
      </c>
      <c r="D56" s="212" t="s">
        <v>354</v>
      </c>
      <c r="E56" s="213">
        <v>0.31</v>
      </c>
      <c r="F56" s="213">
        <v>0.2</v>
      </c>
      <c r="G56" s="213">
        <v>0.2</v>
      </c>
      <c r="H56" s="213">
        <v>0.2</v>
      </c>
      <c r="I56" s="213">
        <v>0.2</v>
      </c>
      <c r="J56" s="213">
        <v>0.2</v>
      </c>
      <c r="K56" s="213">
        <v>0.25</v>
      </c>
      <c r="L56" s="213">
        <v>0.2</v>
      </c>
      <c r="M56" s="213">
        <v>0.2</v>
      </c>
      <c r="N56" s="213">
        <v>0.2</v>
      </c>
      <c r="O56" s="11"/>
      <c r="P56" s="11"/>
      <c r="Q56" s="11"/>
      <c r="R56" s="11"/>
      <c r="S56" s="11"/>
      <c r="T56" s="11"/>
      <c r="U56" s="11"/>
    </row>
    <row r="57" spans="1:21" x14ac:dyDescent="0.3">
      <c r="A57" s="457"/>
      <c r="B57" s="458"/>
      <c r="C57" s="203" t="s">
        <v>533</v>
      </c>
      <c r="D57" s="212" t="s">
        <v>354</v>
      </c>
      <c r="E57" s="213">
        <v>0</v>
      </c>
      <c r="F57" s="213">
        <v>0.2</v>
      </c>
      <c r="G57" s="213">
        <v>0.2</v>
      </c>
      <c r="H57" s="213">
        <v>0.2</v>
      </c>
      <c r="I57" s="213">
        <v>0.2</v>
      </c>
      <c r="J57" s="213">
        <v>0.2</v>
      </c>
      <c r="K57" s="213">
        <v>0.2</v>
      </c>
      <c r="L57" s="213">
        <v>0.2</v>
      </c>
      <c r="M57" s="213">
        <v>0.2</v>
      </c>
      <c r="N57" s="213">
        <v>0.2</v>
      </c>
      <c r="O57" s="11"/>
      <c r="P57" s="11"/>
      <c r="Q57" s="11"/>
      <c r="R57" s="11"/>
      <c r="S57" s="11"/>
      <c r="T57" s="11"/>
      <c r="U57" s="11"/>
    </row>
    <row r="58" spans="1:21" x14ac:dyDescent="0.3">
      <c r="A58" s="457"/>
      <c r="B58" s="458"/>
      <c r="C58" s="203" t="s">
        <v>534</v>
      </c>
      <c r="D58" s="212" t="s">
        <v>354</v>
      </c>
      <c r="E58" s="213">
        <v>0.08</v>
      </c>
      <c r="F58" s="213">
        <v>0</v>
      </c>
      <c r="G58" s="213">
        <v>0</v>
      </c>
      <c r="H58" s="213">
        <v>0</v>
      </c>
      <c r="I58" s="213">
        <v>0</v>
      </c>
      <c r="J58" s="213">
        <v>0</v>
      </c>
      <c r="K58" s="213">
        <v>0</v>
      </c>
      <c r="L58" s="213">
        <v>0</v>
      </c>
      <c r="M58" s="213">
        <v>0</v>
      </c>
      <c r="N58" s="213">
        <v>0</v>
      </c>
      <c r="O58" s="11"/>
      <c r="P58" s="11"/>
      <c r="Q58" s="11"/>
      <c r="R58" s="11"/>
      <c r="S58" s="11"/>
      <c r="T58" s="11"/>
      <c r="U58" s="11"/>
    </row>
    <row r="59" spans="1:21" x14ac:dyDescent="0.3">
      <c r="A59" s="457"/>
      <c r="B59" s="458"/>
      <c r="C59" s="203" t="s">
        <v>535</v>
      </c>
      <c r="D59" s="212" t="s">
        <v>354</v>
      </c>
      <c r="E59" s="213">
        <v>0</v>
      </c>
      <c r="F59" s="213">
        <v>0</v>
      </c>
      <c r="G59" s="213">
        <v>0</v>
      </c>
      <c r="H59" s="213">
        <v>0</v>
      </c>
      <c r="I59" s="213">
        <v>0</v>
      </c>
      <c r="J59" s="213">
        <v>0</v>
      </c>
      <c r="K59" s="213">
        <v>0</v>
      </c>
      <c r="L59" s="213">
        <v>0</v>
      </c>
      <c r="M59" s="213">
        <v>0</v>
      </c>
      <c r="N59" s="213">
        <v>0</v>
      </c>
      <c r="O59" s="11"/>
      <c r="P59" s="11"/>
      <c r="Q59" s="11"/>
      <c r="R59" s="11"/>
      <c r="S59" s="11"/>
      <c r="T59" s="11"/>
      <c r="U59" s="11"/>
    </row>
    <row r="60" spans="1:21" x14ac:dyDescent="0.3">
      <c r="A60" s="457" t="s">
        <v>14</v>
      </c>
      <c r="B60" s="458"/>
      <c r="C60" s="203" t="s">
        <v>392</v>
      </c>
      <c r="D60" s="212" t="s">
        <v>354</v>
      </c>
      <c r="E60" s="213">
        <v>0.2</v>
      </c>
      <c r="F60" s="213">
        <v>0.3</v>
      </c>
      <c r="G60" s="213">
        <v>0.5</v>
      </c>
      <c r="H60" s="213">
        <v>0.6</v>
      </c>
      <c r="I60" s="213">
        <v>0.5</v>
      </c>
      <c r="J60" s="213">
        <v>0.5</v>
      </c>
      <c r="K60" s="213">
        <v>0</v>
      </c>
      <c r="L60" s="213">
        <v>1</v>
      </c>
      <c r="M60" s="213">
        <v>0.5</v>
      </c>
      <c r="N60" s="213">
        <v>0.6</v>
      </c>
      <c r="O60" s="11"/>
      <c r="P60" s="11"/>
      <c r="Q60" s="11"/>
      <c r="R60" s="11"/>
      <c r="S60" s="11"/>
      <c r="T60" s="11"/>
      <c r="U60" s="11"/>
    </row>
    <row r="61" spans="1:21" x14ac:dyDescent="0.3">
      <c r="A61" s="457" t="s">
        <v>225</v>
      </c>
      <c r="B61" s="458"/>
      <c r="C61" s="203" t="s">
        <v>393</v>
      </c>
      <c r="D61" s="212" t="s">
        <v>354</v>
      </c>
      <c r="E61" s="213">
        <v>0</v>
      </c>
      <c r="F61" s="213">
        <v>0</v>
      </c>
      <c r="G61" s="213">
        <v>0</v>
      </c>
      <c r="H61" s="213">
        <v>0</v>
      </c>
      <c r="I61" s="213">
        <v>0</v>
      </c>
      <c r="J61" s="213">
        <v>0</v>
      </c>
      <c r="K61" s="213">
        <v>0</v>
      </c>
      <c r="L61" s="213">
        <v>0</v>
      </c>
      <c r="M61" s="213">
        <v>0</v>
      </c>
      <c r="N61" s="213">
        <v>0</v>
      </c>
      <c r="O61" s="11"/>
      <c r="P61" s="11"/>
      <c r="Q61" s="11"/>
      <c r="R61" s="11"/>
      <c r="S61" s="11"/>
      <c r="T61" s="11"/>
      <c r="U61" s="11"/>
    </row>
    <row r="62" spans="1:21" x14ac:dyDescent="0.3">
      <c r="A62" s="457"/>
      <c r="B62" s="458"/>
      <c r="C62" s="203" t="s">
        <v>394</v>
      </c>
      <c r="D62" s="212" t="s">
        <v>354</v>
      </c>
      <c r="E62" s="213">
        <v>0</v>
      </c>
      <c r="F62" s="213">
        <v>0</v>
      </c>
      <c r="G62" s="213">
        <v>0</v>
      </c>
      <c r="H62" s="213">
        <v>0</v>
      </c>
      <c r="I62" s="213">
        <v>0</v>
      </c>
      <c r="J62" s="213">
        <v>0</v>
      </c>
      <c r="K62" s="213">
        <v>0</v>
      </c>
      <c r="L62" s="213">
        <v>0</v>
      </c>
      <c r="M62" s="213">
        <v>0</v>
      </c>
      <c r="N62" s="213">
        <v>0</v>
      </c>
      <c r="O62" s="11"/>
      <c r="P62" s="11"/>
      <c r="Q62" s="11"/>
      <c r="R62" s="11"/>
      <c r="S62" s="11"/>
      <c r="T62" s="11"/>
      <c r="U62" s="11"/>
    </row>
    <row r="63" spans="1:21" x14ac:dyDescent="0.3">
      <c r="A63" s="457"/>
      <c r="B63" s="458"/>
      <c r="C63" s="203" t="s">
        <v>395</v>
      </c>
      <c r="D63" s="212" t="s">
        <v>354</v>
      </c>
      <c r="E63" s="213">
        <v>0</v>
      </c>
      <c r="F63" s="213">
        <v>0</v>
      </c>
      <c r="G63" s="213">
        <v>0</v>
      </c>
      <c r="H63" s="213">
        <v>0</v>
      </c>
      <c r="I63" s="213">
        <v>0</v>
      </c>
      <c r="J63" s="213">
        <v>0</v>
      </c>
      <c r="K63" s="213">
        <v>0</v>
      </c>
      <c r="L63" s="213">
        <v>0</v>
      </c>
      <c r="M63" s="213">
        <v>0</v>
      </c>
      <c r="N63" s="213">
        <v>0</v>
      </c>
      <c r="O63" s="11"/>
      <c r="P63" s="11"/>
      <c r="Q63" s="11"/>
      <c r="R63" s="11"/>
      <c r="S63" s="11"/>
      <c r="T63" s="11"/>
      <c r="U63" s="11"/>
    </row>
    <row r="64" spans="1:21" x14ac:dyDescent="0.3">
      <c r="A64" s="457"/>
      <c r="B64" s="458"/>
      <c r="C64" s="203" t="s">
        <v>396</v>
      </c>
      <c r="D64" s="212" t="s">
        <v>354</v>
      </c>
      <c r="E64" s="213">
        <v>0</v>
      </c>
      <c r="F64" s="213">
        <v>0</v>
      </c>
      <c r="G64" s="213">
        <v>0</v>
      </c>
      <c r="H64" s="213">
        <v>0</v>
      </c>
      <c r="I64" s="213">
        <v>0</v>
      </c>
      <c r="J64" s="213">
        <v>0</v>
      </c>
      <c r="K64" s="213">
        <v>0</v>
      </c>
      <c r="L64" s="213">
        <v>0</v>
      </c>
      <c r="M64" s="213">
        <v>0</v>
      </c>
      <c r="N64" s="213">
        <v>0</v>
      </c>
      <c r="O64" s="11"/>
      <c r="P64" s="11"/>
      <c r="Q64" s="11"/>
      <c r="R64" s="11"/>
      <c r="S64" s="11"/>
      <c r="T64" s="11"/>
      <c r="U64" s="11"/>
    </row>
    <row r="65" spans="1:21" x14ac:dyDescent="0.3">
      <c r="A65" s="457"/>
      <c r="B65" s="458"/>
      <c r="C65" s="203" t="s">
        <v>397</v>
      </c>
      <c r="D65" s="212" t="s">
        <v>354</v>
      </c>
      <c r="E65" s="213">
        <v>0</v>
      </c>
      <c r="F65" s="213">
        <v>0</v>
      </c>
      <c r="G65" s="213">
        <v>0</v>
      </c>
      <c r="H65" s="213">
        <v>0</v>
      </c>
      <c r="I65" s="213">
        <v>0</v>
      </c>
      <c r="J65" s="213">
        <v>0</v>
      </c>
      <c r="K65" s="213">
        <v>0</v>
      </c>
      <c r="L65" s="213">
        <v>0</v>
      </c>
      <c r="M65" s="213">
        <v>0</v>
      </c>
      <c r="N65" s="213">
        <v>0</v>
      </c>
      <c r="O65" s="11"/>
      <c r="P65" s="11"/>
      <c r="Q65" s="11"/>
      <c r="R65" s="11"/>
      <c r="S65" s="11"/>
      <c r="T65" s="11"/>
      <c r="U65" s="11"/>
    </row>
    <row r="66" spans="1:21" x14ac:dyDescent="0.3">
      <c r="A66" s="457"/>
      <c r="B66" s="458"/>
      <c r="C66" s="203" t="s">
        <v>398</v>
      </c>
      <c r="D66" s="212" t="s">
        <v>354</v>
      </c>
      <c r="E66" s="213">
        <v>0</v>
      </c>
      <c r="F66" s="213">
        <v>0</v>
      </c>
      <c r="G66" s="213">
        <v>0</v>
      </c>
      <c r="H66" s="213">
        <v>0</v>
      </c>
      <c r="I66" s="213">
        <v>0</v>
      </c>
      <c r="J66" s="213">
        <v>0</v>
      </c>
      <c r="K66" s="213">
        <v>0</v>
      </c>
      <c r="L66" s="213">
        <v>0</v>
      </c>
      <c r="M66" s="213">
        <v>0</v>
      </c>
      <c r="N66" s="213">
        <v>0</v>
      </c>
      <c r="O66" s="11"/>
      <c r="P66" s="11"/>
      <c r="Q66" s="11"/>
      <c r="R66" s="11"/>
      <c r="S66" s="11"/>
      <c r="T66" s="11"/>
      <c r="U66" s="11"/>
    </row>
    <row r="67" spans="1:21" x14ac:dyDescent="0.3">
      <c r="A67" s="457"/>
      <c r="B67" s="458"/>
      <c r="C67" s="203" t="s">
        <v>399</v>
      </c>
      <c r="D67" s="212" t="s">
        <v>354</v>
      </c>
      <c r="E67" s="213">
        <v>0</v>
      </c>
      <c r="F67" s="213">
        <v>0</v>
      </c>
      <c r="G67" s="213">
        <v>0</v>
      </c>
      <c r="H67" s="213">
        <v>0</v>
      </c>
      <c r="I67" s="213">
        <v>0</v>
      </c>
      <c r="J67" s="213">
        <v>0</v>
      </c>
      <c r="K67" s="213">
        <v>0</v>
      </c>
      <c r="L67" s="213">
        <v>0</v>
      </c>
      <c r="M67" s="213">
        <v>0</v>
      </c>
      <c r="N67" s="213">
        <v>0</v>
      </c>
      <c r="O67" s="11"/>
      <c r="P67" s="11"/>
      <c r="Q67" s="11"/>
      <c r="R67" s="11"/>
      <c r="S67" s="11"/>
      <c r="T67" s="11"/>
      <c r="U67" s="11"/>
    </row>
    <row r="68" spans="1:21" x14ac:dyDescent="0.3">
      <c r="A68" s="457" t="s">
        <v>400</v>
      </c>
      <c r="B68" s="458"/>
      <c r="C68" s="203" t="s">
        <v>401</v>
      </c>
      <c r="D68" s="212" t="s">
        <v>354</v>
      </c>
      <c r="E68" s="213">
        <v>0.65</v>
      </c>
      <c r="F68" s="213">
        <v>0.15</v>
      </c>
      <c r="G68" s="213">
        <v>0.15</v>
      </c>
      <c r="H68" s="213">
        <v>0.1</v>
      </c>
      <c r="I68" s="213">
        <v>0.1</v>
      </c>
      <c r="J68" s="213">
        <v>0.15</v>
      </c>
      <c r="K68" s="213">
        <v>0.75</v>
      </c>
      <c r="L68" s="213">
        <v>0.1</v>
      </c>
      <c r="M68" s="213">
        <v>0.1</v>
      </c>
      <c r="N68" s="213">
        <v>0.1</v>
      </c>
      <c r="O68" s="11"/>
      <c r="P68" s="11"/>
      <c r="Q68" s="11"/>
      <c r="R68" s="11"/>
      <c r="S68" s="11"/>
      <c r="T68" s="11"/>
      <c r="U68" s="11"/>
    </row>
    <row r="69" spans="1:21" x14ac:dyDescent="0.3">
      <c r="A69" s="11"/>
      <c r="B69" s="11"/>
      <c r="C69" s="11"/>
      <c r="D69" s="11"/>
      <c r="E69" s="11"/>
      <c r="F69" s="11"/>
      <c r="G69" s="11"/>
      <c r="H69" s="11"/>
      <c r="I69" s="11"/>
      <c r="J69" s="11"/>
      <c r="K69" s="11"/>
      <c r="L69" s="11"/>
      <c r="M69" s="11"/>
      <c r="N69" s="11"/>
      <c r="O69" s="11"/>
      <c r="P69" s="11"/>
      <c r="Q69" s="11"/>
      <c r="R69" s="11"/>
      <c r="S69" s="11"/>
      <c r="T69" s="11"/>
      <c r="U69" s="11"/>
    </row>
    <row r="70" spans="1:21" x14ac:dyDescent="0.3">
      <c r="A70" s="11"/>
      <c r="B70" s="11"/>
      <c r="C70" s="11"/>
      <c r="D70" s="11"/>
      <c r="E70" s="11"/>
      <c r="F70" s="11"/>
      <c r="G70" s="11"/>
      <c r="H70" s="11"/>
      <c r="I70" s="11"/>
      <c r="J70" s="11"/>
      <c r="K70" s="11"/>
      <c r="L70" s="11"/>
      <c r="M70" s="11"/>
      <c r="N70" s="11"/>
      <c r="O70" s="11"/>
      <c r="P70" s="11"/>
      <c r="Q70" s="11"/>
      <c r="R70" s="11"/>
      <c r="S70" s="11"/>
      <c r="T70" s="11"/>
      <c r="U70" s="11"/>
    </row>
    <row r="71" spans="1:21" x14ac:dyDescent="0.3">
      <c r="A71" s="11"/>
      <c r="B71" s="11"/>
      <c r="C71" s="11"/>
      <c r="D71" s="11"/>
      <c r="E71" s="11"/>
      <c r="F71" s="11"/>
      <c r="G71" s="11"/>
      <c r="H71" s="11"/>
      <c r="I71" s="11"/>
      <c r="J71" s="11"/>
      <c r="K71" s="11"/>
      <c r="L71" s="11"/>
      <c r="M71" s="11"/>
      <c r="N71" s="11"/>
      <c r="O71" s="11"/>
      <c r="P71" s="11"/>
      <c r="Q71" s="11"/>
      <c r="R71" s="11"/>
      <c r="S71" s="11"/>
      <c r="T71" s="11"/>
      <c r="U71" s="11"/>
    </row>
    <row r="72" spans="1:21" x14ac:dyDescent="0.3">
      <c r="A72" s="11"/>
      <c r="B72" s="11"/>
      <c r="C72" s="11"/>
      <c r="D72" s="11"/>
      <c r="E72" s="11"/>
      <c r="F72" s="11"/>
      <c r="G72" s="11"/>
      <c r="H72" s="11"/>
      <c r="I72" s="11"/>
      <c r="J72" s="11"/>
      <c r="K72" s="11"/>
      <c r="L72" s="11"/>
      <c r="M72" s="11"/>
      <c r="N72" s="11"/>
      <c r="O72" s="11"/>
      <c r="P72" s="11"/>
      <c r="Q72" s="11"/>
      <c r="R72" s="11"/>
      <c r="S72" s="11"/>
      <c r="T72" s="11"/>
      <c r="U72" s="11"/>
    </row>
    <row r="73" spans="1:21" x14ac:dyDescent="0.3">
      <c r="A73" s="11"/>
      <c r="B73" s="11"/>
      <c r="C73" s="31"/>
      <c r="D73" s="31" t="s">
        <v>238</v>
      </c>
      <c r="E73" s="219"/>
      <c r="F73" s="219"/>
      <c r="G73" s="219"/>
      <c r="H73" s="219"/>
      <c r="I73" s="219"/>
      <c r="J73" s="219"/>
      <c r="K73" s="62"/>
      <c r="L73" s="62"/>
      <c r="M73" s="62"/>
      <c r="N73" s="62"/>
      <c r="O73" s="11"/>
      <c r="P73" s="11"/>
      <c r="Q73" s="11"/>
      <c r="R73" s="11"/>
      <c r="S73" s="11"/>
      <c r="T73" s="11"/>
      <c r="U73" s="11"/>
    </row>
    <row r="74" spans="1:21" x14ac:dyDescent="0.3">
      <c r="A74" s="11"/>
      <c r="B74" s="11"/>
      <c r="C74" s="31"/>
      <c r="D74" s="11"/>
      <c r="E74" s="466" t="s">
        <v>2</v>
      </c>
      <c r="F74" s="466"/>
      <c r="G74" s="466"/>
      <c r="H74" s="466"/>
      <c r="I74" s="466"/>
      <c r="J74" s="466"/>
      <c r="K74" s="466"/>
      <c r="L74" s="466"/>
      <c r="M74" s="466"/>
      <c r="N74" s="466"/>
      <c r="O74" s="11"/>
      <c r="P74" s="11"/>
      <c r="Q74" s="11"/>
      <c r="R74" s="11"/>
      <c r="S74" s="11"/>
      <c r="T74" s="11"/>
      <c r="U74" s="11"/>
    </row>
    <row r="75" spans="1:21" x14ac:dyDescent="0.3">
      <c r="A75" s="11"/>
      <c r="B75" s="11"/>
      <c r="C75" s="31"/>
      <c r="D75" s="11"/>
      <c r="E75" s="220" t="s">
        <v>165</v>
      </c>
      <c r="F75" s="220" t="s">
        <v>166</v>
      </c>
      <c r="G75" s="220" t="s">
        <v>167</v>
      </c>
      <c r="H75" s="220" t="s">
        <v>168</v>
      </c>
      <c r="I75" s="220" t="s">
        <v>169</v>
      </c>
      <c r="J75" s="220" t="s">
        <v>581</v>
      </c>
      <c r="K75" s="220" t="s">
        <v>582</v>
      </c>
      <c r="L75" s="220" t="s">
        <v>583</v>
      </c>
      <c r="M75" s="220" t="s">
        <v>584</v>
      </c>
      <c r="N75" s="220" t="s">
        <v>585</v>
      </c>
      <c r="O75" s="11"/>
      <c r="P75" s="11"/>
      <c r="Q75" s="11"/>
      <c r="R75" s="11"/>
      <c r="S75" s="11"/>
      <c r="T75" s="11"/>
      <c r="U75" s="11"/>
    </row>
    <row r="76" spans="1:21" x14ac:dyDescent="0.3">
      <c r="A76" s="11"/>
      <c r="B76" s="11"/>
      <c r="C76" s="31"/>
      <c r="D76" s="221" t="s">
        <v>3</v>
      </c>
      <c r="E76" s="222" t="str">
        <f>E12</f>
        <v>Cassava</v>
      </c>
      <c r="F76" s="222" t="str">
        <f t="shared" ref="F76:N76" si="2">F12</f>
        <v>Maize</v>
      </c>
      <c r="G76" s="222" t="str">
        <f t="shared" si="2"/>
        <v>Rice</v>
      </c>
      <c r="H76" s="222" t="str">
        <f t="shared" si="2"/>
        <v>Groundnut</v>
      </c>
      <c r="I76" s="222" t="str">
        <f t="shared" si="2"/>
        <v>Cowpea</v>
      </c>
      <c r="J76" s="222" t="str">
        <f t="shared" si="2"/>
        <v>Imperata</v>
      </c>
      <c r="K76" s="222" t="str">
        <f t="shared" si="2"/>
        <v>Sugarcane</v>
      </c>
      <c r="L76" s="222" t="str">
        <f t="shared" si="2"/>
        <v>Mucuna</v>
      </c>
      <c r="M76" s="222" t="str">
        <f t="shared" si="2"/>
        <v>Yours4</v>
      </c>
      <c r="N76" s="222" t="str">
        <f t="shared" si="2"/>
        <v>Weed</v>
      </c>
      <c r="O76" s="11"/>
      <c r="P76" s="11"/>
      <c r="Q76" s="11"/>
      <c r="R76" s="11"/>
      <c r="S76" s="11"/>
      <c r="T76" s="11"/>
      <c r="U76" s="11"/>
    </row>
    <row r="77" spans="1:21" ht="18" customHeight="1" x14ac:dyDescent="0.3">
      <c r="A77" s="11"/>
      <c r="B77" s="11"/>
      <c r="C77" s="31"/>
      <c r="D77" s="223">
        <v>0</v>
      </c>
      <c r="E77" s="224">
        <v>0.74615686730269015</v>
      </c>
      <c r="F77" s="224">
        <v>1.1741337409929491</v>
      </c>
      <c r="G77" s="224">
        <v>0.9620863688039718</v>
      </c>
      <c r="H77" s="224">
        <v>0.68654135799312144</v>
      </c>
      <c r="I77" s="224">
        <v>2.2171160234468545</v>
      </c>
      <c r="J77" s="224">
        <v>0.9620863688039718</v>
      </c>
      <c r="K77" s="224">
        <v>1.1741337409929491</v>
      </c>
      <c r="L77" s="224">
        <v>0</v>
      </c>
      <c r="M77" s="224">
        <v>0</v>
      </c>
      <c r="N77" s="224">
        <v>1</v>
      </c>
      <c r="O77" s="11"/>
      <c r="P77" s="11"/>
      <c r="Q77" s="11"/>
      <c r="R77" s="11"/>
      <c r="S77" s="11"/>
      <c r="T77" s="11"/>
      <c r="U77" s="11"/>
    </row>
    <row r="78" spans="1:21" ht="18" customHeight="1" x14ac:dyDescent="0.3">
      <c r="A78" s="11"/>
      <c r="B78" s="11"/>
      <c r="C78" s="31"/>
      <c r="D78" s="223">
        <v>0.1</v>
      </c>
      <c r="E78" s="224">
        <v>0.81346646105206499</v>
      </c>
      <c r="F78" s="224">
        <v>1.0190525840144458</v>
      </c>
      <c r="G78" s="224">
        <v>0.91814394798409749</v>
      </c>
      <c r="H78" s="224">
        <v>0.74483519924087649</v>
      </c>
      <c r="I78" s="224">
        <v>2.140550363168622</v>
      </c>
      <c r="J78" s="224">
        <v>0.91814394798409749</v>
      </c>
      <c r="K78" s="224">
        <v>1.0190525840144458</v>
      </c>
      <c r="L78" s="224">
        <v>0.2</v>
      </c>
      <c r="M78" s="224">
        <v>0.01</v>
      </c>
      <c r="N78" s="224">
        <v>1</v>
      </c>
      <c r="O78" s="11"/>
      <c r="P78" s="11"/>
      <c r="Q78" s="11"/>
      <c r="R78" s="11"/>
      <c r="S78" s="11"/>
      <c r="T78" s="11"/>
      <c r="U78" s="11"/>
    </row>
    <row r="79" spans="1:21" ht="18" customHeight="1" x14ac:dyDescent="0.3">
      <c r="A79" s="11"/>
      <c r="B79" s="11"/>
      <c r="C79" s="31"/>
      <c r="D79" s="223">
        <v>0.2</v>
      </c>
      <c r="E79" s="224">
        <v>0.88114628097609415</v>
      </c>
      <c r="F79" s="224">
        <v>0.86397142703594243</v>
      </c>
      <c r="G79" s="224">
        <v>0.87420152716422317</v>
      </c>
      <c r="H79" s="224">
        <v>0.80312904048863154</v>
      </c>
      <c r="I79" s="224">
        <v>2.0639847028903895</v>
      </c>
      <c r="J79" s="224">
        <v>0.87420152716422317</v>
      </c>
      <c r="K79" s="224">
        <v>0.86397142703594243</v>
      </c>
      <c r="L79" s="224">
        <v>0.2</v>
      </c>
      <c r="M79" s="224">
        <v>0.02</v>
      </c>
      <c r="N79" s="224">
        <v>1</v>
      </c>
      <c r="O79" s="11"/>
      <c r="P79" s="11"/>
      <c r="Q79" s="11"/>
      <c r="R79" s="11"/>
      <c r="S79" s="11"/>
      <c r="T79" s="11"/>
      <c r="U79" s="11"/>
    </row>
    <row r="80" spans="1:21" ht="18" customHeight="1" x14ac:dyDescent="0.3">
      <c r="A80" s="11"/>
      <c r="B80" s="11"/>
      <c r="C80" s="31"/>
      <c r="D80" s="223">
        <v>0.3</v>
      </c>
      <c r="E80" s="224">
        <v>0.95789664217915149</v>
      </c>
      <c r="F80" s="224">
        <v>0.70889027005743932</v>
      </c>
      <c r="G80" s="224">
        <v>0.88767871970459689</v>
      </c>
      <c r="H80" s="224">
        <v>0.85464695277697145</v>
      </c>
      <c r="I80" s="224">
        <v>1.9874190426121574</v>
      </c>
      <c r="J80" s="224">
        <v>0.88767871970459689</v>
      </c>
      <c r="K80" s="224">
        <v>0.70889027005743932</v>
      </c>
      <c r="L80" s="224">
        <v>0.25</v>
      </c>
      <c r="M80" s="224">
        <v>2.7E-2</v>
      </c>
      <c r="N80" s="224">
        <v>1</v>
      </c>
      <c r="O80" s="11"/>
      <c r="P80" s="11"/>
      <c r="Q80" s="11"/>
      <c r="R80" s="11"/>
      <c r="S80" s="11"/>
      <c r="T80" s="11"/>
      <c r="U80" s="11"/>
    </row>
    <row r="81" spans="1:21" ht="18" customHeight="1" x14ac:dyDescent="0.3">
      <c r="A81" s="11"/>
      <c r="B81" s="11"/>
      <c r="C81" s="31"/>
      <c r="D81" s="223">
        <v>0.4</v>
      </c>
      <c r="E81" s="224">
        <v>1.0338658246085861</v>
      </c>
      <c r="F81" s="224">
        <v>0.67721108887441572</v>
      </c>
      <c r="G81" s="224">
        <v>0.95857552560521864</v>
      </c>
      <c r="H81" s="224">
        <v>0.86550929130882082</v>
      </c>
      <c r="I81" s="224">
        <v>1.8432132370444836</v>
      </c>
      <c r="J81" s="224">
        <v>0.95857552560521864</v>
      </c>
      <c r="K81" s="224">
        <v>0.67721108887441572</v>
      </c>
      <c r="L81" s="224">
        <v>0.25</v>
      </c>
      <c r="M81" s="224">
        <v>3.3000000000000002E-2</v>
      </c>
      <c r="N81" s="224">
        <v>1</v>
      </c>
      <c r="O81" s="11"/>
      <c r="P81" s="11"/>
      <c r="Q81" s="11"/>
      <c r="R81" s="11"/>
      <c r="S81" s="11"/>
      <c r="T81" s="11"/>
      <c r="U81" s="11"/>
    </row>
    <row r="82" spans="1:21" ht="18" customHeight="1" x14ac:dyDescent="0.3">
      <c r="A82" s="11"/>
      <c r="B82" s="11"/>
      <c r="C82" s="31"/>
      <c r="D82" s="223">
        <v>0.5</v>
      </c>
      <c r="E82" s="224">
        <v>1.1006561564479505</v>
      </c>
      <c r="F82" s="224">
        <v>0.70723289558913216</v>
      </c>
      <c r="G82" s="224">
        <v>1.0294723315058405</v>
      </c>
      <c r="H82" s="224">
        <v>0.87637162984067019</v>
      </c>
      <c r="I82" s="224">
        <v>1.6651873588320893</v>
      </c>
      <c r="J82" s="224">
        <v>1.0294723315058405</v>
      </c>
      <c r="K82" s="224">
        <v>0.70723289558913216</v>
      </c>
      <c r="L82" s="224">
        <v>0.25</v>
      </c>
      <c r="M82" s="224">
        <v>4.9000000000000002E-2</v>
      </c>
      <c r="N82" s="224">
        <v>1</v>
      </c>
      <c r="O82" s="11"/>
      <c r="P82" s="11"/>
      <c r="Q82" s="11"/>
      <c r="R82" s="11"/>
      <c r="S82" s="11"/>
      <c r="T82" s="11"/>
      <c r="U82" s="11"/>
    </row>
    <row r="83" spans="1:21" ht="18" customHeight="1" x14ac:dyDescent="0.3">
      <c r="A83" s="11"/>
      <c r="B83" s="11"/>
      <c r="C83" s="31"/>
      <c r="D83" s="223">
        <v>0.6</v>
      </c>
      <c r="E83" s="224">
        <v>1.1513776858147711</v>
      </c>
      <c r="F83" s="224">
        <v>0.73725470230384849</v>
      </c>
      <c r="G83" s="224">
        <v>1.0591918552348325</v>
      </c>
      <c r="H83" s="224">
        <v>0.88109686726483394</v>
      </c>
      <c r="I83" s="224">
        <v>1.4871614806196951</v>
      </c>
      <c r="J83" s="224">
        <v>1.0591918552348325</v>
      </c>
      <c r="K83" s="224">
        <v>0.73725470230384849</v>
      </c>
      <c r="L83" s="224">
        <v>0.25</v>
      </c>
      <c r="M83" s="224">
        <v>7.9000000000000001E-2</v>
      </c>
      <c r="N83" s="224">
        <v>1</v>
      </c>
      <c r="O83" s="11"/>
      <c r="P83" s="11"/>
      <c r="Q83" s="11"/>
      <c r="R83" s="11"/>
      <c r="S83" s="11"/>
      <c r="T83" s="11"/>
      <c r="U83" s="11"/>
    </row>
    <row r="84" spans="1:21" ht="18" customHeight="1" x14ac:dyDescent="0.3">
      <c r="A84" s="11"/>
      <c r="B84" s="11"/>
      <c r="C84" s="31"/>
      <c r="D84" s="223">
        <v>0.7</v>
      </c>
      <c r="E84" s="224">
        <v>1.0815831966375118</v>
      </c>
      <c r="F84" s="224">
        <v>0.78292363510737395</v>
      </c>
      <c r="G84" s="224">
        <v>1.0889113789638245</v>
      </c>
      <c r="H84" s="224">
        <v>0.87047935191978387</v>
      </c>
      <c r="I84" s="224">
        <v>1.3497302285606625</v>
      </c>
      <c r="J84" s="224">
        <v>1.0889113789638245</v>
      </c>
      <c r="K84" s="224">
        <v>0.78292363510737395</v>
      </c>
      <c r="L84" s="224">
        <v>0.3</v>
      </c>
      <c r="M84" s="224">
        <v>0.113</v>
      </c>
      <c r="N84" s="224">
        <v>1</v>
      </c>
      <c r="O84" s="11"/>
      <c r="P84" s="11"/>
      <c r="Q84" s="11"/>
      <c r="R84" s="11"/>
      <c r="S84" s="11"/>
      <c r="T84" s="11"/>
      <c r="U84" s="11"/>
    </row>
    <row r="85" spans="1:21" ht="18" customHeight="1" x14ac:dyDescent="0.3">
      <c r="A85" s="11"/>
      <c r="B85" s="11"/>
      <c r="C85" s="31"/>
      <c r="D85" s="223">
        <v>0.8</v>
      </c>
      <c r="E85" s="224">
        <v>1.0004520383730462</v>
      </c>
      <c r="F85" s="224">
        <v>0.8598868200885178</v>
      </c>
      <c r="G85" s="224">
        <v>1.0736087917568309</v>
      </c>
      <c r="H85" s="224">
        <v>0.8598618365747337</v>
      </c>
      <c r="I85" s="224">
        <v>1.2934882288083529</v>
      </c>
      <c r="J85" s="224">
        <v>1.0736087917568309</v>
      </c>
      <c r="K85" s="224">
        <v>0.8598868200885178</v>
      </c>
      <c r="L85" s="224">
        <v>0.3</v>
      </c>
      <c r="M85" s="224">
        <v>0.13</v>
      </c>
      <c r="N85" s="224">
        <v>1</v>
      </c>
      <c r="O85" s="11"/>
      <c r="P85" s="11"/>
      <c r="Q85" s="11"/>
      <c r="R85" s="11"/>
      <c r="S85" s="11"/>
      <c r="T85" s="11"/>
      <c r="U85" s="11"/>
    </row>
    <row r="86" spans="1:21" ht="18" customHeight="1" x14ac:dyDescent="0.3">
      <c r="A86" s="11"/>
      <c r="B86" s="11"/>
      <c r="C86" s="31"/>
      <c r="D86" s="223">
        <v>0.9</v>
      </c>
      <c r="E86" s="224">
        <v>0.85838628376484771</v>
      </c>
      <c r="F86" s="224">
        <v>0.93685000506966154</v>
      </c>
      <c r="G86" s="224">
        <v>1.0132840936138521</v>
      </c>
      <c r="H86" s="224">
        <v>0.89994984099276931</v>
      </c>
      <c r="I86" s="224">
        <v>1.2372462290560433</v>
      </c>
      <c r="J86" s="224">
        <v>1.0132840936138521</v>
      </c>
      <c r="K86" s="224">
        <v>0.93685000506966154</v>
      </c>
      <c r="L86" s="224">
        <v>0.3</v>
      </c>
      <c r="M86" s="224">
        <v>0.125</v>
      </c>
      <c r="N86" s="224">
        <v>1</v>
      </c>
      <c r="O86" s="11"/>
      <c r="P86" s="11"/>
      <c r="Q86" s="11"/>
      <c r="R86" s="11"/>
      <c r="S86" s="11"/>
      <c r="T86" s="11"/>
      <c r="U86" s="11"/>
    </row>
    <row r="87" spans="1:21" ht="18" customHeight="1" x14ac:dyDescent="0.3">
      <c r="A87" s="11"/>
      <c r="B87" s="11"/>
      <c r="C87" s="31"/>
      <c r="D87" s="223">
        <v>1</v>
      </c>
      <c r="E87" s="224">
        <v>0.65341542865116686</v>
      </c>
      <c r="F87" s="224">
        <v>1.0138131900508054</v>
      </c>
      <c r="G87" s="224">
        <v>0.95295939547087316</v>
      </c>
      <c r="H87" s="224">
        <v>1.0076452050949189</v>
      </c>
      <c r="I87" s="224">
        <v>1.1810042293037337</v>
      </c>
      <c r="J87" s="224">
        <v>0.95295939547087316</v>
      </c>
      <c r="K87" s="224">
        <v>1.0138131900508054</v>
      </c>
      <c r="L87" s="224">
        <v>0.3</v>
      </c>
      <c r="M87" s="224">
        <v>0.11799999999999999</v>
      </c>
      <c r="N87" s="224">
        <v>1</v>
      </c>
      <c r="O87" s="11"/>
      <c r="P87" s="11"/>
      <c r="Q87" s="11"/>
      <c r="R87" s="11"/>
      <c r="S87" s="11"/>
      <c r="T87" s="11"/>
      <c r="U87" s="11"/>
    </row>
    <row r="88" spans="1:21" ht="18" customHeight="1" x14ac:dyDescent="0.3">
      <c r="A88" s="11"/>
      <c r="B88" s="11"/>
      <c r="C88" s="31"/>
      <c r="D88" s="223">
        <v>1.1000000000000001</v>
      </c>
      <c r="E88" s="224">
        <v>0.66412782474711241</v>
      </c>
      <c r="F88" s="224">
        <v>1.0156535862394791</v>
      </c>
      <c r="G88" s="224">
        <v>0.92305897150386218</v>
      </c>
      <c r="H88" s="224">
        <v>1.086527362171267</v>
      </c>
      <c r="I88" s="224">
        <v>1.1048429481303845</v>
      </c>
      <c r="J88" s="224">
        <v>0.92305897150386218</v>
      </c>
      <c r="K88" s="224">
        <v>1.0156535862394791</v>
      </c>
      <c r="L88" s="224">
        <v>0.3</v>
      </c>
      <c r="M88" s="224">
        <v>0.113</v>
      </c>
      <c r="N88" s="224">
        <v>1</v>
      </c>
      <c r="O88" s="11"/>
      <c r="P88" s="11"/>
      <c r="Q88" s="11"/>
      <c r="R88" s="11"/>
      <c r="S88" s="11"/>
      <c r="T88" s="11"/>
      <c r="U88" s="11"/>
    </row>
    <row r="89" spans="1:21" ht="18" customHeight="1" x14ac:dyDescent="0.3">
      <c r="A89" s="11"/>
      <c r="B89" s="11"/>
      <c r="C89" s="11"/>
      <c r="D89" s="223">
        <v>1.2</v>
      </c>
      <c r="E89" s="224">
        <v>0.78646821238243514</v>
      </c>
      <c r="F89" s="224">
        <v>1.0267359218907595</v>
      </c>
      <c r="G89" s="224">
        <v>0.8931585475368512</v>
      </c>
      <c r="H89" s="224">
        <v>1.0701361946413115</v>
      </c>
      <c r="I89" s="224">
        <v>1.0649410601293448</v>
      </c>
      <c r="J89" s="224">
        <v>0.8931585475368512</v>
      </c>
      <c r="K89" s="224">
        <v>0.93685000506966154</v>
      </c>
      <c r="L89" s="224">
        <v>0.11</v>
      </c>
      <c r="M89" s="224">
        <v>0.11</v>
      </c>
      <c r="N89" s="224">
        <v>1</v>
      </c>
      <c r="O89" s="11"/>
      <c r="P89" s="11"/>
      <c r="Q89" s="11"/>
      <c r="R89" s="11"/>
      <c r="S89" s="11"/>
      <c r="T89" s="11"/>
      <c r="U89" s="11"/>
    </row>
    <row r="90" spans="1:21" ht="18" customHeight="1" x14ac:dyDescent="0.3">
      <c r="A90" s="11"/>
      <c r="B90" s="11"/>
      <c r="C90" s="11"/>
      <c r="D90" s="223">
        <v>1.3</v>
      </c>
      <c r="E90" s="224">
        <v>0.99953339910492844</v>
      </c>
      <c r="F90" s="224">
        <v>1.0717053689049305</v>
      </c>
      <c r="G90" s="224">
        <v>0.8310519604829425</v>
      </c>
      <c r="H90" s="224">
        <v>1.0301466730184745</v>
      </c>
      <c r="I90" s="224">
        <v>1.0452155995053385</v>
      </c>
      <c r="J90" s="224">
        <v>0.8310519604829425</v>
      </c>
      <c r="K90" s="224">
        <v>0.93685000506966154</v>
      </c>
      <c r="L90" s="224">
        <v>0.11</v>
      </c>
      <c r="M90" s="224">
        <v>0.11</v>
      </c>
      <c r="N90" s="224">
        <v>1</v>
      </c>
      <c r="O90" s="11"/>
      <c r="P90" s="11"/>
      <c r="Q90" s="11"/>
      <c r="R90" s="11"/>
      <c r="S90" s="11"/>
      <c r="T90" s="11"/>
      <c r="U90" s="11"/>
    </row>
    <row r="91" spans="1:21" ht="18" customHeight="1" x14ac:dyDescent="0.3">
      <c r="A91" s="11"/>
      <c r="B91" s="11"/>
      <c r="C91" s="11"/>
      <c r="D91" s="223">
        <v>1.4</v>
      </c>
      <c r="E91" s="224">
        <v>0.93171188525346604</v>
      </c>
      <c r="F91" s="224">
        <v>1.0366285130809469</v>
      </c>
      <c r="G91" s="224">
        <v>0.73673921034213641</v>
      </c>
      <c r="H91" s="224">
        <v>0.8747874202748841</v>
      </c>
      <c r="I91" s="224">
        <v>1.031389549457278</v>
      </c>
      <c r="J91" s="224">
        <v>0.73673921034213641</v>
      </c>
      <c r="K91" s="224">
        <v>0.93685000506966154</v>
      </c>
      <c r="L91" s="224">
        <v>0.11</v>
      </c>
      <c r="M91" s="224">
        <v>0.11</v>
      </c>
      <c r="N91" s="224">
        <v>1</v>
      </c>
      <c r="O91" s="11"/>
      <c r="P91" s="11"/>
      <c r="Q91" s="11"/>
      <c r="R91" s="11"/>
      <c r="S91" s="11"/>
      <c r="T91" s="11"/>
      <c r="U91" s="11"/>
    </row>
    <row r="92" spans="1:21" ht="18" customHeight="1" x14ac:dyDescent="0.3">
      <c r="A92" s="11"/>
      <c r="B92" s="11"/>
      <c r="C92" s="11"/>
      <c r="D92" s="223">
        <v>1.5</v>
      </c>
      <c r="E92" s="224">
        <v>9.2709478300815329E-3</v>
      </c>
      <c r="F92" s="224">
        <v>0.89482325347275649</v>
      </c>
      <c r="G92" s="224">
        <v>0.64242646020133021</v>
      </c>
      <c r="H92" s="224">
        <v>0.7137091294844603</v>
      </c>
      <c r="I92" s="224">
        <v>1.0175634994092178</v>
      </c>
      <c r="J92" s="224">
        <v>0.64242646020133021</v>
      </c>
      <c r="K92" s="224">
        <v>0.93685000506966154</v>
      </c>
      <c r="L92" s="224">
        <v>9.8000000000000004E-2</v>
      </c>
      <c r="M92" s="224">
        <v>9.8000000000000004E-2</v>
      </c>
      <c r="N92" s="224">
        <v>1</v>
      </c>
      <c r="O92" s="11"/>
      <c r="P92" s="11"/>
      <c r="Q92" s="11"/>
      <c r="R92" s="11"/>
      <c r="S92" s="11"/>
      <c r="T92" s="11"/>
      <c r="U92" s="11"/>
    </row>
    <row r="93" spans="1:21" ht="18" customHeight="1" x14ac:dyDescent="0.3">
      <c r="A93" s="11"/>
      <c r="B93" s="11"/>
      <c r="C93" s="11"/>
      <c r="D93" s="223">
        <v>1.6</v>
      </c>
      <c r="E93" s="224">
        <v>0</v>
      </c>
      <c r="F93" s="224">
        <v>0.68961086632915092</v>
      </c>
      <c r="G93" s="224">
        <v>0.4722192095435927</v>
      </c>
      <c r="H93" s="224">
        <v>0.5381426089753929</v>
      </c>
      <c r="I93" s="224">
        <v>0.93571727430228391</v>
      </c>
      <c r="J93" s="224">
        <v>0.4722192095435927</v>
      </c>
      <c r="K93" s="224">
        <v>0.93685000506966154</v>
      </c>
      <c r="L93" s="224">
        <v>7.4999999999999997E-2</v>
      </c>
      <c r="M93" s="224">
        <v>7.4999999999999997E-2</v>
      </c>
      <c r="N93" s="224">
        <v>0.8</v>
      </c>
      <c r="O93" s="11"/>
      <c r="P93" s="11"/>
      <c r="Q93" s="11"/>
      <c r="R93" s="11"/>
      <c r="S93" s="11"/>
      <c r="T93" s="11"/>
      <c r="U93" s="11"/>
    </row>
    <row r="94" spans="1:21" ht="18" customHeight="1" x14ac:dyDescent="0.3">
      <c r="A94" s="11"/>
      <c r="B94" s="11"/>
      <c r="C94" s="11"/>
      <c r="D94" s="223">
        <v>1.7</v>
      </c>
      <c r="E94" s="224">
        <v>0.31037245717037371</v>
      </c>
      <c r="F94" s="224">
        <v>0.44917229722142638</v>
      </c>
      <c r="G94" s="224">
        <v>0.30201195888585558</v>
      </c>
      <c r="H94" s="224">
        <v>0.38886086425544891</v>
      </c>
      <c r="I94" s="224">
        <v>0.82957812953146715</v>
      </c>
      <c r="J94" s="224">
        <v>0.30201195888585558</v>
      </c>
      <c r="K94" s="224">
        <v>0.93685000506966154</v>
      </c>
      <c r="L94" s="224">
        <v>0.06</v>
      </c>
      <c r="M94" s="224">
        <v>0.06</v>
      </c>
      <c r="N94" s="224">
        <v>0.6</v>
      </c>
      <c r="O94" s="11"/>
      <c r="P94" s="11"/>
      <c r="Q94" s="11"/>
      <c r="R94" s="11"/>
      <c r="S94" s="11"/>
      <c r="T94" s="11"/>
      <c r="U94" s="11"/>
    </row>
    <row r="95" spans="1:21" ht="18" customHeight="1" x14ac:dyDescent="0.3">
      <c r="A95" s="11"/>
      <c r="B95" s="11"/>
      <c r="C95" s="11"/>
      <c r="D95" s="223">
        <v>1.8</v>
      </c>
      <c r="E95" s="224">
        <v>0.47535540489946571</v>
      </c>
      <c r="F95" s="224">
        <v>0.21570844370713907</v>
      </c>
      <c r="G95" s="224">
        <v>0.1735266668455894</v>
      </c>
      <c r="H95" s="224">
        <v>0.27963211121416831</v>
      </c>
      <c r="I95" s="224">
        <v>0.6978809499996993</v>
      </c>
      <c r="J95" s="224">
        <v>0.1735266668455894</v>
      </c>
      <c r="K95" s="224">
        <v>0.93685000506966154</v>
      </c>
      <c r="L95" s="224">
        <v>4.8000000000000001E-2</v>
      </c>
      <c r="M95" s="224">
        <v>4.8000000000000001E-2</v>
      </c>
      <c r="N95" s="224">
        <v>0.4</v>
      </c>
      <c r="O95" s="11"/>
      <c r="P95" s="11"/>
      <c r="Q95" s="11"/>
      <c r="R95" s="11"/>
      <c r="S95" s="11"/>
      <c r="T95" s="11"/>
      <c r="U95" s="11"/>
    </row>
    <row r="96" spans="1:21" ht="18" customHeight="1" x14ac:dyDescent="0.3">
      <c r="A96" s="11"/>
      <c r="B96" s="11"/>
      <c r="C96" s="11"/>
      <c r="D96" s="223">
        <v>1.9</v>
      </c>
      <c r="E96" s="224">
        <v>0.5511584447280311</v>
      </c>
      <c r="F96" s="224">
        <v>0</v>
      </c>
      <c r="G96" s="224">
        <v>8.6763333422794797E-2</v>
      </c>
      <c r="H96" s="224">
        <v>0.20206558718578116</v>
      </c>
      <c r="I96" s="224">
        <v>0.34894047499985004</v>
      </c>
      <c r="J96" s="224">
        <v>8.6763333422794797E-2</v>
      </c>
      <c r="K96" s="224">
        <v>0.93685000506966154</v>
      </c>
      <c r="L96" s="224">
        <v>0.01</v>
      </c>
      <c r="M96" s="224">
        <v>0.01</v>
      </c>
      <c r="N96" s="224">
        <v>0.2</v>
      </c>
      <c r="O96" s="11"/>
      <c r="P96" s="11"/>
      <c r="Q96" s="11"/>
      <c r="R96" s="11"/>
      <c r="S96" s="11"/>
      <c r="T96" s="11"/>
      <c r="U96" s="11"/>
    </row>
    <row r="97" spans="1:21" ht="18" customHeight="1" x14ac:dyDescent="0.3">
      <c r="A97" s="11"/>
      <c r="B97" s="11"/>
      <c r="C97" s="11"/>
      <c r="D97" s="223">
        <v>2</v>
      </c>
      <c r="E97" s="224">
        <v>0.56534743774772556</v>
      </c>
      <c r="F97" s="224">
        <v>0</v>
      </c>
      <c r="G97" s="224">
        <v>0</v>
      </c>
      <c r="H97" s="224">
        <v>0.15498861702166145</v>
      </c>
      <c r="I97" s="224">
        <v>0</v>
      </c>
      <c r="J97" s="224">
        <v>0</v>
      </c>
      <c r="K97" s="224">
        <v>0.93685000506966154</v>
      </c>
      <c r="L97" s="224">
        <v>0</v>
      </c>
      <c r="M97" s="224">
        <v>0</v>
      </c>
      <c r="N97" s="224">
        <v>0</v>
      </c>
      <c r="O97" s="11"/>
      <c r="P97" s="11"/>
      <c r="Q97" s="11"/>
      <c r="R97" s="11"/>
      <c r="S97" s="11"/>
      <c r="T97" s="11"/>
      <c r="U97" s="11"/>
    </row>
    <row r="98" spans="1:21" x14ac:dyDescent="0.3">
      <c r="A98" s="11"/>
      <c r="B98" s="11"/>
      <c r="C98" s="11"/>
      <c r="D98" s="11"/>
      <c r="E98" s="11"/>
      <c r="F98" s="11"/>
      <c r="G98" s="11"/>
      <c r="H98" s="11"/>
      <c r="I98" s="11"/>
      <c r="J98" s="11"/>
      <c r="K98" s="11"/>
      <c r="L98" s="11"/>
      <c r="M98" s="11"/>
      <c r="N98" s="11"/>
      <c r="O98" s="11"/>
      <c r="P98" s="11"/>
      <c r="Q98" s="11"/>
      <c r="R98" s="11"/>
      <c r="S98" s="11"/>
      <c r="T98" s="11"/>
      <c r="U98" s="11"/>
    </row>
    <row r="99" spans="1:21" x14ac:dyDescent="0.3">
      <c r="A99" s="11"/>
      <c r="B99" s="11"/>
      <c r="C99" s="11"/>
      <c r="D99" s="11"/>
      <c r="E99" s="11"/>
      <c r="F99" s="11"/>
      <c r="G99" s="11"/>
      <c r="H99" s="11"/>
      <c r="I99" s="11"/>
      <c r="J99" s="11"/>
      <c r="K99" s="11"/>
      <c r="L99" s="11"/>
      <c r="M99" s="11"/>
      <c r="N99" s="11"/>
      <c r="O99" s="11"/>
      <c r="P99" s="11"/>
      <c r="Q99" s="11"/>
      <c r="R99" s="11"/>
      <c r="S99" s="11"/>
      <c r="T99" s="11"/>
      <c r="U99" s="11"/>
    </row>
    <row r="100" spans="1:21" x14ac:dyDescent="0.3">
      <c r="A100" s="11"/>
      <c r="B100" s="11"/>
      <c r="C100" s="11"/>
      <c r="D100" s="31" t="s">
        <v>239</v>
      </c>
      <c r="E100" s="219"/>
      <c r="F100" s="219"/>
      <c r="G100" s="219"/>
      <c r="H100" s="219"/>
      <c r="I100" s="219"/>
      <c r="J100" s="219"/>
      <c r="K100" s="219"/>
      <c r="L100" s="219"/>
      <c r="M100" s="219"/>
      <c r="N100" s="219"/>
      <c r="O100" s="11"/>
      <c r="P100" s="11"/>
      <c r="Q100" s="11"/>
      <c r="R100" s="11"/>
      <c r="S100" s="11"/>
      <c r="T100" s="11"/>
      <c r="U100" s="11"/>
    </row>
    <row r="101" spans="1:21" x14ac:dyDescent="0.3">
      <c r="A101" s="11"/>
      <c r="B101" s="11"/>
      <c r="C101" s="11"/>
      <c r="D101" s="11"/>
      <c r="E101" s="466" t="s">
        <v>2</v>
      </c>
      <c r="F101" s="466"/>
      <c r="G101" s="466"/>
      <c r="H101" s="466"/>
      <c r="I101" s="466"/>
      <c r="J101" s="466"/>
      <c r="K101" s="466"/>
      <c r="L101" s="466"/>
      <c r="M101" s="466"/>
      <c r="N101" s="466"/>
      <c r="O101" s="11"/>
      <c r="P101" s="11"/>
      <c r="Q101" s="11"/>
      <c r="R101" s="11"/>
      <c r="S101" s="11"/>
      <c r="T101" s="11"/>
      <c r="U101" s="11"/>
    </row>
    <row r="102" spans="1:21" x14ac:dyDescent="0.3">
      <c r="A102" s="11"/>
      <c r="B102" s="11"/>
      <c r="C102" s="11"/>
      <c r="D102" s="11"/>
      <c r="E102" s="220" t="s">
        <v>165</v>
      </c>
      <c r="F102" s="220" t="s">
        <v>166</v>
      </c>
      <c r="G102" s="220" t="s">
        <v>167</v>
      </c>
      <c r="H102" s="220" t="s">
        <v>168</v>
      </c>
      <c r="I102" s="220" t="s">
        <v>169</v>
      </c>
      <c r="J102" s="220" t="s">
        <v>581</v>
      </c>
      <c r="K102" s="220" t="s">
        <v>582</v>
      </c>
      <c r="L102" s="220" t="s">
        <v>583</v>
      </c>
      <c r="M102" s="220" t="s">
        <v>584</v>
      </c>
      <c r="N102" s="220" t="s">
        <v>585</v>
      </c>
      <c r="O102" s="11"/>
      <c r="P102" s="11"/>
      <c r="Q102" s="11"/>
      <c r="R102" s="11"/>
      <c r="S102" s="11"/>
      <c r="T102" s="11"/>
      <c r="U102" s="11"/>
    </row>
    <row r="103" spans="1:21" x14ac:dyDescent="0.3">
      <c r="A103" s="11"/>
      <c r="B103" s="11"/>
      <c r="C103" s="11"/>
      <c r="D103" s="221" t="s">
        <v>3</v>
      </c>
      <c r="E103" s="222" t="str">
        <f>E12</f>
        <v>Cassava</v>
      </c>
      <c r="F103" s="222" t="str">
        <f t="shared" ref="F103:N103" si="3">F12</f>
        <v>Maize</v>
      </c>
      <c r="G103" s="222" t="str">
        <f t="shared" si="3"/>
        <v>Rice</v>
      </c>
      <c r="H103" s="222" t="str">
        <f t="shared" si="3"/>
        <v>Groundnut</v>
      </c>
      <c r="I103" s="222" t="str">
        <f t="shared" si="3"/>
        <v>Cowpea</v>
      </c>
      <c r="J103" s="222" t="str">
        <f t="shared" si="3"/>
        <v>Imperata</v>
      </c>
      <c r="K103" s="222" t="str">
        <f t="shared" si="3"/>
        <v>Sugarcane</v>
      </c>
      <c r="L103" s="222" t="str">
        <f t="shared" si="3"/>
        <v>Mucuna</v>
      </c>
      <c r="M103" s="222" t="str">
        <f t="shared" si="3"/>
        <v>Yours4</v>
      </c>
      <c r="N103" s="222" t="str">
        <f t="shared" si="3"/>
        <v>Weed</v>
      </c>
      <c r="O103" s="11"/>
      <c r="P103" s="11"/>
      <c r="Q103" s="11"/>
      <c r="R103" s="11"/>
      <c r="S103" s="11"/>
      <c r="T103" s="11"/>
      <c r="U103" s="11"/>
    </row>
    <row r="104" spans="1:21" ht="18" customHeight="1" x14ac:dyDescent="0.3">
      <c r="A104" s="11"/>
      <c r="B104" s="11"/>
      <c r="C104" s="11"/>
      <c r="D104" s="223">
        <v>0</v>
      </c>
      <c r="E104" s="224">
        <v>0.75757575757575757</v>
      </c>
      <c r="F104" s="224">
        <v>0.58333333333333337</v>
      </c>
      <c r="G104" s="224">
        <v>0.9</v>
      </c>
      <c r="H104" s="224">
        <v>0.5</v>
      </c>
      <c r="I104" s="224">
        <v>1</v>
      </c>
      <c r="J104" s="224">
        <v>0.9</v>
      </c>
      <c r="K104" s="224">
        <v>0.7</v>
      </c>
      <c r="L104" s="224">
        <v>0.56000000000000005</v>
      </c>
      <c r="M104" s="224">
        <v>0.56000000000000005</v>
      </c>
      <c r="N104" s="224">
        <v>0.56000000000000005</v>
      </c>
      <c r="O104" s="11"/>
      <c r="P104" s="11"/>
      <c r="Q104" s="11"/>
      <c r="R104" s="11"/>
      <c r="S104" s="11"/>
      <c r="T104" s="11"/>
      <c r="U104" s="11"/>
    </row>
    <row r="105" spans="1:21" ht="18" customHeight="1" x14ac:dyDescent="0.3">
      <c r="A105" s="11"/>
      <c r="B105" s="11"/>
      <c r="C105" s="11"/>
      <c r="D105" s="223">
        <v>0.1</v>
      </c>
      <c r="E105" s="224">
        <v>0.74657212121212124</v>
      </c>
      <c r="F105" s="224">
        <v>0.59395833333333337</v>
      </c>
      <c r="G105" s="224">
        <v>0.85503448275862071</v>
      </c>
      <c r="H105" s="224">
        <v>0.5</v>
      </c>
      <c r="I105" s="224">
        <v>1</v>
      </c>
      <c r="J105" s="224">
        <v>0.85503448275862071</v>
      </c>
      <c r="K105" s="224">
        <v>0.67</v>
      </c>
      <c r="L105" s="224">
        <v>0.6</v>
      </c>
      <c r="M105" s="224">
        <v>0.6</v>
      </c>
      <c r="N105" s="224">
        <v>0.6</v>
      </c>
      <c r="O105" s="11"/>
      <c r="P105" s="11"/>
      <c r="Q105" s="11"/>
      <c r="R105" s="11"/>
      <c r="S105" s="11"/>
      <c r="T105" s="11"/>
      <c r="U105" s="11"/>
    </row>
    <row r="106" spans="1:21" ht="18" customHeight="1" x14ac:dyDescent="0.3">
      <c r="A106" s="11"/>
      <c r="B106" s="11"/>
      <c r="C106" s="11"/>
      <c r="D106" s="223">
        <v>0.2</v>
      </c>
      <c r="E106" s="224">
        <v>0.73551597678916825</v>
      </c>
      <c r="F106" s="224">
        <v>0.60458333333333336</v>
      </c>
      <c r="G106" s="224">
        <v>0.81006896551724128</v>
      </c>
      <c r="H106" s="224">
        <v>0.5</v>
      </c>
      <c r="I106" s="224">
        <v>1</v>
      </c>
      <c r="J106" s="224">
        <v>0.81006896551724128</v>
      </c>
      <c r="K106" s="224">
        <v>0.6</v>
      </c>
      <c r="L106" s="224">
        <v>0.62</v>
      </c>
      <c r="M106" s="224">
        <v>0.62</v>
      </c>
      <c r="N106" s="224">
        <v>0.62</v>
      </c>
      <c r="O106" s="11"/>
      <c r="P106" s="11"/>
      <c r="Q106" s="11"/>
      <c r="R106" s="11"/>
      <c r="S106" s="11"/>
      <c r="T106" s="11"/>
      <c r="U106" s="11"/>
    </row>
    <row r="107" spans="1:21" ht="18" customHeight="1" x14ac:dyDescent="0.3">
      <c r="A107" s="11"/>
      <c r="B107" s="11"/>
      <c r="C107" s="11"/>
      <c r="D107" s="223">
        <v>0.3</v>
      </c>
      <c r="E107" s="224">
        <v>0.72317338491295935</v>
      </c>
      <c r="F107" s="224">
        <v>0.61520833333333336</v>
      </c>
      <c r="G107" s="224">
        <v>0.75453746184503412</v>
      </c>
      <c r="H107" s="224">
        <v>0.5</v>
      </c>
      <c r="I107" s="224">
        <v>1</v>
      </c>
      <c r="J107" s="224">
        <v>0.75453746184503412</v>
      </c>
      <c r="K107" s="224">
        <v>0.45</v>
      </c>
      <c r="L107" s="224">
        <v>0.63</v>
      </c>
      <c r="M107" s="224">
        <v>0.63</v>
      </c>
      <c r="N107" s="224">
        <v>0.63</v>
      </c>
      <c r="O107" s="11"/>
      <c r="P107" s="11"/>
      <c r="Q107" s="11"/>
      <c r="R107" s="11"/>
      <c r="S107" s="11"/>
      <c r="T107" s="11"/>
      <c r="U107" s="11"/>
    </row>
    <row r="108" spans="1:21" ht="18" customHeight="1" x14ac:dyDescent="0.3">
      <c r="A108" s="11"/>
      <c r="B108" s="11"/>
      <c r="C108" s="11"/>
      <c r="D108" s="223">
        <v>0.4</v>
      </c>
      <c r="E108" s="224">
        <v>0.71070195163494321</v>
      </c>
      <c r="F108" s="224">
        <v>0.61888059701492537</v>
      </c>
      <c r="G108" s="224">
        <v>0.68843997174199911</v>
      </c>
      <c r="H108" s="224">
        <v>0.5</v>
      </c>
      <c r="I108" s="224">
        <v>1</v>
      </c>
      <c r="J108" s="224">
        <v>0.68843997174199911</v>
      </c>
      <c r="K108" s="224">
        <v>0.3</v>
      </c>
      <c r="L108" s="224">
        <v>0.63</v>
      </c>
      <c r="M108" s="224">
        <v>0.63</v>
      </c>
      <c r="N108" s="224">
        <v>0.63</v>
      </c>
      <c r="O108" s="11"/>
      <c r="P108" s="11"/>
      <c r="Q108" s="11"/>
      <c r="R108" s="11"/>
      <c r="S108" s="11"/>
      <c r="T108" s="11"/>
      <c r="U108" s="11"/>
    </row>
    <row r="109" spans="1:21" ht="18" customHeight="1" x14ac:dyDescent="0.3">
      <c r="A109" s="11"/>
      <c r="B109" s="11"/>
      <c r="C109" s="11"/>
      <c r="D109" s="223">
        <v>0.5</v>
      </c>
      <c r="E109" s="224">
        <v>0.69671663188569188</v>
      </c>
      <c r="F109" s="224">
        <v>0.61907649253731345</v>
      </c>
      <c r="G109" s="224">
        <v>0.622342481638964</v>
      </c>
      <c r="H109" s="224">
        <v>0.5</v>
      </c>
      <c r="I109" s="224">
        <v>1</v>
      </c>
      <c r="J109" s="224">
        <v>0.622342481638964</v>
      </c>
      <c r="K109" s="224">
        <v>0.2</v>
      </c>
      <c r="L109" s="224">
        <v>0.63</v>
      </c>
      <c r="M109" s="224">
        <v>0.63</v>
      </c>
      <c r="N109" s="224">
        <v>0.63</v>
      </c>
      <c r="O109" s="11"/>
      <c r="P109" s="11"/>
      <c r="Q109" s="11"/>
      <c r="R109" s="11"/>
      <c r="S109" s="11"/>
      <c r="T109" s="11"/>
      <c r="U109" s="11"/>
    </row>
    <row r="110" spans="1:21" ht="18" customHeight="1" x14ac:dyDescent="0.3">
      <c r="A110" s="11"/>
      <c r="B110" s="11"/>
      <c r="C110" s="11"/>
      <c r="D110" s="223">
        <v>0.6</v>
      </c>
      <c r="E110" s="224">
        <v>0.68270874258802206</v>
      </c>
      <c r="F110" s="224">
        <v>0.61927238805970153</v>
      </c>
      <c r="G110" s="224">
        <v>0.58407108641721961</v>
      </c>
      <c r="H110" s="224">
        <v>0.5</v>
      </c>
      <c r="I110" s="224">
        <v>1</v>
      </c>
      <c r="J110" s="224">
        <v>0.58407108641721961</v>
      </c>
      <c r="K110" s="224">
        <v>0.15</v>
      </c>
      <c r="L110" s="224">
        <v>0.57999999999999996</v>
      </c>
      <c r="M110" s="224">
        <v>0.57999999999999996</v>
      </c>
      <c r="N110" s="224">
        <v>0.57999999999999996</v>
      </c>
      <c r="O110" s="11"/>
      <c r="P110" s="11"/>
      <c r="Q110" s="11"/>
      <c r="R110" s="11"/>
      <c r="S110" s="11"/>
      <c r="T110" s="11"/>
      <c r="U110" s="11"/>
    </row>
    <row r="111" spans="1:21" ht="18" customHeight="1" x14ac:dyDescent="0.3">
      <c r="A111" s="11"/>
      <c r="B111" s="11"/>
      <c r="C111" s="11"/>
      <c r="D111" s="223">
        <v>0.7</v>
      </c>
      <c r="E111" s="224">
        <v>0.66853158167721427</v>
      </c>
      <c r="F111" s="224">
        <v>0.6113521190524871</v>
      </c>
      <c r="G111" s="224">
        <v>0.54579969119547522</v>
      </c>
      <c r="H111" s="224">
        <v>0.5</v>
      </c>
      <c r="I111" s="224">
        <v>0.98771043771043776</v>
      </c>
      <c r="J111" s="224">
        <v>0.54579969119547522</v>
      </c>
      <c r="K111" s="224">
        <v>0.1</v>
      </c>
      <c r="L111" s="224">
        <v>0.56000000000000005</v>
      </c>
      <c r="M111" s="224">
        <v>0.56000000000000005</v>
      </c>
      <c r="N111" s="224">
        <v>0.56000000000000005</v>
      </c>
      <c r="O111" s="11"/>
      <c r="P111" s="11"/>
      <c r="Q111" s="11"/>
      <c r="R111" s="11"/>
      <c r="S111" s="11"/>
      <c r="T111" s="11"/>
      <c r="U111" s="11"/>
    </row>
    <row r="112" spans="1:21" ht="18" customHeight="1" x14ac:dyDescent="0.3">
      <c r="A112" s="11"/>
      <c r="B112" s="11"/>
      <c r="C112" s="11"/>
      <c r="D112" s="223">
        <v>0.8</v>
      </c>
      <c r="E112" s="224">
        <v>0.65168651385383181</v>
      </c>
      <c r="F112" s="224">
        <v>0.58719952098606765</v>
      </c>
      <c r="G112" s="224">
        <v>0.51204399763584851</v>
      </c>
      <c r="H112" s="224">
        <v>0.5</v>
      </c>
      <c r="I112" s="224">
        <v>0.95084175084175082</v>
      </c>
      <c r="J112" s="224">
        <v>0.51204399763584851</v>
      </c>
      <c r="K112" s="224">
        <v>0.1</v>
      </c>
      <c r="L112" s="224">
        <v>0.52</v>
      </c>
      <c r="M112" s="224">
        <v>0.52</v>
      </c>
      <c r="N112" s="224">
        <v>0.52</v>
      </c>
      <c r="O112" s="11"/>
      <c r="P112" s="11"/>
      <c r="Q112" s="11"/>
      <c r="R112" s="11"/>
      <c r="S112" s="11"/>
      <c r="T112" s="11"/>
      <c r="U112" s="11"/>
    </row>
    <row r="113" spans="1:21" ht="18" customHeight="1" x14ac:dyDescent="0.3">
      <c r="A113" s="11"/>
      <c r="B113" s="11"/>
      <c r="C113" s="11"/>
      <c r="D113" s="223">
        <v>0.9</v>
      </c>
      <c r="E113" s="224">
        <v>0.62050144637536164</v>
      </c>
      <c r="F113" s="224">
        <v>0.56304692291964831</v>
      </c>
      <c r="G113" s="224">
        <v>0.48280400573833948</v>
      </c>
      <c r="H113" s="224">
        <v>0.5</v>
      </c>
      <c r="I113" s="224">
        <v>0.91397306397306388</v>
      </c>
      <c r="J113" s="224">
        <v>0.48280400573833948</v>
      </c>
      <c r="K113" s="224">
        <v>0.1</v>
      </c>
      <c r="L113" s="224">
        <v>0.48</v>
      </c>
      <c r="M113" s="224">
        <v>0.48</v>
      </c>
      <c r="N113" s="224">
        <v>0.48</v>
      </c>
      <c r="O113" s="11"/>
      <c r="P113" s="11"/>
      <c r="Q113" s="11"/>
      <c r="R113" s="11"/>
      <c r="S113" s="11"/>
      <c r="T113" s="11"/>
      <c r="U113" s="11"/>
    </row>
    <row r="114" spans="1:21" ht="18" customHeight="1" x14ac:dyDescent="0.3">
      <c r="A114" s="11"/>
      <c r="B114" s="11"/>
      <c r="C114" s="11"/>
      <c r="D114" s="223">
        <v>1</v>
      </c>
      <c r="E114" s="224">
        <v>0.58859617466618552</v>
      </c>
      <c r="F114" s="224">
        <v>0.53889432485322897</v>
      </c>
      <c r="G114" s="224">
        <v>0.45356401384083045</v>
      </c>
      <c r="H114" s="224">
        <v>0.5</v>
      </c>
      <c r="I114" s="224">
        <v>0.87710437710437705</v>
      </c>
      <c r="J114" s="224">
        <v>0.45356401384083045</v>
      </c>
      <c r="K114" s="224">
        <v>0.1</v>
      </c>
      <c r="L114" s="224">
        <v>0.44</v>
      </c>
      <c r="M114" s="224">
        <v>0.44</v>
      </c>
      <c r="N114" s="224">
        <v>0.44</v>
      </c>
      <c r="O114" s="11"/>
      <c r="P114" s="11"/>
      <c r="Q114" s="11"/>
      <c r="R114" s="11"/>
      <c r="S114" s="11"/>
      <c r="T114" s="11"/>
      <c r="U114" s="11"/>
    </row>
    <row r="115" spans="1:21" ht="18" customHeight="1" x14ac:dyDescent="0.3">
      <c r="A115" s="11"/>
      <c r="B115" s="11"/>
      <c r="C115" s="11"/>
      <c r="D115" s="223">
        <v>1.1000000000000001</v>
      </c>
      <c r="E115" s="224">
        <v>0.42086427915380437</v>
      </c>
      <c r="F115" s="224">
        <v>0.48063824959425461</v>
      </c>
      <c r="G115" s="224">
        <v>0.42994737163632257</v>
      </c>
      <c r="H115" s="224">
        <v>0.51000298262645616</v>
      </c>
      <c r="I115" s="224">
        <v>0.80621361735853325</v>
      </c>
      <c r="J115" s="224">
        <v>0.42994737163632257</v>
      </c>
      <c r="K115" s="224">
        <v>0.1</v>
      </c>
      <c r="L115" s="224">
        <v>0.41</v>
      </c>
      <c r="M115" s="224">
        <v>0.41</v>
      </c>
      <c r="N115" s="224">
        <v>0.41</v>
      </c>
      <c r="O115" s="11"/>
      <c r="P115" s="11"/>
      <c r="Q115" s="11"/>
      <c r="R115" s="11"/>
      <c r="S115" s="11"/>
      <c r="T115" s="11"/>
      <c r="U115" s="11"/>
    </row>
    <row r="116" spans="1:21" ht="18" customHeight="1" x14ac:dyDescent="0.3">
      <c r="A116" s="11"/>
      <c r="B116" s="11"/>
      <c r="C116" s="11"/>
      <c r="D116" s="223">
        <v>1.2</v>
      </c>
      <c r="E116" s="224">
        <v>0.2931023252494222</v>
      </c>
      <c r="F116" s="224">
        <v>0.42747762558813973</v>
      </c>
      <c r="G116" s="224">
        <v>0.40633072943181481</v>
      </c>
      <c r="H116" s="224">
        <v>0.4991187876082932</v>
      </c>
      <c r="I116" s="224">
        <v>0.74337700286307351</v>
      </c>
      <c r="J116" s="224">
        <v>0.40633072943181481</v>
      </c>
      <c r="K116" s="224">
        <v>0.1</v>
      </c>
      <c r="L116" s="224">
        <v>0.38</v>
      </c>
      <c r="M116" s="224">
        <v>0.38</v>
      </c>
      <c r="N116" s="224">
        <v>0.38</v>
      </c>
      <c r="O116" s="11"/>
      <c r="P116" s="11"/>
      <c r="Q116" s="11"/>
      <c r="R116" s="11"/>
      <c r="S116" s="11"/>
      <c r="T116" s="11"/>
      <c r="U116" s="11"/>
    </row>
    <row r="117" spans="1:21" ht="18" customHeight="1" x14ac:dyDescent="0.3">
      <c r="A117" s="11"/>
      <c r="B117" s="11"/>
      <c r="C117" s="11"/>
      <c r="D117" s="223">
        <v>1.3</v>
      </c>
      <c r="E117" s="224">
        <v>0.19921232853252208</v>
      </c>
      <c r="F117" s="224">
        <v>0.39300032284250919</v>
      </c>
      <c r="G117" s="224">
        <v>0.38683278077505451</v>
      </c>
      <c r="H117" s="224">
        <v>0.48678305267761729</v>
      </c>
      <c r="I117" s="224">
        <v>0.68632700200583407</v>
      </c>
      <c r="J117" s="224">
        <v>0.38683278077505451</v>
      </c>
      <c r="K117" s="224">
        <v>0.1</v>
      </c>
      <c r="L117" s="224">
        <v>0.36</v>
      </c>
      <c r="M117" s="224">
        <v>0.36</v>
      </c>
      <c r="N117" s="224">
        <v>0.36</v>
      </c>
      <c r="O117" s="11"/>
      <c r="P117" s="11"/>
      <c r="Q117" s="11"/>
      <c r="R117" s="11"/>
      <c r="S117" s="11"/>
      <c r="T117" s="11"/>
      <c r="U117" s="11"/>
    </row>
    <row r="118" spans="1:21" ht="18" customHeight="1" x14ac:dyDescent="0.3">
      <c r="A118" s="11"/>
      <c r="B118" s="11"/>
      <c r="C118" s="11"/>
      <c r="D118" s="223">
        <v>1.4</v>
      </c>
      <c r="E118" s="224">
        <v>0.16035126873674255</v>
      </c>
      <c r="F118" s="224">
        <v>0.36738896990808739</v>
      </c>
      <c r="G118" s="224">
        <v>0.37145352566604184</v>
      </c>
      <c r="H118" s="224">
        <v>0.46735090039687815</v>
      </c>
      <c r="I118" s="224">
        <v>0.63282439971491067</v>
      </c>
      <c r="J118" s="224">
        <v>0.37145352566604184</v>
      </c>
      <c r="K118" s="224">
        <v>0.1</v>
      </c>
      <c r="L118" s="224">
        <v>0.35</v>
      </c>
      <c r="M118" s="224">
        <v>0.35</v>
      </c>
      <c r="N118" s="224">
        <v>0.35</v>
      </c>
      <c r="O118" s="11"/>
      <c r="P118" s="11"/>
      <c r="Q118" s="11"/>
      <c r="R118" s="11"/>
      <c r="S118" s="11"/>
      <c r="T118" s="11"/>
      <c r="U118" s="11"/>
    </row>
    <row r="119" spans="1:21" ht="18" customHeight="1" x14ac:dyDescent="0.3">
      <c r="A119" s="11"/>
      <c r="B119" s="11"/>
      <c r="C119" s="11"/>
      <c r="D119" s="223">
        <v>1.5</v>
      </c>
      <c r="E119" s="224">
        <v>0.14508101531216158</v>
      </c>
      <c r="F119" s="224">
        <v>0.35359888338861056</v>
      </c>
      <c r="G119" s="224">
        <v>0.35607427055702917</v>
      </c>
      <c r="H119" s="224">
        <v>0.45658986230389098</v>
      </c>
      <c r="I119" s="224">
        <v>0.57932179742398704</v>
      </c>
      <c r="J119" s="224">
        <v>0.35607427055702917</v>
      </c>
      <c r="K119" s="224">
        <v>0.1</v>
      </c>
      <c r="L119" s="224">
        <v>0.36</v>
      </c>
      <c r="M119" s="224">
        <v>0.36</v>
      </c>
      <c r="N119" s="224">
        <v>0.36</v>
      </c>
      <c r="O119" s="11"/>
      <c r="P119" s="11"/>
      <c r="Q119" s="11"/>
      <c r="R119" s="11"/>
      <c r="S119" s="11"/>
      <c r="T119" s="11"/>
      <c r="U119" s="11"/>
    </row>
    <row r="120" spans="1:21" ht="18" customHeight="1" x14ac:dyDescent="0.3">
      <c r="A120" s="11"/>
      <c r="B120" s="11"/>
      <c r="C120" s="11"/>
      <c r="D120" s="223">
        <v>1.6</v>
      </c>
      <c r="E120" s="224">
        <v>0.20590332671210418</v>
      </c>
      <c r="F120" s="224">
        <v>0.35906963293976912</v>
      </c>
      <c r="G120" s="224">
        <v>0.34499149114115363</v>
      </c>
      <c r="H120" s="224">
        <v>0.46779564681987557</v>
      </c>
      <c r="I120" s="224">
        <v>0.55204203288055975</v>
      </c>
      <c r="J120" s="224">
        <v>0.34499149114115363</v>
      </c>
      <c r="K120" s="224">
        <v>0.1</v>
      </c>
      <c r="L120" s="224">
        <v>0.37</v>
      </c>
      <c r="M120" s="224">
        <v>0.37</v>
      </c>
      <c r="N120" s="224">
        <v>0.37</v>
      </c>
      <c r="O120" s="11"/>
      <c r="P120" s="11"/>
      <c r="Q120" s="11"/>
      <c r="R120" s="11"/>
      <c r="S120" s="11"/>
      <c r="T120" s="11"/>
      <c r="U120" s="11"/>
    </row>
    <row r="121" spans="1:21" ht="18" customHeight="1" x14ac:dyDescent="0.3">
      <c r="A121" s="11"/>
      <c r="B121" s="11"/>
      <c r="C121" s="11"/>
      <c r="D121" s="223">
        <v>1.7</v>
      </c>
      <c r="E121" s="224">
        <v>0.26991355127051841</v>
      </c>
      <c r="F121" s="224">
        <v>0.37524084697461396</v>
      </c>
      <c r="G121" s="224">
        <v>0.33390871172527808</v>
      </c>
      <c r="H121" s="224">
        <v>0.48306767959833019</v>
      </c>
      <c r="I121" s="224">
        <v>0.53412756753266666</v>
      </c>
      <c r="J121" s="224">
        <v>0.33390871172527808</v>
      </c>
      <c r="K121" s="224">
        <v>0.1</v>
      </c>
      <c r="L121" s="224">
        <v>0.38</v>
      </c>
      <c r="M121" s="224">
        <v>0.38</v>
      </c>
      <c r="N121" s="224">
        <v>0.38</v>
      </c>
      <c r="O121" s="11"/>
      <c r="P121" s="11"/>
      <c r="Q121" s="11"/>
      <c r="R121" s="11"/>
      <c r="S121" s="11"/>
      <c r="T121" s="11"/>
      <c r="U121" s="11"/>
    </row>
    <row r="122" spans="1:21" ht="18" customHeight="1" x14ac:dyDescent="0.3">
      <c r="A122" s="11"/>
      <c r="B122" s="11"/>
      <c r="C122" s="11"/>
      <c r="D122" s="223">
        <v>1.8</v>
      </c>
      <c r="E122" s="224">
        <v>0.32226261102953224</v>
      </c>
      <c r="F122" s="224">
        <v>0.38010067622888682</v>
      </c>
      <c r="G122" s="224">
        <v>0.31575908566683936</v>
      </c>
      <c r="H122" s="224">
        <v>0.50453590020531081</v>
      </c>
      <c r="I122" s="224">
        <v>0.51889396519228559</v>
      </c>
      <c r="J122" s="224">
        <v>0.31575908566683936</v>
      </c>
      <c r="K122" s="224">
        <v>0.1</v>
      </c>
      <c r="L122" s="224">
        <v>0.38</v>
      </c>
      <c r="M122" s="224">
        <v>0.38</v>
      </c>
      <c r="N122" s="224">
        <v>0.38</v>
      </c>
      <c r="O122" s="11"/>
      <c r="P122" s="11"/>
      <c r="Q122" s="11"/>
      <c r="R122" s="11"/>
      <c r="S122" s="11"/>
      <c r="T122" s="11"/>
      <c r="U122" s="11"/>
    </row>
    <row r="123" spans="1:21" ht="18" customHeight="1" x14ac:dyDescent="0.3">
      <c r="A123" s="11"/>
      <c r="B123" s="11"/>
      <c r="C123" s="11"/>
      <c r="D123" s="223">
        <v>1.9</v>
      </c>
      <c r="E123" s="224">
        <v>0.35866295948503146</v>
      </c>
      <c r="F123" s="224">
        <v>0.37787072401267224</v>
      </c>
      <c r="G123" s="224">
        <v>0.29054261296583755</v>
      </c>
      <c r="H123" s="224">
        <v>0.52517333036360336</v>
      </c>
      <c r="I123" s="224">
        <v>0.52644769841575623</v>
      </c>
      <c r="J123" s="224">
        <v>0.29054261296583755</v>
      </c>
      <c r="K123" s="224">
        <v>0.1</v>
      </c>
      <c r="L123" s="224">
        <v>0.37</v>
      </c>
      <c r="M123" s="224">
        <v>0.37</v>
      </c>
      <c r="N123" s="224">
        <v>0.37</v>
      </c>
      <c r="O123" s="11"/>
      <c r="P123" s="11"/>
      <c r="Q123" s="11"/>
      <c r="R123" s="11"/>
      <c r="S123" s="11"/>
      <c r="T123" s="11"/>
      <c r="U123" s="11"/>
    </row>
    <row r="124" spans="1:21" ht="18" customHeight="1" x14ac:dyDescent="0.3">
      <c r="A124" s="11"/>
      <c r="B124" s="11"/>
      <c r="C124" s="11"/>
      <c r="D124" s="223">
        <v>2</v>
      </c>
      <c r="E124" s="224">
        <v>0.38252008622378991</v>
      </c>
      <c r="F124" s="224">
        <v>0.30798161303802757</v>
      </c>
      <c r="G124" s="224">
        <v>0.2653261402648357</v>
      </c>
      <c r="H124" s="224">
        <v>0.5450107400898262</v>
      </c>
      <c r="I124" s="224">
        <v>0.53400143163922686</v>
      </c>
      <c r="J124" s="224">
        <v>0.2653261402648357</v>
      </c>
      <c r="K124" s="224">
        <v>0.1</v>
      </c>
      <c r="L124" s="224">
        <v>0.30499999999999999</v>
      </c>
      <c r="M124" s="224">
        <v>0.30499999999999999</v>
      </c>
      <c r="N124" s="224">
        <v>0.30499999999999999</v>
      </c>
      <c r="O124" s="11"/>
      <c r="P124" s="11"/>
      <c r="Q124" s="11"/>
      <c r="R124" s="11"/>
      <c r="S124" s="11"/>
      <c r="T124" s="11"/>
      <c r="U124" s="11"/>
    </row>
    <row r="125" spans="1:21" x14ac:dyDescent="0.3">
      <c r="A125" s="11"/>
      <c r="B125" s="11"/>
      <c r="C125" s="11"/>
      <c r="D125" s="11"/>
      <c r="E125" s="11"/>
      <c r="F125" s="11"/>
      <c r="G125" s="11"/>
      <c r="H125" s="11"/>
      <c r="I125" s="11"/>
      <c r="J125" s="11"/>
      <c r="K125" s="11"/>
      <c r="L125" s="11"/>
      <c r="M125" s="11"/>
      <c r="N125" s="11"/>
      <c r="O125" s="11"/>
      <c r="P125" s="11"/>
      <c r="Q125" s="11"/>
      <c r="R125" s="11"/>
      <c r="S125" s="11"/>
      <c r="T125" s="11"/>
      <c r="U125" s="11"/>
    </row>
    <row r="126" spans="1:21" x14ac:dyDescent="0.3">
      <c r="A126" s="11"/>
      <c r="B126" s="11"/>
      <c r="C126" s="11"/>
      <c r="D126" s="11"/>
      <c r="E126" s="11"/>
      <c r="F126" s="11"/>
      <c r="G126" s="11"/>
      <c r="H126" s="11"/>
      <c r="I126" s="11"/>
      <c r="J126" s="11"/>
      <c r="K126" s="11"/>
      <c r="L126" s="11"/>
      <c r="M126" s="11"/>
      <c r="N126" s="11"/>
      <c r="O126" s="11"/>
      <c r="P126" s="11"/>
      <c r="Q126" s="11"/>
      <c r="R126" s="11"/>
      <c r="S126" s="11"/>
      <c r="T126" s="11"/>
      <c r="U126" s="11"/>
    </row>
    <row r="127" spans="1:21" x14ac:dyDescent="0.3">
      <c r="A127" s="11"/>
      <c r="B127" s="11"/>
      <c r="C127" s="11"/>
      <c r="D127" s="31" t="s">
        <v>240</v>
      </c>
      <c r="E127" s="219"/>
      <c r="F127" s="219"/>
      <c r="G127" s="219"/>
      <c r="H127" s="219"/>
      <c r="I127" s="219"/>
      <c r="J127" s="219"/>
      <c r="K127" s="219"/>
      <c r="L127" s="219"/>
      <c r="M127" s="219"/>
      <c r="N127" s="219"/>
      <c r="O127" s="11"/>
      <c r="P127" s="11"/>
      <c r="Q127" s="11"/>
      <c r="R127" s="11"/>
      <c r="S127" s="11"/>
      <c r="T127" s="11"/>
      <c r="U127" s="11"/>
    </row>
    <row r="128" spans="1:21" x14ac:dyDescent="0.3">
      <c r="A128" s="11"/>
      <c r="B128" s="11"/>
      <c r="C128" s="11"/>
      <c r="D128" s="11"/>
      <c r="E128" s="466" t="s">
        <v>2</v>
      </c>
      <c r="F128" s="466"/>
      <c r="G128" s="466"/>
      <c r="H128" s="466"/>
      <c r="I128" s="466"/>
      <c r="J128" s="466"/>
      <c r="K128" s="466"/>
      <c r="L128" s="466"/>
      <c r="M128" s="466"/>
      <c r="N128" s="466"/>
      <c r="O128" s="11"/>
      <c r="P128" s="11"/>
      <c r="Q128" s="11"/>
      <c r="R128" s="11"/>
      <c r="S128" s="11"/>
      <c r="T128" s="11"/>
      <c r="U128" s="11"/>
    </row>
    <row r="129" spans="1:21" x14ac:dyDescent="0.3">
      <c r="A129" s="11"/>
      <c r="B129" s="11"/>
      <c r="C129" s="11"/>
      <c r="D129" s="11"/>
      <c r="E129" s="220" t="s">
        <v>165</v>
      </c>
      <c r="F129" s="220" t="s">
        <v>166</v>
      </c>
      <c r="G129" s="220" t="s">
        <v>167</v>
      </c>
      <c r="H129" s="220" t="s">
        <v>168</v>
      </c>
      <c r="I129" s="220" t="s">
        <v>169</v>
      </c>
      <c r="J129" s="220" t="s">
        <v>581</v>
      </c>
      <c r="K129" s="220" t="s">
        <v>582</v>
      </c>
      <c r="L129" s="220" t="s">
        <v>583</v>
      </c>
      <c r="M129" s="220" t="s">
        <v>584</v>
      </c>
      <c r="N129" s="220" t="s">
        <v>585</v>
      </c>
      <c r="O129" s="11"/>
      <c r="P129" s="11"/>
      <c r="Q129" s="11"/>
      <c r="R129" s="11"/>
      <c r="S129" s="11"/>
      <c r="T129" s="11"/>
      <c r="U129" s="11"/>
    </row>
    <row r="130" spans="1:21" x14ac:dyDescent="0.3">
      <c r="A130" s="11"/>
      <c r="B130" s="11"/>
      <c r="C130" s="11"/>
      <c r="D130" s="221" t="s">
        <v>3</v>
      </c>
      <c r="E130" s="222" t="str">
        <f>E12</f>
        <v>Cassava</v>
      </c>
      <c r="F130" s="222" t="str">
        <f t="shared" ref="F130:N130" si="4">F12</f>
        <v>Maize</v>
      </c>
      <c r="G130" s="222" t="str">
        <f t="shared" si="4"/>
        <v>Rice</v>
      </c>
      <c r="H130" s="222" t="str">
        <f t="shared" si="4"/>
        <v>Groundnut</v>
      </c>
      <c r="I130" s="222" t="str">
        <f t="shared" si="4"/>
        <v>Cowpea</v>
      </c>
      <c r="J130" s="222" t="str">
        <f t="shared" si="4"/>
        <v>Imperata</v>
      </c>
      <c r="K130" s="222" t="str">
        <f t="shared" si="4"/>
        <v>Sugarcane</v>
      </c>
      <c r="L130" s="222" t="str">
        <f t="shared" si="4"/>
        <v>Mucuna</v>
      </c>
      <c r="M130" s="222" t="str">
        <f t="shared" si="4"/>
        <v>Yours4</v>
      </c>
      <c r="N130" s="222" t="str">
        <f t="shared" si="4"/>
        <v>Weed</v>
      </c>
      <c r="O130" s="11"/>
      <c r="P130" s="11"/>
      <c r="Q130" s="11"/>
      <c r="R130" s="11"/>
      <c r="S130" s="11"/>
      <c r="T130" s="11"/>
      <c r="U130" s="11"/>
    </row>
    <row r="131" spans="1:21" ht="18" customHeight="1" x14ac:dyDescent="0.3">
      <c r="A131" s="11"/>
      <c r="B131" s="11"/>
      <c r="C131" s="11"/>
      <c r="D131" s="223">
        <v>0</v>
      </c>
      <c r="E131" s="224">
        <v>0</v>
      </c>
      <c r="F131" s="224">
        <v>0</v>
      </c>
      <c r="G131" s="224">
        <v>0</v>
      </c>
      <c r="H131" s="224">
        <v>0</v>
      </c>
      <c r="I131" s="224">
        <v>0</v>
      </c>
      <c r="J131" s="224">
        <v>0</v>
      </c>
      <c r="K131" s="224">
        <v>0</v>
      </c>
      <c r="L131" s="224">
        <v>0</v>
      </c>
      <c r="M131" s="224">
        <v>0</v>
      </c>
      <c r="N131" s="224">
        <v>0</v>
      </c>
      <c r="O131" s="11"/>
      <c r="P131" s="11"/>
      <c r="Q131" s="11"/>
      <c r="R131" s="11"/>
      <c r="S131" s="11"/>
      <c r="T131" s="11"/>
      <c r="U131" s="11"/>
    </row>
    <row r="132" spans="1:21" ht="18" customHeight="1" x14ac:dyDescent="0.3">
      <c r="A132" s="11"/>
      <c r="B132" s="11"/>
      <c r="C132" s="11"/>
      <c r="D132" s="223">
        <v>0.1</v>
      </c>
      <c r="E132" s="224">
        <v>0</v>
      </c>
      <c r="F132" s="224">
        <v>0</v>
      </c>
      <c r="G132" s="224">
        <v>0</v>
      </c>
      <c r="H132" s="224">
        <v>0</v>
      </c>
      <c r="I132" s="224">
        <v>0</v>
      </c>
      <c r="J132" s="224">
        <v>0</v>
      </c>
      <c r="K132" s="224">
        <v>0</v>
      </c>
      <c r="L132" s="224">
        <v>0</v>
      </c>
      <c r="M132" s="224">
        <v>0</v>
      </c>
      <c r="N132" s="224">
        <v>0</v>
      </c>
      <c r="O132" s="11"/>
      <c r="P132" s="11"/>
      <c r="Q132" s="11"/>
      <c r="R132" s="11"/>
      <c r="S132" s="11"/>
      <c r="T132" s="11"/>
      <c r="U132" s="11"/>
    </row>
    <row r="133" spans="1:21" ht="18" customHeight="1" x14ac:dyDescent="0.3">
      <c r="A133" s="11"/>
      <c r="B133" s="11"/>
      <c r="C133" s="11"/>
      <c r="D133" s="223">
        <v>0.2</v>
      </c>
      <c r="E133" s="224">
        <v>0</v>
      </c>
      <c r="F133" s="224">
        <v>0</v>
      </c>
      <c r="G133" s="224">
        <v>0</v>
      </c>
      <c r="H133" s="224">
        <v>0</v>
      </c>
      <c r="I133" s="224">
        <v>0</v>
      </c>
      <c r="J133" s="224">
        <v>0</v>
      </c>
      <c r="K133" s="224">
        <v>0</v>
      </c>
      <c r="L133" s="224">
        <v>0</v>
      </c>
      <c r="M133" s="224">
        <v>0</v>
      </c>
      <c r="N133" s="224">
        <v>0</v>
      </c>
      <c r="O133" s="11"/>
      <c r="P133" s="11"/>
      <c r="Q133" s="11"/>
      <c r="R133" s="11"/>
      <c r="S133" s="11"/>
      <c r="T133" s="11"/>
      <c r="U133" s="11"/>
    </row>
    <row r="134" spans="1:21" ht="18" customHeight="1" x14ac:dyDescent="0.3">
      <c r="A134" s="11"/>
      <c r="B134" s="11"/>
      <c r="C134" s="11"/>
      <c r="D134" s="223">
        <v>0.3</v>
      </c>
      <c r="E134" s="224">
        <v>0</v>
      </c>
      <c r="F134" s="224">
        <v>0</v>
      </c>
      <c r="G134" s="224">
        <v>0</v>
      </c>
      <c r="H134" s="224">
        <v>0</v>
      </c>
      <c r="I134" s="224">
        <v>0</v>
      </c>
      <c r="J134" s="224">
        <v>0</v>
      </c>
      <c r="K134" s="224">
        <v>0</v>
      </c>
      <c r="L134" s="224">
        <v>0</v>
      </c>
      <c r="M134" s="224">
        <v>0</v>
      </c>
      <c r="N134" s="224">
        <v>0</v>
      </c>
      <c r="O134" s="11"/>
      <c r="P134" s="11"/>
      <c r="Q134" s="11"/>
      <c r="R134" s="11"/>
      <c r="S134" s="11"/>
      <c r="T134" s="11"/>
      <c r="U134" s="11"/>
    </row>
    <row r="135" spans="1:21" ht="18" customHeight="1" x14ac:dyDescent="0.3">
      <c r="A135" s="11"/>
      <c r="B135" s="11"/>
      <c r="C135" s="11"/>
      <c r="D135" s="223">
        <v>0.4</v>
      </c>
      <c r="E135" s="224">
        <v>0</v>
      </c>
      <c r="F135" s="224">
        <v>0</v>
      </c>
      <c r="G135" s="224">
        <v>0</v>
      </c>
      <c r="H135" s="224">
        <v>0</v>
      </c>
      <c r="I135" s="224">
        <v>0</v>
      </c>
      <c r="J135" s="224">
        <v>0</v>
      </c>
      <c r="K135" s="224">
        <v>0</v>
      </c>
      <c r="L135" s="224">
        <v>0</v>
      </c>
      <c r="M135" s="224">
        <v>0</v>
      </c>
      <c r="N135" s="224">
        <v>0</v>
      </c>
      <c r="O135" s="11"/>
      <c r="P135" s="11"/>
      <c r="Q135" s="11"/>
      <c r="R135" s="11"/>
      <c r="S135" s="11"/>
      <c r="T135" s="11"/>
      <c r="U135" s="11"/>
    </row>
    <row r="136" spans="1:21" ht="18" customHeight="1" x14ac:dyDescent="0.3">
      <c r="A136" s="11"/>
      <c r="B136" s="11"/>
      <c r="C136" s="11"/>
      <c r="D136" s="223">
        <v>0.5</v>
      </c>
      <c r="E136" s="224">
        <v>0</v>
      </c>
      <c r="F136" s="224">
        <v>0</v>
      </c>
      <c r="G136" s="224">
        <v>0</v>
      </c>
      <c r="H136" s="224">
        <v>0</v>
      </c>
      <c r="I136" s="224">
        <v>0</v>
      </c>
      <c r="J136" s="224">
        <v>0</v>
      </c>
      <c r="K136" s="224">
        <v>0</v>
      </c>
      <c r="L136" s="224">
        <v>0</v>
      </c>
      <c r="M136" s="224">
        <v>0</v>
      </c>
      <c r="N136" s="224">
        <v>0</v>
      </c>
      <c r="O136" s="11"/>
      <c r="P136" s="11"/>
      <c r="Q136" s="11"/>
      <c r="R136" s="11"/>
      <c r="S136" s="11"/>
      <c r="T136" s="11"/>
      <c r="U136" s="11"/>
    </row>
    <row r="137" spans="1:21" ht="18" customHeight="1" x14ac:dyDescent="0.3">
      <c r="A137" s="11"/>
      <c r="B137" s="11"/>
      <c r="C137" s="11"/>
      <c r="D137" s="223">
        <v>0.6</v>
      </c>
      <c r="E137" s="224">
        <v>0</v>
      </c>
      <c r="F137" s="224">
        <v>0</v>
      </c>
      <c r="G137" s="224">
        <v>0</v>
      </c>
      <c r="H137" s="224">
        <v>0</v>
      </c>
      <c r="I137" s="224">
        <v>0</v>
      </c>
      <c r="J137" s="224">
        <v>0</v>
      </c>
      <c r="K137" s="224">
        <v>0</v>
      </c>
      <c r="L137" s="224">
        <v>0</v>
      </c>
      <c r="M137" s="224">
        <v>0</v>
      </c>
      <c r="N137" s="224">
        <v>0</v>
      </c>
      <c r="O137" s="11"/>
      <c r="P137" s="11"/>
      <c r="Q137" s="11"/>
      <c r="R137" s="11"/>
      <c r="S137" s="11"/>
      <c r="T137" s="11"/>
      <c r="U137" s="11"/>
    </row>
    <row r="138" spans="1:21" ht="18" customHeight="1" x14ac:dyDescent="0.3">
      <c r="A138" s="11"/>
      <c r="B138" s="11"/>
      <c r="C138" s="11"/>
      <c r="D138" s="223">
        <v>0.7</v>
      </c>
      <c r="E138" s="224">
        <v>0</v>
      </c>
      <c r="F138" s="224">
        <v>4.0979658955913817E-3</v>
      </c>
      <c r="G138" s="224">
        <v>0</v>
      </c>
      <c r="H138" s="224">
        <v>0</v>
      </c>
      <c r="I138" s="224">
        <v>8.1169190265514336E-4</v>
      </c>
      <c r="J138" s="224">
        <v>0</v>
      </c>
      <c r="K138" s="224">
        <v>0</v>
      </c>
      <c r="L138" s="224">
        <v>0</v>
      </c>
      <c r="M138" s="224">
        <v>0</v>
      </c>
      <c r="N138" s="224">
        <v>0</v>
      </c>
      <c r="O138" s="11"/>
      <c r="P138" s="11"/>
      <c r="Q138" s="11"/>
      <c r="R138" s="11"/>
      <c r="S138" s="11"/>
      <c r="T138" s="11"/>
      <c r="U138" s="11"/>
    </row>
    <row r="139" spans="1:21" ht="18" customHeight="1" x14ac:dyDescent="0.3">
      <c r="A139" s="11"/>
      <c r="B139" s="11"/>
      <c r="C139" s="11"/>
      <c r="D139" s="223">
        <v>0.8</v>
      </c>
      <c r="E139" s="224">
        <v>0</v>
      </c>
      <c r="F139" s="224">
        <v>1.6391863582365541E-2</v>
      </c>
      <c r="G139" s="224">
        <v>2.0346029543554165E-2</v>
      </c>
      <c r="H139" s="224">
        <v>0</v>
      </c>
      <c r="I139" s="224">
        <v>3.246767610620576E-3</v>
      </c>
      <c r="J139" s="224">
        <v>2.0346029543554165E-2</v>
      </c>
      <c r="K139" s="224">
        <v>0</v>
      </c>
      <c r="L139" s="224">
        <v>0</v>
      </c>
      <c r="M139" s="224">
        <v>0</v>
      </c>
      <c r="N139" s="224">
        <v>0</v>
      </c>
      <c r="O139" s="11"/>
      <c r="P139" s="11"/>
      <c r="Q139" s="11"/>
      <c r="R139" s="11"/>
      <c r="S139" s="11"/>
      <c r="T139" s="11"/>
      <c r="U139" s="11"/>
    </row>
    <row r="140" spans="1:21" ht="18" customHeight="1" x14ac:dyDescent="0.3">
      <c r="A140" s="11"/>
      <c r="B140" s="11"/>
      <c r="C140" s="11"/>
      <c r="D140" s="223">
        <v>0.9</v>
      </c>
      <c r="E140" s="224">
        <v>0</v>
      </c>
      <c r="F140" s="224">
        <v>2.8685761269139683E-2</v>
      </c>
      <c r="G140" s="224">
        <v>6.103808863066245E-2</v>
      </c>
      <c r="H140" s="224">
        <v>2.0802264000446092E-2</v>
      </c>
      <c r="I140" s="224">
        <v>5.6818433185860063E-3</v>
      </c>
      <c r="J140" s="224">
        <v>6.103808863066245E-2</v>
      </c>
      <c r="K140" s="224">
        <v>0</v>
      </c>
      <c r="L140" s="224">
        <v>0</v>
      </c>
      <c r="M140" s="224">
        <v>0</v>
      </c>
      <c r="N140" s="224">
        <v>0</v>
      </c>
      <c r="O140" s="11"/>
      <c r="P140" s="11"/>
      <c r="Q140" s="11"/>
      <c r="R140" s="11"/>
      <c r="S140" s="11"/>
      <c r="T140" s="11"/>
      <c r="U140" s="11"/>
    </row>
    <row r="141" spans="1:21" ht="18" customHeight="1" x14ac:dyDescent="0.3">
      <c r="A141" s="11"/>
      <c r="B141" s="11"/>
      <c r="C141" s="11"/>
      <c r="D141" s="223">
        <v>1</v>
      </c>
      <c r="E141" s="224">
        <v>0.69312801341042873</v>
      </c>
      <c r="F141" s="224">
        <v>4.0979658955913829E-2</v>
      </c>
      <c r="G141" s="224">
        <v>0.10173014771777074</v>
      </c>
      <c r="H141" s="224">
        <v>6.9340880001486888E-2</v>
      </c>
      <c r="I141" s="224">
        <v>8.1169190265514366E-3</v>
      </c>
      <c r="J141" s="224">
        <v>0.10173014771777074</v>
      </c>
      <c r="K141" s="224">
        <v>0</v>
      </c>
      <c r="L141" s="224">
        <v>0</v>
      </c>
      <c r="M141" s="224">
        <v>0</v>
      </c>
      <c r="N141" s="224">
        <v>0</v>
      </c>
      <c r="O141" s="11"/>
      <c r="P141" s="11"/>
      <c r="Q141" s="11"/>
      <c r="R141" s="11"/>
      <c r="S141" s="11"/>
      <c r="T141" s="11"/>
      <c r="U141" s="11"/>
    </row>
    <row r="142" spans="1:21" ht="18" customHeight="1" x14ac:dyDescent="0.3">
      <c r="A142" s="11"/>
      <c r="B142" s="11"/>
      <c r="C142" s="11"/>
      <c r="D142" s="223">
        <v>1.1000000000000001</v>
      </c>
      <c r="E142" s="224">
        <v>0.27282915049230283</v>
      </c>
      <c r="F142" s="224">
        <v>0.22899590459592442</v>
      </c>
      <c r="G142" s="224">
        <v>0.21242856656259643</v>
      </c>
      <c r="H142" s="224">
        <v>0.22128741317510012</v>
      </c>
      <c r="I142" s="224">
        <v>0.14168871866590277</v>
      </c>
      <c r="J142" s="224">
        <v>0.21242856656259643</v>
      </c>
      <c r="K142" s="224">
        <v>0</v>
      </c>
      <c r="L142" s="224">
        <v>0.1</v>
      </c>
      <c r="M142" s="224">
        <v>0.1</v>
      </c>
      <c r="N142" s="224">
        <v>0.05</v>
      </c>
      <c r="O142" s="11"/>
      <c r="P142" s="11"/>
      <c r="Q142" s="11"/>
      <c r="R142" s="11"/>
      <c r="S142" s="11"/>
      <c r="T142" s="11"/>
      <c r="U142" s="11"/>
    </row>
    <row r="143" spans="1:21" ht="18" customHeight="1" x14ac:dyDescent="0.3">
      <c r="A143" s="11"/>
      <c r="B143" s="11"/>
      <c r="C143" s="11"/>
      <c r="D143" s="223">
        <v>1.2</v>
      </c>
      <c r="E143" s="224">
        <v>0.40302814594258995</v>
      </c>
      <c r="F143" s="224">
        <v>0.4123285695765474</v>
      </c>
      <c r="G143" s="224">
        <v>0.32312698540742185</v>
      </c>
      <c r="H143" s="224">
        <v>0.22459770641973942</v>
      </c>
      <c r="I143" s="224">
        <v>0.60825725774707173</v>
      </c>
      <c r="J143" s="224">
        <v>0.32312698540742185</v>
      </c>
      <c r="K143" s="224">
        <v>0</v>
      </c>
      <c r="L143" s="224">
        <v>0.23</v>
      </c>
      <c r="M143" s="224">
        <v>0.23</v>
      </c>
      <c r="N143" s="224">
        <v>0.1</v>
      </c>
      <c r="O143" s="11"/>
      <c r="P143" s="11"/>
      <c r="Q143" s="11"/>
      <c r="R143" s="11"/>
      <c r="S143" s="11"/>
      <c r="T143" s="11"/>
      <c r="U143" s="11"/>
    </row>
    <row r="144" spans="1:21" ht="18" customHeight="1" x14ac:dyDescent="0.3">
      <c r="A144" s="11"/>
      <c r="B144" s="11"/>
      <c r="C144" s="11"/>
      <c r="D144" s="223">
        <v>1.3</v>
      </c>
      <c r="E144" s="224">
        <v>0.40654865776105775</v>
      </c>
      <c r="F144" s="224">
        <v>0.57848810547275098</v>
      </c>
      <c r="G144" s="224">
        <v>0.44769172944561431</v>
      </c>
      <c r="H144" s="224">
        <v>0.25760268382919599</v>
      </c>
      <c r="I144" s="224">
        <v>0.97631886557496439</v>
      </c>
      <c r="J144" s="224">
        <v>0.44769172944561431</v>
      </c>
      <c r="K144" s="224">
        <v>0</v>
      </c>
      <c r="L144" s="224">
        <v>0.4</v>
      </c>
      <c r="M144" s="224">
        <v>0.4</v>
      </c>
      <c r="N144" s="224">
        <v>0.15</v>
      </c>
      <c r="O144" s="11"/>
      <c r="P144" s="11"/>
      <c r="Q144" s="11"/>
      <c r="R144" s="11"/>
      <c r="S144" s="11"/>
      <c r="T144" s="11"/>
      <c r="U144" s="11"/>
    </row>
    <row r="145" spans="1:21" ht="18" customHeight="1" x14ac:dyDescent="0.3">
      <c r="A145" s="11"/>
      <c r="B145" s="11"/>
      <c r="C145" s="11"/>
      <c r="D145" s="223">
        <v>1.4</v>
      </c>
      <c r="E145" s="224">
        <v>0.3467812702671208</v>
      </c>
      <c r="F145" s="224">
        <v>0.70570109923012769</v>
      </c>
      <c r="G145" s="224">
        <v>0.58612279867717332</v>
      </c>
      <c r="H145" s="224">
        <v>0.43578167271109119</v>
      </c>
      <c r="I145" s="224">
        <v>0.91204150070701084</v>
      </c>
      <c r="J145" s="224">
        <v>0.58612279867717332</v>
      </c>
      <c r="K145" s="224">
        <v>0</v>
      </c>
      <c r="L145" s="224">
        <v>0.45</v>
      </c>
      <c r="M145" s="224">
        <v>0.45</v>
      </c>
      <c r="N145" s="224">
        <v>0.2</v>
      </c>
      <c r="O145" s="11"/>
      <c r="P145" s="11"/>
      <c r="Q145" s="11"/>
      <c r="R145" s="11"/>
      <c r="S145" s="11"/>
      <c r="T145" s="11"/>
      <c r="U145" s="11"/>
    </row>
    <row r="146" spans="1:21" ht="18" customHeight="1" x14ac:dyDescent="0.3">
      <c r="A146" s="11"/>
      <c r="B146" s="11"/>
      <c r="C146" s="11"/>
      <c r="D146" s="223">
        <v>1.5</v>
      </c>
      <c r="E146" s="224">
        <v>0.64107078227319769</v>
      </c>
      <c r="F146" s="224">
        <v>0.78098537013573588</v>
      </c>
      <c r="G146" s="224">
        <v>0.72455386790873255</v>
      </c>
      <c r="H146" s="224">
        <v>0.628831882978376</v>
      </c>
      <c r="I146" s="224">
        <v>0.84776413583905719</v>
      </c>
      <c r="J146" s="224">
        <v>0.72455386790873255</v>
      </c>
      <c r="K146" s="224">
        <v>0</v>
      </c>
      <c r="L146" s="224">
        <v>0.48</v>
      </c>
      <c r="M146" s="224">
        <v>0.48</v>
      </c>
      <c r="N146" s="224">
        <v>0.25</v>
      </c>
      <c r="O146" s="11"/>
      <c r="P146" s="11"/>
      <c r="Q146" s="11"/>
      <c r="R146" s="11"/>
      <c r="S146" s="11"/>
      <c r="T146" s="11"/>
      <c r="U146" s="11"/>
    </row>
    <row r="147" spans="1:21" ht="18" customHeight="1" x14ac:dyDescent="0.3">
      <c r="A147" s="11"/>
      <c r="B147" s="11"/>
      <c r="C147" s="11"/>
      <c r="D147" s="223">
        <v>1.6</v>
      </c>
      <c r="E147" s="224">
        <v>0.98939300574756495</v>
      </c>
      <c r="F147" s="224">
        <v>0.87703847023672432</v>
      </c>
      <c r="G147" s="224">
        <v>0.83473232074523962</v>
      </c>
      <c r="H147" s="224">
        <v>0.85955585408864721</v>
      </c>
      <c r="I147" s="224">
        <v>0.78126292103164929</v>
      </c>
      <c r="J147" s="224">
        <v>0.83473232074523962</v>
      </c>
      <c r="K147" s="224">
        <v>0</v>
      </c>
      <c r="L147" s="224">
        <v>0.62</v>
      </c>
      <c r="M147" s="224">
        <v>0.62</v>
      </c>
      <c r="N147" s="224">
        <v>0.3</v>
      </c>
      <c r="O147" s="11"/>
      <c r="P147" s="11"/>
      <c r="Q147" s="11"/>
      <c r="R147" s="11"/>
      <c r="S147" s="11"/>
      <c r="T147" s="11"/>
      <c r="U147" s="11"/>
    </row>
    <row r="148" spans="1:21" ht="18" customHeight="1" x14ac:dyDescent="0.3">
      <c r="A148" s="11"/>
      <c r="B148" s="11"/>
      <c r="C148" s="11"/>
      <c r="D148" s="223">
        <v>1.7</v>
      </c>
      <c r="E148" s="224">
        <v>0.80150643851652781</v>
      </c>
      <c r="F148" s="224">
        <v>0.98462980877959039</v>
      </c>
      <c r="G148" s="224">
        <v>0.94491077358174647</v>
      </c>
      <c r="H148" s="224">
        <v>0.99910010566715668</v>
      </c>
      <c r="I148" s="224">
        <v>0.71396747410300787</v>
      </c>
      <c r="J148" s="224">
        <v>0.94491077358174647</v>
      </c>
      <c r="K148" s="224">
        <v>0</v>
      </c>
      <c r="L148" s="224">
        <v>0.71</v>
      </c>
      <c r="M148" s="224">
        <v>0.71</v>
      </c>
      <c r="N148" s="224">
        <v>0.4</v>
      </c>
      <c r="O148" s="11"/>
      <c r="P148" s="11"/>
      <c r="Q148" s="11"/>
      <c r="R148" s="11"/>
      <c r="S148" s="11"/>
      <c r="T148" s="11"/>
      <c r="U148" s="11"/>
    </row>
    <row r="149" spans="1:21" ht="18" customHeight="1" x14ac:dyDescent="0.3">
      <c r="A149" s="11"/>
      <c r="B149" s="11"/>
      <c r="C149" s="11"/>
      <c r="D149" s="223">
        <v>1.8</v>
      </c>
      <c r="E149" s="224">
        <v>0.7373512516168933</v>
      </c>
      <c r="F149" s="224">
        <v>0.61780002463042805</v>
      </c>
      <c r="G149" s="224">
        <v>0.8</v>
      </c>
      <c r="H149" s="224">
        <v>0.99970383224488701</v>
      </c>
      <c r="I149" s="224">
        <v>0.62106797050851204</v>
      </c>
      <c r="J149" s="224">
        <v>0.8</v>
      </c>
      <c r="K149" s="224">
        <v>0</v>
      </c>
      <c r="L149" s="224">
        <v>0.77</v>
      </c>
      <c r="M149" s="224">
        <v>0.77</v>
      </c>
      <c r="N149" s="224">
        <v>0.4</v>
      </c>
      <c r="O149" s="11"/>
      <c r="P149" s="11"/>
      <c r="Q149" s="11"/>
      <c r="R149" s="11"/>
      <c r="S149" s="11"/>
      <c r="T149" s="11"/>
      <c r="U149" s="11"/>
    </row>
    <row r="150" spans="1:21" ht="18" customHeight="1" x14ac:dyDescent="0.3">
      <c r="A150" s="11"/>
      <c r="B150" s="11"/>
      <c r="C150" s="11"/>
      <c r="D150" s="223">
        <v>1.9</v>
      </c>
      <c r="E150" s="224">
        <v>0.70248900907918621</v>
      </c>
      <c r="F150" s="224">
        <v>0.19016671455916592</v>
      </c>
      <c r="G150" s="224">
        <v>0.4</v>
      </c>
      <c r="H150" s="224">
        <v>0.66250000000000075</v>
      </c>
      <c r="I150" s="224">
        <v>0.31053398525425635</v>
      </c>
      <c r="J150" s="224">
        <v>0.4</v>
      </c>
      <c r="K150" s="224">
        <v>0</v>
      </c>
      <c r="L150" s="224">
        <v>0.81</v>
      </c>
      <c r="M150" s="224">
        <v>0.81</v>
      </c>
      <c r="N150" s="224">
        <v>0.3</v>
      </c>
      <c r="O150" s="11"/>
      <c r="P150" s="11"/>
      <c r="Q150" s="11"/>
      <c r="R150" s="11"/>
      <c r="S150" s="11"/>
      <c r="T150" s="11"/>
      <c r="U150" s="11"/>
    </row>
    <row r="151" spans="1:21" ht="18" customHeight="1" x14ac:dyDescent="0.3">
      <c r="A151" s="11"/>
      <c r="B151" s="11"/>
      <c r="C151" s="11"/>
      <c r="D151" s="223">
        <v>2</v>
      </c>
      <c r="E151" s="224">
        <v>0</v>
      </c>
      <c r="F151" s="224">
        <v>0</v>
      </c>
      <c r="G151" s="224">
        <v>0</v>
      </c>
      <c r="H151" s="224">
        <v>0</v>
      </c>
      <c r="I151" s="224">
        <v>0</v>
      </c>
      <c r="J151" s="224">
        <v>0</v>
      </c>
      <c r="K151" s="224">
        <v>0</v>
      </c>
      <c r="L151" s="224">
        <v>0.85</v>
      </c>
      <c r="M151" s="224">
        <v>0.85</v>
      </c>
      <c r="N151" s="224">
        <v>0</v>
      </c>
      <c r="O151" s="11"/>
      <c r="P151" s="11"/>
      <c r="Q151" s="11"/>
      <c r="R151" s="11"/>
      <c r="S151" s="11"/>
      <c r="T151" s="11"/>
      <c r="U151" s="11"/>
    </row>
    <row r="152" spans="1:21" x14ac:dyDescent="0.3">
      <c r="A152" s="11"/>
      <c r="B152" s="11"/>
      <c r="C152" s="11"/>
      <c r="D152" s="11"/>
      <c r="E152" s="11"/>
      <c r="F152" s="11"/>
      <c r="G152" s="11"/>
      <c r="H152" s="11"/>
      <c r="I152" s="11"/>
      <c r="J152" s="11"/>
      <c r="K152" s="11"/>
      <c r="L152" s="11"/>
      <c r="M152" s="11"/>
      <c r="N152" s="11"/>
      <c r="O152" s="11"/>
      <c r="P152" s="11"/>
      <c r="Q152" s="11"/>
      <c r="R152" s="11"/>
      <c r="S152" s="11"/>
      <c r="T152" s="11"/>
      <c r="U152" s="11"/>
    </row>
    <row r="153" spans="1:21" x14ac:dyDescent="0.3">
      <c r="A153" s="11"/>
      <c r="B153" s="11"/>
      <c r="C153" s="11"/>
      <c r="D153" s="11"/>
      <c r="E153" s="11"/>
      <c r="F153" s="11"/>
      <c r="G153" s="11"/>
      <c r="H153" s="11"/>
      <c r="I153" s="11"/>
      <c r="J153" s="11"/>
      <c r="K153" s="11"/>
      <c r="L153" s="11"/>
      <c r="M153" s="11"/>
      <c r="N153" s="11"/>
      <c r="O153" s="11"/>
      <c r="P153" s="11"/>
      <c r="Q153" s="11"/>
      <c r="R153" s="11"/>
      <c r="S153" s="11"/>
      <c r="T153" s="11"/>
      <c r="U153" s="11"/>
    </row>
    <row r="154" spans="1:21" x14ac:dyDescent="0.3">
      <c r="A154" s="11"/>
      <c r="B154" s="11"/>
      <c r="C154" s="11"/>
      <c r="D154" s="31" t="s">
        <v>241</v>
      </c>
      <c r="E154" s="219"/>
      <c r="F154" s="219"/>
      <c r="G154" s="219"/>
      <c r="H154" s="219"/>
      <c r="I154" s="219"/>
      <c r="J154" s="219"/>
      <c r="K154" s="219"/>
      <c r="L154" s="219"/>
      <c r="M154" s="219"/>
      <c r="N154" s="219"/>
      <c r="O154" s="11"/>
      <c r="P154" s="11"/>
      <c r="Q154" s="11"/>
      <c r="R154" s="11"/>
      <c r="S154" s="11"/>
      <c r="T154" s="11"/>
      <c r="U154" s="11"/>
    </row>
    <row r="155" spans="1:21" x14ac:dyDescent="0.3">
      <c r="A155" s="11"/>
      <c r="B155" s="11"/>
      <c r="C155" s="11"/>
      <c r="D155" s="11"/>
      <c r="E155" s="466" t="s">
        <v>2</v>
      </c>
      <c r="F155" s="466"/>
      <c r="G155" s="466"/>
      <c r="H155" s="466"/>
      <c r="I155" s="466"/>
      <c r="J155" s="466"/>
      <c r="K155" s="466"/>
      <c r="L155" s="466"/>
      <c r="M155" s="466"/>
      <c r="N155" s="466"/>
      <c r="O155" s="11"/>
      <c r="P155" s="11"/>
      <c r="Q155" s="11"/>
      <c r="R155" s="11"/>
      <c r="S155" s="11"/>
      <c r="T155" s="11"/>
      <c r="U155" s="11"/>
    </row>
    <row r="156" spans="1:21" x14ac:dyDescent="0.3">
      <c r="A156" s="11"/>
      <c r="B156" s="11"/>
      <c r="C156" s="11"/>
      <c r="D156" s="11"/>
      <c r="E156" s="220" t="s">
        <v>165</v>
      </c>
      <c r="F156" s="220" t="s">
        <v>166</v>
      </c>
      <c r="G156" s="220" t="s">
        <v>167</v>
      </c>
      <c r="H156" s="220" t="s">
        <v>168</v>
      </c>
      <c r="I156" s="220" t="s">
        <v>169</v>
      </c>
      <c r="J156" s="220" t="s">
        <v>581</v>
      </c>
      <c r="K156" s="220" t="s">
        <v>582</v>
      </c>
      <c r="L156" s="220" t="s">
        <v>583</v>
      </c>
      <c r="M156" s="220" t="s">
        <v>584</v>
      </c>
      <c r="N156" s="220" t="s">
        <v>585</v>
      </c>
      <c r="O156" s="11"/>
      <c r="P156" s="11"/>
      <c r="Q156" s="11"/>
      <c r="R156" s="11"/>
      <c r="S156" s="11"/>
      <c r="T156" s="11"/>
      <c r="U156" s="11"/>
    </row>
    <row r="157" spans="1:21" x14ac:dyDescent="0.3">
      <c r="A157" s="11"/>
      <c r="B157" s="11"/>
      <c r="C157" s="11"/>
      <c r="D157" s="221" t="s">
        <v>3</v>
      </c>
      <c r="E157" s="225" t="str">
        <f>E12</f>
        <v>Cassava</v>
      </c>
      <c r="F157" s="225" t="str">
        <f t="shared" ref="F157:N157" si="5">F12</f>
        <v>Maize</v>
      </c>
      <c r="G157" s="225" t="str">
        <f t="shared" si="5"/>
        <v>Rice</v>
      </c>
      <c r="H157" s="225" t="str">
        <f t="shared" si="5"/>
        <v>Groundnut</v>
      </c>
      <c r="I157" s="225" t="str">
        <f t="shared" si="5"/>
        <v>Cowpea</v>
      </c>
      <c r="J157" s="225" t="str">
        <f t="shared" si="5"/>
        <v>Imperata</v>
      </c>
      <c r="K157" s="225" t="str">
        <f t="shared" si="5"/>
        <v>Sugarcane</v>
      </c>
      <c r="L157" s="225" t="str">
        <f t="shared" si="5"/>
        <v>Mucuna</v>
      </c>
      <c r="M157" s="225" t="str">
        <f t="shared" si="5"/>
        <v>Yours4</v>
      </c>
      <c r="N157" s="225" t="str">
        <f t="shared" si="5"/>
        <v>Weed</v>
      </c>
      <c r="O157" s="11"/>
      <c r="P157" s="11"/>
      <c r="Q157" s="11"/>
      <c r="R157" s="11"/>
      <c r="S157" s="11"/>
      <c r="T157" s="11"/>
      <c r="U157" s="11"/>
    </row>
    <row r="158" spans="1:21" ht="18" customHeight="1" x14ac:dyDescent="0.3">
      <c r="A158" s="11"/>
      <c r="B158" s="11"/>
      <c r="C158" s="11"/>
      <c r="D158" s="223">
        <v>0</v>
      </c>
      <c r="E158" s="226">
        <v>25</v>
      </c>
      <c r="F158" s="226">
        <v>50</v>
      </c>
      <c r="G158" s="226">
        <v>30</v>
      </c>
      <c r="H158" s="226">
        <v>25</v>
      </c>
      <c r="I158" s="227">
        <v>15</v>
      </c>
      <c r="J158" s="226">
        <v>30</v>
      </c>
      <c r="K158" s="227">
        <v>10</v>
      </c>
      <c r="L158" s="227">
        <v>40</v>
      </c>
      <c r="M158" s="227">
        <v>40</v>
      </c>
      <c r="N158" s="227">
        <v>40</v>
      </c>
      <c r="O158" s="11"/>
      <c r="P158" s="11"/>
      <c r="Q158" s="11"/>
      <c r="R158" s="11"/>
      <c r="S158" s="11"/>
      <c r="T158" s="11"/>
      <c r="U158" s="11"/>
    </row>
    <row r="159" spans="1:21" ht="18" customHeight="1" x14ac:dyDescent="0.3">
      <c r="A159" s="11"/>
      <c r="B159" s="11"/>
      <c r="C159" s="11"/>
      <c r="D159" s="223">
        <v>0.1</v>
      </c>
      <c r="E159" s="226">
        <v>25</v>
      </c>
      <c r="F159" s="226">
        <v>47</v>
      </c>
      <c r="G159" s="226">
        <v>30</v>
      </c>
      <c r="H159" s="226">
        <v>25</v>
      </c>
      <c r="I159" s="227">
        <v>15</v>
      </c>
      <c r="J159" s="226">
        <v>30</v>
      </c>
      <c r="K159" s="226">
        <v>10</v>
      </c>
      <c r="L159" s="226">
        <v>35.714285714285715</v>
      </c>
      <c r="M159" s="226">
        <v>35.714285714285715</v>
      </c>
      <c r="N159" s="226">
        <v>35.714285714285715</v>
      </c>
      <c r="O159" s="11"/>
      <c r="P159" s="11"/>
      <c r="Q159" s="11"/>
      <c r="R159" s="11"/>
      <c r="S159" s="11"/>
      <c r="T159" s="11"/>
      <c r="U159" s="11"/>
    </row>
    <row r="160" spans="1:21" ht="18" customHeight="1" x14ac:dyDescent="0.3">
      <c r="A160" s="11"/>
      <c r="B160" s="11"/>
      <c r="C160" s="11"/>
      <c r="D160" s="223">
        <v>0.2</v>
      </c>
      <c r="E160" s="226">
        <v>25</v>
      </c>
      <c r="F160" s="226">
        <v>44</v>
      </c>
      <c r="G160" s="226">
        <v>30</v>
      </c>
      <c r="H160" s="226">
        <v>25</v>
      </c>
      <c r="I160" s="227">
        <v>15</v>
      </c>
      <c r="J160" s="226">
        <v>30</v>
      </c>
      <c r="K160" s="226">
        <v>10</v>
      </c>
      <c r="L160" s="226">
        <v>31.428571428571427</v>
      </c>
      <c r="M160" s="226">
        <v>31.428571428571427</v>
      </c>
      <c r="N160" s="226">
        <v>31.428571428571427</v>
      </c>
      <c r="O160" s="11"/>
      <c r="P160" s="11"/>
      <c r="Q160" s="11"/>
      <c r="R160" s="11"/>
      <c r="S160" s="11"/>
      <c r="T160" s="11"/>
      <c r="U160" s="11"/>
    </row>
    <row r="161" spans="1:21" ht="18" customHeight="1" x14ac:dyDescent="0.3">
      <c r="A161" s="11"/>
      <c r="B161" s="11"/>
      <c r="C161" s="11"/>
      <c r="D161" s="223">
        <v>0.3</v>
      </c>
      <c r="E161" s="226">
        <v>25</v>
      </c>
      <c r="F161" s="226">
        <v>41</v>
      </c>
      <c r="G161" s="226">
        <v>30</v>
      </c>
      <c r="H161" s="226">
        <v>25</v>
      </c>
      <c r="I161" s="227">
        <v>15</v>
      </c>
      <c r="J161" s="226">
        <v>30</v>
      </c>
      <c r="K161" s="226">
        <v>10</v>
      </c>
      <c r="L161" s="226">
        <v>27.142857142857142</v>
      </c>
      <c r="M161" s="226">
        <v>27.142857142857142</v>
      </c>
      <c r="N161" s="226">
        <v>27.142857142857142</v>
      </c>
      <c r="O161" s="11"/>
      <c r="P161" s="11"/>
      <c r="Q161" s="11"/>
      <c r="R161" s="11"/>
      <c r="S161" s="11"/>
      <c r="T161" s="11"/>
      <c r="U161" s="11"/>
    </row>
    <row r="162" spans="1:21" ht="18" customHeight="1" x14ac:dyDescent="0.3">
      <c r="A162" s="11"/>
      <c r="B162" s="11"/>
      <c r="C162" s="11"/>
      <c r="D162" s="223">
        <v>0.4</v>
      </c>
      <c r="E162" s="226">
        <v>25</v>
      </c>
      <c r="F162" s="226">
        <v>39</v>
      </c>
      <c r="G162" s="226">
        <v>30</v>
      </c>
      <c r="H162" s="226">
        <v>25</v>
      </c>
      <c r="I162" s="227">
        <v>15</v>
      </c>
      <c r="J162" s="226">
        <v>30</v>
      </c>
      <c r="K162" s="226">
        <v>10</v>
      </c>
      <c r="L162" s="226">
        <v>22.857142857142854</v>
      </c>
      <c r="M162" s="226">
        <v>22.857142857142854</v>
      </c>
      <c r="N162" s="226">
        <v>22.857142857142854</v>
      </c>
      <c r="O162" s="11"/>
      <c r="P162" s="11"/>
      <c r="Q162" s="11"/>
      <c r="R162" s="11"/>
      <c r="S162" s="11"/>
      <c r="T162" s="11"/>
      <c r="U162" s="11"/>
    </row>
    <row r="163" spans="1:21" ht="18" customHeight="1" x14ac:dyDescent="0.3">
      <c r="A163" s="11"/>
      <c r="B163" s="11"/>
      <c r="C163" s="11"/>
      <c r="D163" s="223">
        <v>0.5</v>
      </c>
      <c r="E163" s="226">
        <v>25</v>
      </c>
      <c r="F163" s="226">
        <v>37.5</v>
      </c>
      <c r="G163" s="226">
        <v>30</v>
      </c>
      <c r="H163" s="226">
        <v>25</v>
      </c>
      <c r="I163" s="227">
        <v>15</v>
      </c>
      <c r="J163" s="226">
        <v>30</v>
      </c>
      <c r="K163" s="226">
        <v>10</v>
      </c>
      <c r="L163" s="226">
        <v>18.571428571428569</v>
      </c>
      <c r="M163" s="226">
        <v>18.571428571428569</v>
      </c>
      <c r="N163" s="226">
        <v>18.571428571428569</v>
      </c>
      <c r="O163" s="11"/>
      <c r="P163" s="11"/>
      <c r="Q163" s="11"/>
      <c r="R163" s="11"/>
      <c r="S163" s="11"/>
      <c r="T163" s="11"/>
      <c r="U163" s="11"/>
    </row>
    <row r="164" spans="1:21" ht="18" customHeight="1" x14ac:dyDescent="0.3">
      <c r="A164" s="11"/>
      <c r="B164" s="11"/>
      <c r="C164" s="11"/>
      <c r="D164" s="223">
        <v>0.6</v>
      </c>
      <c r="E164" s="226">
        <v>25</v>
      </c>
      <c r="F164" s="226">
        <v>36</v>
      </c>
      <c r="G164" s="226">
        <v>26</v>
      </c>
      <c r="H164" s="226">
        <v>25</v>
      </c>
      <c r="I164" s="227">
        <v>15</v>
      </c>
      <c r="J164" s="226">
        <v>26</v>
      </c>
      <c r="K164" s="226">
        <v>10</v>
      </c>
      <c r="L164" s="226">
        <v>14.285714285714285</v>
      </c>
      <c r="M164" s="226">
        <v>14.285714285714285</v>
      </c>
      <c r="N164" s="226">
        <v>14.285714285714285</v>
      </c>
      <c r="O164" s="11"/>
      <c r="P164" s="11"/>
      <c r="Q164" s="11"/>
      <c r="R164" s="11"/>
      <c r="S164" s="11"/>
      <c r="T164" s="11"/>
      <c r="U164" s="11"/>
    </row>
    <row r="165" spans="1:21" ht="18" customHeight="1" x14ac:dyDescent="0.3">
      <c r="A165" s="11"/>
      <c r="B165" s="11"/>
      <c r="C165" s="11"/>
      <c r="D165" s="223">
        <v>0.7</v>
      </c>
      <c r="E165" s="226">
        <v>25</v>
      </c>
      <c r="F165" s="226">
        <v>34.5</v>
      </c>
      <c r="G165" s="226">
        <v>22</v>
      </c>
      <c r="H165" s="226">
        <v>25</v>
      </c>
      <c r="I165" s="227">
        <v>15</v>
      </c>
      <c r="J165" s="226">
        <v>22</v>
      </c>
      <c r="K165" s="227">
        <v>10</v>
      </c>
      <c r="L165" s="227">
        <v>10</v>
      </c>
      <c r="M165" s="227">
        <v>10</v>
      </c>
      <c r="N165" s="227">
        <v>10</v>
      </c>
      <c r="O165" s="11"/>
      <c r="P165" s="11"/>
      <c r="Q165" s="11"/>
      <c r="R165" s="11"/>
      <c r="S165" s="11"/>
      <c r="T165" s="11"/>
      <c r="U165" s="11"/>
    </row>
    <row r="166" spans="1:21" ht="18" customHeight="1" x14ac:dyDescent="0.3">
      <c r="A166" s="11"/>
      <c r="B166" s="11"/>
      <c r="C166" s="11"/>
      <c r="D166" s="223">
        <v>0.8</v>
      </c>
      <c r="E166" s="226">
        <v>25</v>
      </c>
      <c r="F166" s="226">
        <v>33</v>
      </c>
      <c r="G166" s="226">
        <v>20</v>
      </c>
      <c r="H166" s="226">
        <v>25</v>
      </c>
      <c r="I166" s="227">
        <v>15</v>
      </c>
      <c r="J166" s="226">
        <v>20</v>
      </c>
      <c r="K166" s="227">
        <v>10</v>
      </c>
      <c r="L166" s="227">
        <v>10</v>
      </c>
      <c r="M166" s="227">
        <v>10</v>
      </c>
      <c r="N166" s="227">
        <v>10</v>
      </c>
      <c r="O166" s="11"/>
      <c r="P166" s="11"/>
      <c r="Q166" s="11"/>
      <c r="R166" s="11"/>
      <c r="S166" s="11"/>
      <c r="T166" s="11"/>
      <c r="U166" s="11"/>
    </row>
    <row r="167" spans="1:21" ht="18" customHeight="1" x14ac:dyDescent="0.3">
      <c r="A167" s="11"/>
      <c r="B167" s="11"/>
      <c r="C167" s="11"/>
      <c r="D167" s="223">
        <v>0.9</v>
      </c>
      <c r="E167" s="226">
        <v>25</v>
      </c>
      <c r="F167" s="226">
        <v>31.5</v>
      </c>
      <c r="G167" s="226">
        <v>20</v>
      </c>
      <c r="H167" s="226">
        <v>25</v>
      </c>
      <c r="I167" s="227">
        <v>15</v>
      </c>
      <c r="J167" s="226">
        <v>20</v>
      </c>
      <c r="K167" s="227">
        <v>10</v>
      </c>
      <c r="L167" s="227">
        <v>10</v>
      </c>
      <c r="M167" s="227">
        <v>10</v>
      </c>
      <c r="N167" s="227">
        <v>10</v>
      </c>
      <c r="O167" s="11"/>
      <c r="P167" s="11"/>
      <c r="Q167" s="11"/>
      <c r="R167" s="11"/>
      <c r="S167" s="11"/>
      <c r="T167" s="11"/>
      <c r="U167" s="11"/>
    </row>
    <row r="168" spans="1:21" ht="18" customHeight="1" x14ac:dyDescent="0.3">
      <c r="A168" s="11"/>
      <c r="B168" s="11"/>
      <c r="C168" s="11"/>
      <c r="D168" s="223">
        <v>1</v>
      </c>
      <c r="E168" s="226">
        <v>25</v>
      </c>
      <c r="F168" s="226">
        <v>30</v>
      </c>
      <c r="G168" s="226">
        <v>20</v>
      </c>
      <c r="H168" s="226">
        <v>25</v>
      </c>
      <c r="I168" s="227">
        <v>15</v>
      </c>
      <c r="J168" s="226">
        <v>20</v>
      </c>
      <c r="K168" s="227">
        <v>10</v>
      </c>
      <c r="L168" s="227">
        <v>10</v>
      </c>
      <c r="M168" s="227">
        <v>10</v>
      </c>
      <c r="N168" s="227">
        <v>10</v>
      </c>
      <c r="O168" s="11"/>
      <c r="P168" s="11"/>
      <c r="Q168" s="11"/>
      <c r="R168" s="11"/>
      <c r="S168" s="11"/>
      <c r="T168" s="11"/>
      <c r="U168" s="11"/>
    </row>
    <row r="169" spans="1:21" ht="18" customHeight="1" x14ac:dyDescent="0.3">
      <c r="A169" s="11"/>
      <c r="B169" s="11"/>
      <c r="C169" s="11"/>
      <c r="D169" s="223">
        <v>1.1000000000000001</v>
      </c>
      <c r="E169" s="226">
        <v>25</v>
      </c>
      <c r="F169" s="226">
        <v>24.4</v>
      </c>
      <c r="G169" s="226">
        <v>20</v>
      </c>
      <c r="H169" s="226">
        <v>25</v>
      </c>
      <c r="I169" s="227">
        <v>15</v>
      </c>
      <c r="J169" s="226">
        <v>20</v>
      </c>
      <c r="K169" s="227">
        <v>10</v>
      </c>
      <c r="L169" s="227">
        <v>10</v>
      </c>
      <c r="M169" s="227">
        <v>10</v>
      </c>
      <c r="N169" s="227">
        <v>10</v>
      </c>
      <c r="O169" s="11"/>
      <c r="P169" s="11"/>
      <c r="Q169" s="11"/>
      <c r="R169" s="11"/>
      <c r="S169" s="11"/>
      <c r="T169" s="11"/>
      <c r="U169" s="11"/>
    </row>
    <row r="170" spans="1:21" ht="18" customHeight="1" x14ac:dyDescent="0.3">
      <c r="A170" s="11"/>
      <c r="B170" s="11"/>
      <c r="C170" s="11"/>
      <c r="D170" s="223">
        <v>1.2</v>
      </c>
      <c r="E170" s="226">
        <v>25</v>
      </c>
      <c r="F170" s="226">
        <v>18.8</v>
      </c>
      <c r="G170" s="226">
        <v>20</v>
      </c>
      <c r="H170" s="226">
        <v>25</v>
      </c>
      <c r="I170" s="227">
        <v>15</v>
      </c>
      <c r="J170" s="226">
        <v>20</v>
      </c>
      <c r="K170" s="227">
        <v>10</v>
      </c>
      <c r="L170" s="227">
        <v>10</v>
      </c>
      <c r="M170" s="227">
        <v>10</v>
      </c>
      <c r="N170" s="227">
        <v>10</v>
      </c>
      <c r="O170" s="11"/>
      <c r="P170" s="11"/>
      <c r="Q170" s="11"/>
      <c r="R170" s="11"/>
      <c r="S170" s="11"/>
      <c r="T170" s="11"/>
      <c r="U170" s="11"/>
    </row>
    <row r="171" spans="1:21" ht="18" customHeight="1" x14ac:dyDescent="0.3">
      <c r="A171" s="11"/>
      <c r="B171" s="11"/>
      <c r="C171" s="11"/>
      <c r="D171" s="223">
        <v>1.3</v>
      </c>
      <c r="E171" s="226">
        <v>25</v>
      </c>
      <c r="F171" s="226">
        <v>13.2</v>
      </c>
      <c r="G171" s="226">
        <v>20</v>
      </c>
      <c r="H171" s="226">
        <v>25</v>
      </c>
      <c r="I171" s="227">
        <v>15</v>
      </c>
      <c r="J171" s="226">
        <v>20</v>
      </c>
      <c r="K171" s="227">
        <v>10</v>
      </c>
      <c r="L171" s="227">
        <v>10</v>
      </c>
      <c r="M171" s="227">
        <v>10</v>
      </c>
      <c r="N171" s="227">
        <v>10</v>
      </c>
      <c r="O171" s="11"/>
      <c r="P171" s="11"/>
      <c r="Q171" s="11"/>
      <c r="R171" s="11"/>
      <c r="S171" s="11"/>
      <c r="T171" s="11"/>
      <c r="U171" s="11"/>
    </row>
    <row r="172" spans="1:21" ht="18" customHeight="1" x14ac:dyDescent="0.3">
      <c r="A172" s="11"/>
      <c r="B172" s="11"/>
      <c r="C172" s="11"/>
      <c r="D172" s="223">
        <v>1.4</v>
      </c>
      <c r="E172" s="226">
        <v>25</v>
      </c>
      <c r="F172" s="226">
        <v>10</v>
      </c>
      <c r="G172" s="226">
        <v>20</v>
      </c>
      <c r="H172" s="226">
        <v>25</v>
      </c>
      <c r="I172" s="227">
        <v>15</v>
      </c>
      <c r="J172" s="226">
        <v>20</v>
      </c>
      <c r="K172" s="227">
        <v>10</v>
      </c>
      <c r="L172" s="227">
        <v>10</v>
      </c>
      <c r="M172" s="227">
        <v>10</v>
      </c>
      <c r="N172" s="227">
        <v>10</v>
      </c>
      <c r="O172" s="11"/>
      <c r="P172" s="11"/>
      <c r="Q172" s="11"/>
      <c r="R172" s="11"/>
      <c r="S172" s="11"/>
      <c r="T172" s="11"/>
      <c r="U172" s="11"/>
    </row>
    <row r="173" spans="1:21" ht="18" customHeight="1" x14ac:dyDescent="0.3">
      <c r="A173" s="11"/>
      <c r="B173" s="11"/>
      <c r="C173" s="11"/>
      <c r="D173" s="223">
        <v>1.5</v>
      </c>
      <c r="E173" s="226">
        <v>25</v>
      </c>
      <c r="F173" s="226">
        <v>10</v>
      </c>
      <c r="G173" s="226">
        <v>20</v>
      </c>
      <c r="H173" s="226">
        <v>25</v>
      </c>
      <c r="I173" s="227">
        <v>15</v>
      </c>
      <c r="J173" s="226">
        <v>20</v>
      </c>
      <c r="K173" s="227">
        <v>10</v>
      </c>
      <c r="L173" s="227">
        <v>10</v>
      </c>
      <c r="M173" s="227">
        <v>10</v>
      </c>
      <c r="N173" s="227">
        <v>10</v>
      </c>
      <c r="O173" s="11"/>
      <c r="P173" s="11"/>
      <c r="Q173" s="11"/>
      <c r="R173" s="11"/>
      <c r="S173" s="11"/>
      <c r="T173" s="11"/>
      <c r="U173" s="11"/>
    </row>
    <row r="174" spans="1:21" ht="18" customHeight="1" x14ac:dyDescent="0.3">
      <c r="A174" s="11"/>
      <c r="B174" s="11"/>
      <c r="C174" s="11"/>
      <c r="D174" s="223">
        <v>1.6</v>
      </c>
      <c r="E174" s="226">
        <v>25</v>
      </c>
      <c r="F174" s="226">
        <v>10</v>
      </c>
      <c r="G174" s="226">
        <v>20</v>
      </c>
      <c r="H174" s="226">
        <v>25</v>
      </c>
      <c r="I174" s="227">
        <v>15</v>
      </c>
      <c r="J174" s="226">
        <v>20</v>
      </c>
      <c r="K174" s="227">
        <v>10</v>
      </c>
      <c r="L174" s="227">
        <v>10</v>
      </c>
      <c r="M174" s="227">
        <v>10</v>
      </c>
      <c r="N174" s="227">
        <v>10</v>
      </c>
      <c r="O174" s="11"/>
      <c r="P174" s="11"/>
      <c r="Q174" s="11"/>
      <c r="R174" s="11"/>
      <c r="S174" s="11"/>
      <c r="T174" s="11"/>
      <c r="U174" s="11"/>
    </row>
    <row r="175" spans="1:21" ht="18" customHeight="1" x14ac:dyDescent="0.3">
      <c r="A175" s="11"/>
      <c r="B175" s="11"/>
      <c r="C175" s="11"/>
      <c r="D175" s="223">
        <v>1.7</v>
      </c>
      <c r="E175" s="226">
        <v>25</v>
      </c>
      <c r="F175" s="226">
        <v>10</v>
      </c>
      <c r="G175" s="226">
        <v>20</v>
      </c>
      <c r="H175" s="226">
        <v>25</v>
      </c>
      <c r="I175" s="227">
        <v>15</v>
      </c>
      <c r="J175" s="226">
        <v>20</v>
      </c>
      <c r="K175" s="227">
        <v>10</v>
      </c>
      <c r="L175" s="227">
        <v>10</v>
      </c>
      <c r="M175" s="227">
        <v>10</v>
      </c>
      <c r="N175" s="227">
        <v>10</v>
      </c>
      <c r="O175" s="11"/>
      <c r="P175" s="11"/>
      <c r="Q175" s="11"/>
      <c r="R175" s="11"/>
      <c r="S175" s="11"/>
      <c r="T175" s="11"/>
      <c r="U175" s="11"/>
    </row>
    <row r="176" spans="1:21" ht="18" customHeight="1" x14ac:dyDescent="0.3">
      <c r="A176" s="11"/>
      <c r="B176" s="11"/>
      <c r="C176" s="11"/>
      <c r="D176" s="223">
        <v>1.8</v>
      </c>
      <c r="E176" s="226">
        <v>25</v>
      </c>
      <c r="F176" s="226">
        <v>10</v>
      </c>
      <c r="G176" s="226">
        <v>20</v>
      </c>
      <c r="H176" s="226">
        <v>25</v>
      </c>
      <c r="I176" s="227">
        <v>15</v>
      </c>
      <c r="J176" s="226">
        <v>20</v>
      </c>
      <c r="K176" s="227">
        <v>10</v>
      </c>
      <c r="L176" s="227">
        <v>10</v>
      </c>
      <c r="M176" s="227">
        <v>10</v>
      </c>
      <c r="N176" s="227">
        <v>10</v>
      </c>
      <c r="O176" s="11"/>
      <c r="P176" s="11"/>
      <c r="Q176" s="11"/>
      <c r="R176" s="11"/>
      <c r="S176" s="11"/>
      <c r="T176" s="11"/>
      <c r="U176" s="11"/>
    </row>
    <row r="177" spans="1:21" ht="18" customHeight="1" x14ac:dyDescent="0.3">
      <c r="A177" s="11"/>
      <c r="B177" s="11"/>
      <c r="C177" s="11"/>
      <c r="D177" s="223">
        <v>1.9</v>
      </c>
      <c r="E177" s="226">
        <v>25</v>
      </c>
      <c r="F177" s="226">
        <v>10</v>
      </c>
      <c r="G177" s="226">
        <v>20</v>
      </c>
      <c r="H177" s="226">
        <v>25</v>
      </c>
      <c r="I177" s="227">
        <v>15</v>
      </c>
      <c r="J177" s="226">
        <v>20</v>
      </c>
      <c r="K177" s="227">
        <v>10</v>
      </c>
      <c r="L177" s="227">
        <v>10</v>
      </c>
      <c r="M177" s="227">
        <v>10</v>
      </c>
      <c r="N177" s="227">
        <v>10</v>
      </c>
      <c r="O177" s="11"/>
      <c r="P177" s="11"/>
      <c r="Q177" s="11"/>
      <c r="R177" s="11"/>
      <c r="S177" s="11"/>
      <c r="T177" s="11"/>
      <c r="U177" s="11"/>
    </row>
    <row r="178" spans="1:21" ht="18" customHeight="1" x14ac:dyDescent="0.3">
      <c r="A178" s="11"/>
      <c r="B178" s="11"/>
      <c r="C178" s="11"/>
      <c r="D178" s="223">
        <v>2</v>
      </c>
      <c r="E178" s="226">
        <v>25</v>
      </c>
      <c r="F178" s="226">
        <v>10</v>
      </c>
      <c r="G178" s="226">
        <v>20</v>
      </c>
      <c r="H178" s="226">
        <v>25</v>
      </c>
      <c r="I178" s="227">
        <v>15</v>
      </c>
      <c r="J178" s="226">
        <v>20</v>
      </c>
      <c r="K178" s="227">
        <v>10</v>
      </c>
      <c r="L178" s="227">
        <v>10</v>
      </c>
      <c r="M178" s="227">
        <v>10</v>
      </c>
      <c r="N178" s="227">
        <v>10</v>
      </c>
      <c r="O178" s="11"/>
      <c r="P178" s="11"/>
      <c r="Q178" s="11"/>
      <c r="R178" s="11"/>
      <c r="S178" s="11"/>
      <c r="T178" s="11"/>
      <c r="U178" s="11"/>
    </row>
    <row r="179" spans="1:21" x14ac:dyDescent="0.3">
      <c r="A179" s="11"/>
      <c r="B179" s="11"/>
      <c r="C179" s="11"/>
      <c r="D179" s="13"/>
      <c r="E179" s="13"/>
      <c r="F179" s="13"/>
      <c r="G179" s="13"/>
      <c r="H179" s="13"/>
      <c r="I179" s="13"/>
      <c r="J179" s="13"/>
      <c r="K179" s="13"/>
      <c r="L179" s="13"/>
      <c r="M179" s="13"/>
      <c r="N179" s="13"/>
      <c r="O179" s="11"/>
      <c r="P179" s="11"/>
      <c r="Q179" s="11"/>
      <c r="R179" s="11"/>
      <c r="S179" s="11"/>
      <c r="T179" s="11"/>
      <c r="U179" s="11"/>
    </row>
    <row r="180" spans="1:21" x14ac:dyDescent="0.3">
      <c r="A180" s="11"/>
      <c r="B180" s="11"/>
      <c r="C180" s="11"/>
      <c r="D180" s="11"/>
      <c r="E180" s="11"/>
      <c r="F180" s="11"/>
      <c r="G180" s="11"/>
      <c r="H180" s="11"/>
      <c r="I180" s="11"/>
      <c r="J180" s="11"/>
      <c r="K180" s="11"/>
      <c r="L180" s="11"/>
      <c r="M180" s="11"/>
      <c r="N180" s="11"/>
      <c r="O180" s="11"/>
      <c r="P180" s="11"/>
      <c r="Q180" s="11"/>
      <c r="R180" s="11"/>
      <c r="S180" s="11"/>
      <c r="T180" s="11"/>
      <c r="U180" s="11"/>
    </row>
    <row r="181" spans="1:21" x14ac:dyDescent="0.3">
      <c r="A181" s="11"/>
      <c r="B181" s="11"/>
      <c r="C181" s="11"/>
      <c r="D181" s="31" t="s">
        <v>242</v>
      </c>
      <c r="E181" s="219"/>
      <c r="F181" s="219"/>
      <c r="G181" s="219"/>
      <c r="H181" s="219"/>
      <c r="I181" s="219"/>
      <c r="J181" s="219"/>
      <c r="K181" s="219"/>
      <c r="L181" s="219"/>
      <c r="M181" s="219"/>
      <c r="N181" s="219"/>
      <c r="O181" s="11"/>
      <c r="P181" s="11"/>
      <c r="Q181" s="11"/>
      <c r="R181" s="11"/>
      <c r="S181" s="11"/>
      <c r="T181" s="11"/>
      <c r="U181" s="11"/>
    </row>
    <row r="182" spans="1:21" x14ac:dyDescent="0.3">
      <c r="A182" s="11"/>
      <c r="B182" s="11"/>
      <c r="C182" s="11"/>
      <c r="D182" s="11"/>
      <c r="E182" s="466" t="s">
        <v>2</v>
      </c>
      <c r="F182" s="466"/>
      <c r="G182" s="466"/>
      <c r="H182" s="466"/>
      <c r="I182" s="466"/>
      <c r="J182" s="466"/>
      <c r="K182" s="466"/>
      <c r="L182" s="466"/>
      <c r="M182" s="466"/>
      <c r="N182" s="466"/>
      <c r="O182" s="11"/>
      <c r="P182" s="11"/>
      <c r="Q182" s="11"/>
      <c r="R182" s="11"/>
      <c r="S182" s="11"/>
      <c r="T182" s="11"/>
      <c r="U182" s="11"/>
    </row>
    <row r="183" spans="1:21" x14ac:dyDescent="0.3">
      <c r="A183" s="11"/>
      <c r="B183" s="11"/>
      <c r="C183" s="11"/>
      <c r="D183" s="11"/>
      <c r="E183" s="220" t="s">
        <v>165</v>
      </c>
      <c r="F183" s="220" t="s">
        <v>166</v>
      </c>
      <c r="G183" s="220" t="s">
        <v>167</v>
      </c>
      <c r="H183" s="220" t="s">
        <v>168</v>
      </c>
      <c r="I183" s="220" t="s">
        <v>169</v>
      </c>
      <c r="J183" s="220" t="s">
        <v>581</v>
      </c>
      <c r="K183" s="220" t="s">
        <v>582</v>
      </c>
      <c r="L183" s="220" t="s">
        <v>583</v>
      </c>
      <c r="M183" s="220" t="s">
        <v>584</v>
      </c>
      <c r="N183" s="220" t="s">
        <v>585</v>
      </c>
      <c r="O183" s="11"/>
      <c r="P183" s="11"/>
      <c r="Q183" s="11"/>
      <c r="R183" s="11"/>
      <c r="S183" s="11"/>
      <c r="T183" s="11"/>
      <c r="U183" s="11"/>
    </row>
    <row r="184" spans="1:21" x14ac:dyDescent="0.3">
      <c r="A184" s="11"/>
      <c r="B184" s="11"/>
      <c r="C184" s="11"/>
      <c r="D184" s="221" t="s">
        <v>3</v>
      </c>
      <c r="E184" s="222" t="str">
        <f>E12</f>
        <v>Cassava</v>
      </c>
      <c r="F184" s="222" t="str">
        <f t="shared" ref="F184:N184" si="6">F12</f>
        <v>Maize</v>
      </c>
      <c r="G184" s="222" t="str">
        <f t="shared" si="6"/>
        <v>Rice</v>
      </c>
      <c r="H184" s="222" t="str">
        <f t="shared" si="6"/>
        <v>Groundnut</v>
      </c>
      <c r="I184" s="222" t="str">
        <f t="shared" si="6"/>
        <v>Cowpea</v>
      </c>
      <c r="J184" s="222" t="str">
        <f t="shared" si="6"/>
        <v>Imperata</v>
      </c>
      <c r="K184" s="222" t="str">
        <f t="shared" si="6"/>
        <v>Sugarcane</v>
      </c>
      <c r="L184" s="222" t="str">
        <f t="shared" si="6"/>
        <v>Mucuna</v>
      </c>
      <c r="M184" s="222" t="str">
        <f t="shared" si="6"/>
        <v>Yours4</v>
      </c>
      <c r="N184" s="222" t="str">
        <f t="shared" si="6"/>
        <v>Weed</v>
      </c>
      <c r="O184" s="11"/>
      <c r="P184" s="11"/>
      <c r="Q184" s="11"/>
      <c r="R184" s="11"/>
      <c r="S184" s="11"/>
      <c r="T184" s="11"/>
      <c r="U184" s="11"/>
    </row>
    <row r="185" spans="1:21" ht="18" customHeight="1" x14ac:dyDescent="0.3">
      <c r="A185" s="11"/>
      <c r="B185" s="11"/>
      <c r="C185" s="11"/>
      <c r="D185" s="223">
        <v>0</v>
      </c>
      <c r="E185" s="224">
        <v>0.29199999999999998</v>
      </c>
      <c r="F185" s="224">
        <v>0.7</v>
      </c>
      <c r="G185" s="224">
        <v>0.29199999999999998</v>
      </c>
      <c r="H185" s="224">
        <v>0.29199999999999998</v>
      </c>
      <c r="I185" s="224">
        <v>0.29199999999999998</v>
      </c>
      <c r="J185" s="224">
        <v>0.29199999999999998</v>
      </c>
      <c r="K185" s="224">
        <v>0.29199999999999998</v>
      </c>
      <c r="L185" s="224">
        <v>0.29199999999999998</v>
      </c>
      <c r="M185" s="224">
        <v>0.29199999999999998</v>
      </c>
      <c r="N185" s="224">
        <v>0.29199999999999998</v>
      </c>
      <c r="O185" s="11"/>
      <c r="P185" s="11"/>
      <c r="Q185" s="11"/>
      <c r="R185" s="11"/>
      <c r="S185" s="11"/>
      <c r="T185" s="11"/>
      <c r="U185" s="11"/>
    </row>
    <row r="186" spans="1:21" ht="18" customHeight="1" x14ac:dyDescent="0.3">
      <c r="A186" s="11"/>
      <c r="B186" s="11"/>
      <c r="C186" s="11"/>
      <c r="D186" s="223">
        <v>0.2</v>
      </c>
      <c r="E186" s="224">
        <v>0.29699999999999999</v>
      </c>
      <c r="F186" s="224">
        <v>0.65</v>
      </c>
      <c r="G186" s="224">
        <v>0.29699999999999999</v>
      </c>
      <c r="H186" s="224">
        <v>0.29699999999999999</v>
      </c>
      <c r="I186" s="224">
        <v>0.29699999999999999</v>
      </c>
      <c r="J186" s="224">
        <v>0.29699999999999999</v>
      </c>
      <c r="K186" s="224">
        <v>0.29699999999999999</v>
      </c>
      <c r="L186" s="224">
        <v>0.29699999999999999</v>
      </c>
      <c r="M186" s="224">
        <v>0.29699999999999999</v>
      </c>
      <c r="N186" s="224">
        <v>0.29699999999999999</v>
      </c>
      <c r="O186" s="11"/>
      <c r="P186" s="11"/>
      <c r="Q186" s="11"/>
      <c r="R186" s="11"/>
      <c r="S186" s="11"/>
      <c r="T186" s="11"/>
      <c r="U186" s="11"/>
    </row>
    <row r="187" spans="1:21" ht="18" customHeight="1" x14ac:dyDescent="0.3">
      <c r="A187" s="11"/>
      <c r="B187" s="11"/>
      <c r="C187" s="11"/>
      <c r="D187" s="223">
        <v>0.4</v>
      </c>
      <c r="E187" s="224">
        <v>0.29699999999999999</v>
      </c>
      <c r="F187" s="224">
        <v>0.5</v>
      </c>
      <c r="G187" s="224">
        <v>0.29699999999999999</v>
      </c>
      <c r="H187" s="224">
        <v>0.29699999999999999</v>
      </c>
      <c r="I187" s="224">
        <v>0.29699999999999999</v>
      </c>
      <c r="J187" s="224">
        <v>0.29699999999999999</v>
      </c>
      <c r="K187" s="224">
        <v>0.29699999999999999</v>
      </c>
      <c r="L187" s="224">
        <v>0.29699999999999999</v>
      </c>
      <c r="M187" s="224">
        <v>0.29699999999999999</v>
      </c>
      <c r="N187" s="224">
        <v>0.29699999999999999</v>
      </c>
      <c r="O187" s="11"/>
      <c r="P187" s="11"/>
      <c r="Q187" s="11"/>
      <c r="R187" s="11"/>
      <c r="S187" s="11"/>
      <c r="T187" s="11"/>
      <c r="U187" s="11"/>
    </row>
    <row r="188" spans="1:21" ht="18" customHeight="1" x14ac:dyDescent="0.3">
      <c r="A188" s="11"/>
      <c r="B188" s="11"/>
      <c r="C188" s="11"/>
      <c r="D188" s="223">
        <v>0.6</v>
      </c>
      <c r="E188" s="224">
        <v>0.30199999999999999</v>
      </c>
      <c r="F188" s="224">
        <v>0.3</v>
      </c>
      <c r="G188" s="224">
        <v>0.30199999999999999</v>
      </c>
      <c r="H188" s="224">
        <v>0.30199999999999999</v>
      </c>
      <c r="I188" s="224">
        <v>0.30199999999999999</v>
      </c>
      <c r="J188" s="224">
        <v>0.30199999999999999</v>
      </c>
      <c r="K188" s="224">
        <v>0.30199999999999999</v>
      </c>
      <c r="L188" s="224">
        <v>0.30199999999999999</v>
      </c>
      <c r="M188" s="224">
        <v>0.30199999999999999</v>
      </c>
      <c r="N188" s="224">
        <v>0.30199999999999999</v>
      </c>
      <c r="O188" s="11"/>
      <c r="P188" s="11"/>
      <c r="Q188" s="11"/>
      <c r="R188" s="11"/>
      <c r="S188" s="11"/>
      <c r="T188" s="11"/>
      <c r="U188" s="11"/>
    </row>
    <row r="189" spans="1:21" ht="18" customHeight="1" x14ac:dyDescent="0.3">
      <c r="A189" s="11"/>
      <c r="B189" s="11"/>
      <c r="C189" s="11"/>
      <c r="D189" s="223">
        <v>0.8</v>
      </c>
      <c r="E189" s="224">
        <v>0.29199999999999998</v>
      </c>
      <c r="F189" s="224">
        <v>0.29199999999999998</v>
      </c>
      <c r="G189" s="224">
        <v>0.29199999999999998</v>
      </c>
      <c r="H189" s="224">
        <v>0.29199999999999998</v>
      </c>
      <c r="I189" s="224">
        <v>0.29199999999999998</v>
      </c>
      <c r="J189" s="224">
        <v>0.29199999999999998</v>
      </c>
      <c r="K189" s="224">
        <v>0.29199999999999998</v>
      </c>
      <c r="L189" s="224">
        <v>0.29199999999999998</v>
      </c>
      <c r="M189" s="224">
        <v>0.29199999999999998</v>
      </c>
      <c r="N189" s="224">
        <v>0.29199999999999998</v>
      </c>
      <c r="O189" s="11"/>
      <c r="P189" s="11"/>
      <c r="Q189" s="11"/>
      <c r="R189" s="11"/>
      <c r="S189" s="11"/>
      <c r="T189" s="11"/>
      <c r="U189" s="11"/>
    </row>
    <row r="190" spans="1:21" ht="18" customHeight="1" x14ac:dyDescent="0.3">
      <c r="A190" s="11"/>
      <c r="B190" s="11"/>
      <c r="C190" s="11"/>
      <c r="D190" s="223">
        <v>1</v>
      </c>
      <c r="E190" s="224">
        <v>0.28699999999999998</v>
      </c>
      <c r="F190" s="224">
        <v>0.28699999999999998</v>
      </c>
      <c r="G190" s="224">
        <v>0.28699999999999998</v>
      </c>
      <c r="H190" s="224">
        <v>0.28699999999999998</v>
      </c>
      <c r="I190" s="224">
        <v>0.28699999999999998</v>
      </c>
      <c r="J190" s="224">
        <v>0.28699999999999998</v>
      </c>
      <c r="K190" s="224">
        <v>0.28699999999999998</v>
      </c>
      <c r="L190" s="224">
        <v>0.28699999999999998</v>
      </c>
      <c r="M190" s="224">
        <v>0.28699999999999998</v>
      </c>
      <c r="N190" s="224">
        <v>0.28699999999999998</v>
      </c>
      <c r="O190" s="11"/>
      <c r="P190" s="11"/>
      <c r="Q190" s="11"/>
      <c r="R190" s="11"/>
      <c r="S190" s="11"/>
      <c r="T190" s="11"/>
      <c r="U190" s="11"/>
    </row>
    <row r="191" spans="1:21" ht="18" customHeight="1" x14ac:dyDescent="0.3">
      <c r="A191" s="11"/>
      <c r="B191" s="11"/>
      <c r="C191" s="11"/>
      <c r="D191" s="223">
        <v>1.2</v>
      </c>
      <c r="E191" s="224">
        <v>0.19800000000000001</v>
      </c>
      <c r="F191" s="224">
        <v>0.19800000000000001</v>
      </c>
      <c r="G191" s="224">
        <v>0.19800000000000001</v>
      </c>
      <c r="H191" s="224">
        <v>0.19800000000000001</v>
      </c>
      <c r="I191" s="224">
        <v>0.19800000000000001</v>
      </c>
      <c r="J191" s="224">
        <v>0.19800000000000001</v>
      </c>
      <c r="K191" s="224">
        <v>0.19800000000000001</v>
      </c>
      <c r="L191" s="224">
        <v>0.19800000000000001</v>
      </c>
      <c r="M191" s="224">
        <v>0.19800000000000001</v>
      </c>
      <c r="N191" s="224">
        <v>0.19800000000000001</v>
      </c>
      <c r="O191" s="11"/>
      <c r="P191" s="11"/>
      <c r="Q191" s="11"/>
      <c r="R191" s="11"/>
      <c r="S191" s="11"/>
      <c r="T191" s="11"/>
      <c r="U191" s="11"/>
    </row>
    <row r="192" spans="1:21" ht="18" customHeight="1" x14ac:dyDescent="0.3">
      <c r="A192" s="11"/>
      <c r="B192" s="11"/>
      <c r="C192" s="11"/>
      <c r="D192" s="223">
        <v>1.4</v>
      </c>
      <c r="E192" s="224">
        <v>0.158</v>
      </c>
      <c r="F192" s="224">
        <v>0.158</v>
      </c>
      <c r="G192" s="224">
        <v>0.158</v>
      </c>
      <c r="H192" s="224">
        <v>0.158</v>
      </c>
      <c r="I192" s="224">
        <v>0.158</v>
      </c>
      <c r="J192" s="224">
        <v>0.158</v>
      </c>
      <c r="K192" s="224">
        <v>0.158</v>
      </c>
      <c r="L192" s="224">
        <v>0.158</v>
      </c>
      <c r="M192" s="224">
        <v>0.158</v>
      </c>
      <c r="N192" s="224">
        <v>0.158</v>
      </c>
      <c r="O192" s="11"/>
      <c r="P192" s="11"/>
      <c r="Q192" s="11"/>
      <c r="R192" s="11"/>
      <c r="S192" s="11"/>
      <c r="T192" s="11"/>
      <c r="U192" s="11"/>
    </row>
    <row r="193" spans="1:21" ht="18" customHeight="1" x14ac:dyDescent="0.3">
      <c r="A193" s="11"/>
      <c r="B193" s="11"/>
      <c r="C193" s="11"/>
      <c r="D193" s="223">
        <v>1.6</v>
      </c>
      <c r="E193" s="224">
        <v>0.14399999999999999</v>
      </c>
      <c r="F193" s="224">
        <v>0.14399999999999999</v>
      </c>
      <c r="G193" s="224">
        <v>0.14399999999999999</v>
      </c>
      <c r="H193" s="224">
        <v>0.14399999999999999</v>
      </c>
      <c r="I193" s="224">
        <v>0.14399999999999999</v>
      </c>
      <c r="J193" s="224">
        <v>0.14399999999999999</v>
      </c>
      <c r="K193" s="224">
        <v>0.14399999999999999</v>
      </c>
      <c r="L193" s="224">
        <v>0.14399999999999999</v>
      </c>
      <c r="M193" s="224">
        <v>0.14399999999999999</v>
      </c>
      <c r="N193" s="224">
        <v>0.14399999999999999</v>
      </c>
      <c r="O193" s="11"/>
      <c r="P193" s="11"/>
      <c r="Q193" s="11"/>
      <c r="R193" s="11"/>
      <c r="S193" s="11"/>
      <c r="T193" s="11"/>
      <c r="U193" s="11"/>
    </row>
    <row r="194" spans="1:21" ht="18" customHeight="1" x14ac:dyDescent="0.3">
      <c r="A194" s="11"/>
      <c r="B194" s="11"/>
      <c r="C194" s="11"/>
      <c r="D194" s="223">
        <v>1.8</v>
      </c>
      <c r="E194" s="224">
        <v>0.14399999999999999</v>
      </c>
      <c r="F194" s="224">
        <v>0.14399999999999999</v>
      </c>
      <c r="G194" s="224">
        <v>0.14399999999999999</v>
      </c>
      <c r="H194" s="224">
        <v>0.14399999999999999</v>
      </c>
      <c r="I194" s="224">
        <v>0.14399999999999999</v>
      </c>
      <c r="J194" s="224">
        <v>0.14399999999999999</v>
      </c>
      <c r="K194" s="224">
        <v>0.14399999999999999</v>
      </c>
      <c r="L194" s="224">
        <v>0.14399999999999999</v>
      </c>
      <c r="M194" s="224">
        <v>0.14399999999999999</v>
      </c>
      <c r="N194" s="224">
        <v>0.14399999999999999</v>
      </c>
      <c r="O194" s="11"/>
      <c r="P194" s="11"/>
      <c r="Q194" s="11"/>
      <c r="R194" s="11"/>
      <c r="S194" s="11"/>
      <c r="T194" s="11"/>
      <c r="U194" s="11"/>
    </row>
    <row r="195" spans="1:21" ht="18" customHeight="1" x14ac:dyDescent="0.3">
      <c r="A195" s="11"/>
      <c r="B195" s="11"/>
      <c r="C195" s="11"/>
      <c r="D195" s="223">
        <v>2</v>
      </c>
      <c r="E195" s="224">
        <v>0.104</v>
      </c>
      <c r="F195" s="224">
        <v>0.104</v>
      </c>
      <c r="G195" s="224">
        <v>0.104</v>
      </c>
      <c r="H195" s="224">
        <v>0.104</v>
      </c>
      <c r="I195" s="224">
        <v>0.104</v>
      </c>
      <c r="J195" s="224">
        <v>0.104</v>
      </c>
      <c r="K195" s="224">
        <v>0.104</v>
      </c>
      <c r="L195" s="224">
        <v>0.104</v>
      </c>
      <c r="M195" s="224">
        <v>0.104</v>
      </c>
      <c r="N195" s="224">
        <v>0.104</v>
      </c>
      <c r="O195" s="11"/>
      <c r="P195" s="11"/>
      <c r="Q195" s="11"/>
      <c r="R195" s="11"/>
      <c r="S195" s="11"/>
      <c r="T195" s="11"/>
      <c r="U195" s="11"/>
    </row>
    <row r="196" spans="1:21" x14ac:dyDescent="0.3">
      <c r="A196" s="11"/>
      <c r="B196" s="11"/>
      <c r="C196" s="11"/>
      <c r="D196" s="11"/>
      <c r="E196" s="11"/>
      <c r="F196" s="11"/>
      <c r="G196" s="11"/>
      <c r="H196" s="11"/>
      <c r="I196" s="11"/>
      <c r="J196" s="11"/>
      <c r="K196" s="11"/>
      <c r="L196" s="11"/>
      <c r="M196" s="11"/>
      <c r="N196" s="11"/>
      <c r="O196" s="11"/>
      <c r="P196" s="11"/>
      <c r="Q196" s="11"/>
      <c r="R196" s="11"/>
      <c r="S196" s="11"/>
      <c r="T196" s="11"/>
      <c r="U196" s="11"/>
    </row>
    <row r="197" spans="1:21" x14ac:dyDescent="0.3">
      <c r="A197" s="11"/>
      <c r="B197" s="11"/>
      <c r="C197" s="11"/>
      <c r="D197" s="11"/>
      <c r="E197" s="160"/>
      <c r="F197" s="11"/>
      <c r="G197" s="11"/>
      <c r="H197" s="11"/>
      <c r="I197" s="11"/>
      <c r="J197" s="11"/>
      <c r="K197" s="11"/>
      <c r="L197" s="11"/>
      <c r="M197" s="11"/>
      <c r="N197" s="11"/>
      <c r="O197" s="11"/>
      <c r="P197" s="11"/>
      <c r="Q197" s="11"/>
      <c r="R197" s="11"/>
      <c r="S197" s="11"/>
      <c r="T197" s="11"/>
      <c r="U197" s="11"/>
    </row>
    <row r="198" spans="1:21" x14ac:dyDescent="0.3">
      <c r="A198" s="11"/>
      <c r="B198" s="11"/>
      <c r="C198" s="11"/>
      <c r="D198" s="11"/>
      <c r="E198" s="228" t="str">
        <f>E12</f>
        <v>Cassava</v>
      </c>
      <c r="F198" s="228" t="str">
        <f t="shared" ref="F198:N198" si="7">F12</f>
        <v>Maize</v>
      </c>
      <c r="G198" s="228" t="str">
        <f t="shared" si="7"/>
        <v>Rice</v>
      </c>
      <c r="H198" s="228" t="str">
        <f t="shared" si="7"/>
        <v>Groundnut</v>
      </c>
      <c r="I198" s="228" t="str">
        <f t="shared" si="7"/>
        <v>Cowpea</v>
      </c>
      <c r="J198" s="228" t="str">
        <f t="shared" si="7"/>
        <v>Imperata</v>
      </c>
      <c r="K198" s="228" t="str">
        <f t="shared" si="7"/>
        <v>Sugarcane</v>
      </c>
      <c r="L198" s="228" t="str">
        <f t="shared" si="7"/>
        <v>Mucuna</v>
      </c>
      <c r="M198" s="228" t="str">
        <f t="shared" si="7"/>
        <v>Yours4</v>
      </c>
      <c r="N198" s="228" t="str">
        <f t="shared" si="7"/>
        <v>Weed</v>
      </c>
      <c r="O198" s="11"/>
      <c r="P198" s="11"/>
      <c r="Q198" s="11"/>
      <c r="R198" s="11"/>
      <c r="S198" s="11"/>
      <c r="T198" s="11"/>
      <c r="U198" s="11"/>
    </row>
    <row r="199" spans="1:21" x14ac:dyDescent="0.3">
      <c r="A199" s="11"/>
      <c r="B199" s="11"/>
      <c r="C199" s="11"/>
      <c r="D199" s="11"/>
      <c r="E199" s="220" t="s">
        <v>165</v>
      </c>
      <c r="F199" s="220" t="s">
        <v>166</v>
      </c>
      <c r="G199" s="220" t="s">
        <v>167</v>
      </c>
      <c r="H199" s="220" t="s">
        <v>168</v>
      </c>
      <c r="I199" s="220" t="s">
        <v>169</v>
      </c>
      <c r="J199" s="220" t="s">
        <v>581</v>
      </c>
      <c r="K199" s="220" t="s">
        <v>582</v>
      </c>
      <c r="L199" s="220" t="s">
        <v>583</v>
      </c>
      <c r="M199" s="220" t="s">
        <v>584</v>
      </c>
      <c r="N199" s="220" t="s">
        <v>585</v>
      </c>
      <c r="O199" s="11"/>
      <c r="P199" s="11"/>
      <c r="Q199" s="11"/>
      <c r="R199" s="11"/>
      <c r="S199" s="11"/>
      <c r="T199" s="11"/>
      <c r="U199" s="11"/>
    </row>
    <row r="200" spans="1:21" x14ac:dyDescent="0.3">
      <c r="A200" s="16"/>
      <c r="B200" s="11"/>
      <c r="C200" s="11"/>
      <c r="D200" s="11"/>
      <c r="E200" s="229"/>
      <c r="F200" s="229"/>
      <c r="G200" s="229"/>
      <c r="H200" s="229"/>
      <c r="I200" s="229"/>
      <c r="J200" s="33"/>
      <c r="K200" s="33"/>
      <c r="L200" s="33"/>
      <c r="M200" s="33"/>
      <c r="N200" s="33"/>
      <c r="O200" s="11"/>
      <c r="P200" s="11"/>
      <c r="Q200" s="11"/>
      <c r="R200" s="11"/>
      <c r="S200" s="11"/>
      <c r="T200" s="11"/>
      <c r="U200" s="11"/>
    </row>
    <row r="201" spans="1:21" ht="18" customHeight="1" x14ac:dyDescent="0.3">
      <c r="A201" s="207"/>
      <c r="B201" s="230" t="s">
        <v>406</v>
      </c>
      <c r="C201" s="204" t="s">
        <v>403</v>
      </c>
      <c r="D201" s="204" t="s">
        <v>199</v>
      </c>
      <c r="E201" s="213">
        <v>30</v>
      </c>
      <c r="F201" s="213">
        <v>25</v>
      </c>
      <c r="G201" s="213">
        <v>15</v>
      </c>
      <c r="H201" s="213">
        <v>10</v>
      </c>
      <c r="I201" s="213">
        <v>10</v>
      </c>
      <c r="J201" s="213">
        <v>15</v>
      </c>
      <c r="K201" s="213">
        <v>24</v>
      </c>
      <c r="L201" s="213">
        <v>15</v>
      </c>
      <c r="M201" s="213">
        <v>15</v>
      </c>
      <c r="N201" s="213">
        <v>15</v>
      </c>
      <c r="O201" s="11"/>
      <c r="P201" s="11"/>
      <c r="Q201" s="11"/>
      <c r="R201" s="11"/>
      <c r="S201" s="11"/>
      <c r="T201" s="11"/>
      <c r="U201" s="11"/>
    </row>
    <row r="202" spans="1:21" ht="18" customHeight="1" x14ac:dyDescent="0.3">
      <c r="A202" s="231"/>
      <c r="B202" s="232"/>
      <c r="C202" s="204" t="s">
        <v>404</v>
      </c>
      <c r="D202" s="204" t="s">
        <v>199</v>
      </c>
      <c r="E202" s="213">
        <v>29</v>
      </c>
      <c r="F202" s="213">
        <v>0</v>
      </c>
      <c r="G202" s="213">
        <v>25</v>
      </c>
      <c r="H202" s="213">
        <v>25</v>
      </c>
      <c r="I202" s="213">
        <v>25</v>
      </c>
      <c r="J202" s="213">
        <v>25</v>
      </c>
      <c r="K202" s="213">
        <v>22.5</v>
      </c>
      <c r="L202" s="213">
        <v>30</v>
      </c>
      <c r="M202" s="213">
        <v>30</v>
      </c>
      <c r="N202" s="213">
        <v>30</v>
      </c>
      <c r="O202" s="11"/>
      <c r="P202" s="11"/>
      <c r="Q202" s="11"/>
      <c r="R202" s="11"/>
      <c r="S202" s="11"/>
      <c r="T202" s="11"/>
      <c r="U202" s="11"/>
    </row>
    <row r="203" spans="1:21" ht="18" customHeight="1" x14ac:dyDescent="0.3">
      <c r="A203" s="231"/>
      <c r="B203" s="233"/>
      <c r="C203" s="204" t="s">
        <v>405</v>
      </c>
      <c r="D203" s="204" t="s">
        <v>199</v>
      </c>
      <c r="E203" s="213">
        <v>3.5</v>
      </c>
      <c r="F203" s="213">
        <v>0</v>
      </c>
      <c r="G203" s="213">
        <v>60</v>
      </c>
      <c r="H203" s="213">
        <v>10</v>
      </c>
      <c r="I203" s="213">
        <v>10</v>
      </c>
      <c r="J203" s="213">
        <v>60</v>
      </c>
      <c r="K203" s="213">
        <v>3.5</v>
      </c>
      <c r="L203" s="213">
        <v>10</v>
      </c>
      <c r="M203" s="213">
        <v>10</v>
      </c>
      <c r="N203" s="213">
        <v>10</v>
      </c>
      <c r="O203" s="11"/>
      <c r="P203" s="11"/>
      <c r="Q203" s="11"/>
      <c r="R203" s="11"/>
      <c r="S203" s="11"/>
      <c r="T203" s="11"/>
      <c r="U203" s="11"/>
    </row>
    <row r="204" spans="1:21" ht="18" customHeight="1" x14ac:dyDescent="0.3">
      <c r="A204" s="231"/>
      <c r="B204" s="233"/>
      <c r="C204" s="204" t="s">
        <v>407</v>
      </c>
      <c r="D204" s="204" t="s">
        <v>208</v>
      </c>
      <c r="E204" s="213">
        <v>1.78</v>
      </c>
      <c r="F204" s="213">
        <v>2</v>
      </c>
      <c r="G204" s="213">
        <v>22</v>
      </c>
      <c r="H204" s="213">
        <v>15</v>
      </c>
      <c r="I204" s="213">
        <v>12</v>
      </c>
      <c r="J204" s="213">
        <v>22</v>
      </c>
      <c r="K204" s="213">
        <v>1.54</v>
      </c>
      <c r="L204" s="213">
        <v>10</v>
      </c>
      <c r="M204" s="213">
        <v>10</v>
      </c>
      <c r="N204" s="213">
        <v>30</v>
      </c>
      <c r="O204" s="11"/>
      <c r="P204" s="11"/>
      <c r="Q204" s="11"/>
      <c r="R204" s="11"/>
      <c r="S204" s="11"/>
      <c r="T204" s="11"/>
      <c r="U204" s="11"/>
    </row>
    <row r="205" spans="1:21" ht="18" customHeight="1" x14ac:dyDescent="0.3">
      <c r="A205" s="234"/>
      <c r="B205" s="235"/>
      <c r="C205" s="206" t="s">
        <v>738</v>
      </c>
      <c r="D205" s="204" t="s">
        <v>706</v>
      </c>
      <c r="E205" s="213">
        <v>2</v>
      </c>
      <c r="F205" s="213">
        <v>2</v>
      </c>
      <c r="G205" s="213">
        <v>5</v>
      </c>
      <c r="H205" s="213">
        <v>3</v>
      </c>
      <c r="I205" s="213">
        <v>2.2999999999999998</v>
      </c>
      <c r="J205" s="213">
        <v>2.2999999999999998</v>
      </c>
      <c r="K205" s="213">
        <v>2.2999999999999998</v>
      </c>
      <c r="L205" s="213">
        <v>2.2999999999999998</v>
      </c>
      <c r="M205" s="213">
        <v>2.2999999999999998</v>
      </c>
      <c r="N205" s="213">
        <v>10</v>
      </c>
      <c r="O205" s="11"/>
      <c r="P205" s="11"/>
      <c r="Q205" s="11"/>
      <c r="R205" s="11"/>
      <c r="S205" s="11"/>
      <c r="T205" s="11"/>
      <c r="U205" s="11"/>
    </row>
    <row r="206" spans="1:21" ht="18" customHeight="1" x14ac:dyDescent="0.3">
      <c r="A206" s="207"/>
      <c r="B206" s="230" t="s">
        <v>205</v>
      </c>
      <c r="C206" s="204"/>
      <c r="D206" s="204"/>
      <c r="E206" s="213"/>
      <c r="F206" s="213"/>
      <c r="G206" s="213"/>
      <c r="H206" s="213"/>
      <c r="I206" s="213"/>
      <c r="J206" s="213"/>
      <c r="K206" s="213"/>
      <c r="L206" s="213"/>
      <c r="M206" s="213"/>
      <c r="N206" s="213"/>
      <c r="O206" s="11"/>
      <c r="P206" s="11"/>
      <c r="Q206" s="11"/>
      <c r="R206" s="11"/>
      <c r="S206" s="11"/>
      <c r="T206" s="11"/>
      <c r="U206" s="11"/>
    </row>
    <row r="207" spans="1:21" ht="18" customHeight="1" x14ac:dyDescent="0.3">
      <c r="A207" s="231"/>
      <c r="B207" s="233"/>
      <c r="C207" s="236" t="s">
        <v>510</v>
      </c>
      <c r="D207" s="204" t="str">
        <f>PROFITABILITY!F7</f>
        <v>Rp</v>
      </c>
      <c r="E207" s="213">
        <v>300</v>
      </c>
      <c r="F207" s="213">
        <v>2350</v>
      </c>
      <c r="G207" s="213">
        <v>1130</v>
      </c>
      <c r="H207" s="213">
        <v>3000</v>
      </c>
      <c r="I207" s="213">
        <v>2500</v>
      </c>
      <c r="J207" s="213">
        <v>1130</v>
      </c>
      <c r="K207" s="213">
        <v>60</v>
      </c>
      <c r="L207" s="213">
        <v>2000</v>
      </c>
      <c r="M207" s="213">
        <v>2000</v>
      </c>
      <c r="N207" s="213">
        <v>2000</v>
      </c>
      <c r="O207" s="11"/>
      <c r="P207" s="11"/>
      <c r="Q207" s="11"/>
      <c r="R207" s="11"/>
      <c r="S207" s="11"/>
      <c r="T207" s="11"/>
      <c r="U207" s="11"/>
    </row>
    <row r="208" spans="1:21" ht="18" customHeight="1" x14ac:dyDescent="0.3">
      <c r="A208" s="231"/>
      <c r="B208" s="235"/>
      <c r="C208" s="236" t="s">
        <v>511</v>
      </c>
      <c r="D208" s="204" t="str">
        <f>PROFITABILITY!F7</f>
        <v>Rp</v>
      </c>
      <c r="E208" s="213">
        <v>300</v>
      </c>
      <c r="F208" s="213">
        <v>2350</v>
      </c>
      <c r="G208" s="213">
        <v>1175</v>
      </c>
      <c r="H208" s="213">
        <v>3000</v>
      </c>
      <c r="I208" s="213">
        <v>2500</v>
      </c>
      <c r="J208" s="213">
        <v>1175</v>
      </c>
      <c r="K208" s="213">
        <v>60</v>
      </c>
      <c r="L208" s="213">
        <v>2000</v>
      </c>
      <c r="M208" s="213">
        <v>2000</v>
      </c>
      <c r="N208" s="213">
        <v>2000</v>
      </c>
      <c r="O208" s="11"/>
      <c r="P208" s="11"/>
      <c r="Q208" s="11"/>
      <c r="R208" s="11"/>
      <c r="S208" s="11"/>
      <c r="T208" s="11"/>
      <c r="U208" s="11"/>
    </row>
    <row r="209" spans="1:21" ht="18" customHeight="1" x14ac:dyDescent="0.3">
      <c r="A209" s="207"/>
      <c r="B209" s="207" t="s">
        <v>206</v>
      </c>
      <c r="C209" s="237"/>
      <c r="D209" s="204"/>
      <c r="E209" s="213"/>
      <c r="F209" s="213"/>
      <c r="G209" s="213"/>
      <c r="H209" s="213"/>
      <c r="I209" s="213"/>
      <c r="J209" s="213"/>
      <c r="K209" s="213"/>
      <c r="L209" s="213"/>
      <c r="M209" s="213"/>
      <c r="N209" s="213"/>
      <c r="O209" s="11"/>
      <c r="P209" s="11"/>
      <c r="Q209" s="11"/>
      <c r="R209" s="11"/>
      <c r="S209" s="11"/>
      <c r="T209" s="11"/>
      <c r="U209" s="11"/>
    </row>
    <row r="210" spans="1:21" ht="18" customHeight="1" x14ac:dyDescent="0.3">
      <c r="A210" s="231"/>
      <c r="B210" s="232"/>
      <c r="C210" s="236" t="s">
        <v>512</v>
      </c>
      <c r="D210" s="204" t="str">
        <f>PROFITABILITY!F7</f>
        <v>Rp</v>
      </c>
      <c r="E210" s="213">
        <v>300</v>
      </c>
      <c r="F210" s="213">
        <v>395</v>
      </c>
      <c r="G210" s="213">
        <v>540</v>
      </c>
      <c r="H210" s="213">
        <v>1500</v>
      </c>
      <c r="I210" s="213">
        <v>1200</v>
      </c>
      <c r="J210" s="213">
        <v>540</v>
      </c>
      <c r="K210" s="213">
        <v>185</v>
      </c>
      <c r="L210" s="213">
        <v>700</v>
      </c>
      <c r="M210" s="213">
        <v>700</v>
      </c>
      <c r="N210" s="213">
        <v>700</v>
      </c>
      <c r="O210" s="11"/>
      <c r="P210" s="11"/>
      <c r="Q210" s="11"/>
      <c r="R210" s="11"/>
      <c r="S210" s="11"/>
      <c r="T210" s="11"/>
      <c r="U210" s="11"/>
    </row>
    <row r="211" spans="1:21" ht="18" customHeight="1" x14ac:dyDescent="0.3">
      <c r="A211" s="231"/>
      <c r="B211" s="235"/>
      <c r="C211" s="236" t="s">
        <v>513</v>
      </c>
      <c r="D211" s="204" t="str">
        <f>PROFITABILITY!F7</f>
        <v>Rp</v>
      </c>
      <c r="E211" s="213">
        <v>300</v>
      </c>
      <c r="F211" s="213">
        <v>395</v>
      </c>
      <c r="G211" s="213">
        <v>540</v>
      </c>
      <c r="H211" s="213">
        <v>1500</v>
      </c>
      <c r="I211" s="213">
        <v>1200</v>
      </c>
      <c r="J211" s="213">
        <v>540</v>
      </c>
      <c r="K211" s="213">
        <v>185</v>
      </c>
      <c r="L211" s="213">
        <v>700</v>
      </c>
      <c r="M211" s="213">
        <v>500</v>
      </c>
      <c r="N211" s="213">
        <v>500</v>
      </c>
      <c r="O211" s="11"/>
      <c r="P211" s="11"/>
      <c r="Q211" s="11"/>
      <c r="R211" s="11"/>
      <c r="S211" s="11"/>
      <c r="T211" s="11"/>
      <c r="U211" s="11"/>
    </row>
    <row r="212" spans="1:21" ht="15.9" customHeight="1" x14ac:dyDescent="0.3">
      <c r="A212" s="238"/>
      <c r="B212" s="238"/>
      <c r="C212" s="11"/>
      <c r="D212" s="11"/>
      <c r="E212" s="11"/>
      <c r="F212" s="11"/>
      <c r="G212" s="11"/>
      <c r="H212" s="11"/>
      <c r="I212" s="11"/>
      <c r="J212" s="11"/>
      <c r="K212" s="11"/>
      <c r="L212" s="11"/>
      <c r="M212" s="11"/>
      <c r="N212" s="11"/>
      <c r="O212" s="11"/>
      <c r="P212" s="11"/>
      <c r="Q212" s="11"/>
      <c r="R212" s="11"/>
      <c r="S212" s="11"/>
      <c r="T212" s="11"/>
      <c r="U212" s="11"/>
    </row>
    <row r="213" spans="1:21" x14ac:dyDescent="0.3">
      <c r="A213" s="11"/>
      <c r="B213" s="11"/>
      <c r="C213" s="16" t="s">
        <v>237</v>
      </c>
      <c r="D213" s="11"/>
      <c r="E213" s="11"/>
      <c r="F213" s="11"/>
      <c r="G213" s="11"/>
      <c r="H213" s="11"/>
      <c r="I213" s="11"/>
      <c r="J213" s="11"/>
      <c r="K213" s="11"/>
      <c r="L213" s="11"/>
      <c r="M213" s="11"/>
      <c r="N213" s="11"/>
      <c r="O213" s="11"/>
      <c r="P213" s="11"/>
      <c r="Q213" s="11"/>
      <c r="R213" s="11"/>
      <c r="S213" s="11"/>
      <c r="T213" s="11"/>
      <c r="U213" s="11"/>
    </row>
    <row r="214" spans="1:21" x14ac:dyDescent="0.3">
      <c r="A214" s="11"/>
      <c r="B214" s="11"/>
      <c r="C214" s="11"/>
      <c r="D214" s="11"/>
      <c r="E214" s="11"/>
      <c r="F214" s="11"/>
      <c r="G214" s="11"/>
      <c r="H214" s="11"/>
      <c r="I214" s="11"/>
      <c r="J214" s="11"/>
      <c r="K214" s="11"/>
      <c r="L214" s="11"/>
      <c r="M214" s="11"/>
      <c r="N214" s="11"/>
      <c r="O214" s="11"/>
      <c r="P214" s="11"/>
      <c r="Q214" s="11"/>
      <c r="R214" s="11"/>
      <c r="S214" s="11"/>
      <c r="T214" s="11"/>
      <c r="U214" s="11"/>
    </row>
    <row r="215" spans="1:21" x14ac:dyDescent="0.3">
      <c r="A215" s="11"/>
      <c r="B215" s="11"/>
      <c r="C215" s="11"/>
      <c r="D215" s="11"/>
      <c r="E215" s="11"/>
      <c r="F215" s="11"/>
      <c r="G215" s="11"/>
      <c r="H215" s="11"/>
      <c r="I215" s="11"/>
      <c r="J215" s="11"/>
      <c r="K215" s="11"/>
      <c r="L215" s="11"/>
      <c r="M215" s="11"/>
      <c r="N215" s="11"/>
      <c r="O215" s="11"/>
      <c r="P215" s="11"/>
      <c r="Q215" s="11"/>
      <c r="R215" s="11"/>
      <c r="S215" s="11"/>
      <c r="T215" s="11"/>
      <c r="U215" s="11"/>
    </row>
    <row r="216" spans="1:21" x14ac:dyDescent="0.3">
      <c r="A216" s="11"/>
      <c r="B216" s="11"/>
      <c r="C216" s="11"/>
      <c r="D216" s="11"/>
      <c r="E216" s="11"/>
      <c r="F216" s="11"/>
      <c r="G216" s="11"/>
      <c r="H216" s="11"/>
      <c r="I216" s="11"/>
      <c r="J216" s="11"/>
      <c r="K216" s="11"/>
      <c r="L216" s="11"/>
      <c r="M216" s="11"/>
      <c r="N216" s="11"/>
      <c r="O216" s="11"/>
      <c r="P216" s="11"/>
      <c r="Q216" s="11"/>
      <c r="R216" s="11"/>
      <c r="S216" s="11"/>
      <c r="T216" s="11"/>
      <c r="U216" s="11"/>
    </row>
    <row r="217" spans="1:21" x14ac:dyDescent="0.3">
      <c r="A217" s="11"/>
      <c r="B217" s="11"/>
      <c r="C217" s="11"/>
      <c r="D217" s="11"/>
      <c r="E217" s="11"/>
      <c r="F217" s="11"/>
      <c r="G217" s="11"/>
      <c r="H217" s="11"/>
      <c r="I217" s="11"/>
      <c r="J217" s="11"/>
      <c r="K217" s="11"/>
      <c r="L217" s="11"/>
      <c r="M217" s="11"/>
      <c r="N217" s="11"/>
      <c r="O217" s="11"/>
      <c r="P217" s="11"/>
      <c r="Q217" s="11"/>
      <c r="R217" s="11"/>
      <c r="S217" s="11"/>
      <c r="T217" s="11"/>
      <c r="U217" s="11"/>
    </row>
    <row r="218" spans="1:21" x14ac:dyDescent="0.3">
      <c r="A218" s="11"/>
      <c r="B218" s="11"/>
      <c r="C218" s="11"/>
      <c r="D218" s="11"/>
      <c r="E218" s="11"/>
      <c r="F218" s="11"/>
      <c r="G218" s="11"/>
      <c r="H218" s="11"/>
      <c r="I218" s="11"/>
      <c r="J218" s="11"/>
      <c r="K218" s="11"/>
      <c r="L218" s="11"/>
      <c r="M218" s="11"/>
      <c r="N218" s="11"/>
      <c r="O218" s="11"/>
      <c r="P218" s="11"/>
      <c r="Q218" s="11"/>
      <c r="R218" s="11"/>
      <c r="S218" s="11"/>
      <c r="T218" s="11"/>
      <c r="U218" s="11"/>
    </row>
    <row r="219" spans="1:21" x14ac:dyDescent="0.3">
      <c r="A219" s="11"/>
      <c r="B219" s="11"/>
      <c r="C219" s="11"/>
      <c r="D219" s="11"/>
      <c r="E219" s="11"/>
      <c r="F219" s="11"/>
      <c r="G219" s="11"/>
      <c r="H219" s="11"/>
      <c r="I219" s="11"/>
      <c r="J219" s="11"/>
      <c r="K219" s="11"/>
      <c r="L219" s="11"/>
      <c r="M219" s="11"/>
      <c r="N219" s="11"/>
      <c r="O219" s="11"/>
      <c r="P219" s="11"/>
      <c r="Q219" s="11"/>
      <c r="R219" s="11"/>
      <c r="S219" s="11"/>
      <c r="T219" s="11"/>
      <c r="U219" s="11"/>
    </row>
    <row r="220" spans="1:21" x14ac:dyDescent="0.3">
      <c r="A220" s="11"/>
      <c r="B220" s="11"/>
      <c r="C220" s="11"/>
      <c r="D220" s="11"/>
      <c r="E220" s="11"/>
      <c r="F220" s="11"/>
      <c r="G220" s="11"/>
      <c r="H220" s="11"/>
      <c r="I220" s="11"/>
      <c r="J220" s="11"/>
      <c r="K220" s="11"/>
      <c r="L220" s="11"/>
      <c r="M220" s="11"/>
      <c r="N220" s="11"/>
      <c r="O220" s="11"/>
      <c r="P220" s="11"/>
      <c r="Q220" s="11"/>
      <c r="R220" s="11"/>
      <c r="S220" s="11"/>
      <c r="T220" s="11"/>
      <c r="U220" s="11"/>
    </row>
    <row r="221" spans="1:21" x14ac:dyDescent="0.3">
      <c r="A221" s="11"/>
      <c r="B221" s="11"/>
      <c r="C221" s="11"/>
      <c r="D221" s="11"/>
      <c r="E221" s="11"/>
      <c r="F221" s="11"/>
      <c r="G221" s="11"/>
      <c r="H221" s="11"/>
      <c r="I221" s="11"/>
      <c r="J221" s="11"/>
      <c r="K221" s="11"/>
      <c r="L221" s="11"/>
      <c r="M221" s="11"/>
      <c r="N221" s="11"/>
      <c r="O221" s="11"/>
      <c r="P221" s="11"/>
      <c r="Q221" s="11"/>
      <c r="R221" s="11"/>
      <c r="S221" s="11"/>
      <c r="T221" s="11"/>
      <c r="U221" s="11"/>
    </row>
    <row r="222" spans="1:21" x14ac:dyDescent="0.3">
      <c r="A222" s="11"/>
      <c r="B222" s="11"/>
      <c r="C222" s="11"/>
      <c r="D222" s="11"/>
      <c r="E222" s="11"/>
      <c r="F222" s="11"/>
      <c r="G222" s="11"/>
      <c r="H222" s="11"/>
      <c r="I222" s="11"/>
      <c r="J222" s="11"/>
      <c r="K222" s="11"/>
      <c r="L222" s="11"/>
      <c r="M222" s="11"/>
      <c r="N222" s="11"/>
      <c r="O222" s="11"/>
      <c r="P222" s="11"/>
      <c r="Q222" s="11"/>
      <c r="R222" s="11"/>
      <c r="S222" s="11"/>
      <c r="T222" s="11"/>
      <c r="U222" s="11"/>
    </row>
    <row r="223" spans="1:21" x14ac:dyDescent="0.3">
      <c r="A223" s="11"/>
      <c r="B223" s="11"/>
      <c r="C223" s="11"/>
      <c r="D223" s="11"/>
      <c r="E223" s="11"/>
      <c r="F223" s="11"/>
      <c r="G223" s="11"/>
      <c r="H223" s="11"/>
      <c r="I223" s="11"/>
      <c r="J223" s="11"/>
      <c r="K223" s="11"/>
      <c r="L223" s="11"/>
      <c r="M223" s="11"/>
      <c r="N223" s="11"/>
      <c r="O223" s="11"/>
      <c r="P223" s="11"/>
      <c r="Q223" s="11"/>
      <c r="R223" s="11"/>
      <c r="S223" s="11"/>
      <c r="T223" s="11"/>
      <c r="U223" s="11"/>
    </row>
    <row r="224" spans="1:21" x14ac:dyDescent="0.3">
      <c r="A224" s="11"/>
      <c r="B224" s="11"/>
      <c r="C224" s="11"/>
      <c r="D224" s="11"/>
      <c r="E224" s="11"/>
      <c r="F224" s="11"/>
      <c r="G224" s="11"/>
      <c r="H224" s="11"/>
      <c r="I224" s="11"/>
      <c r="J224" s="11"/>
      <c r="K224" s="11"/>
      <c r="L224" s="11"/>
      <c r="M224" s="11"/>
      <c r="N224" s="11"/>
      <c r="O224" s="11"/>
      <c r="P224" s="11"/>
      <c r="Q224" s="11"/>
      <c r="R224" s="11"/>
      <c r="S224" s="11"/>
      <c r="T224" s="11"/>
      <c r="U224" s="11"/>
    </row>
    <row r="225" spans="1:21" x14ac:dyDescent="0.3">
      <c r="A225" s="11"/>
      <c r="B225" s="11"/>
      <c r="C225" s="11"/>
      <c r="D225" s="11"/>
      <c r="E225" s="11"/>
      <c r="F225" s="11"/>
      <c r="G225" s="11"/>
      <c r="H225" s="11"/>
      <c r="I225" s="11"/>
      <c r="J225" s="11"/>
      <c r="K225" s="11"/>
      <c r="L225" s="11"/>
      <c r="M225" s="11"/>
      <c r="N225" s="11"/>
      <c r="O225" s="11"/>
      <c r="P225" s="11"/>
      <c r="Q225" s="11"/>
      <c r="R225" s="11"/>
      <c r="S225" s="11"/>
      <c r="T225" s="11"/>
      <c r="U225" s="11"/>
    </row>
    <row r="226" spans="1:21" x14ac:dyDescent="0.3">
      <c r="A226" s="11"/>
      <c r="B226" s="11"/>
      <c r="C226" s="11"/>
      <c r="D226" s="11"/>
      <c r="E226" s="11"/>
      <c r="F226" s="11"/>
      <c r="G226" s="11"/>
      <c r="H226" s="11"/>
      <c r="I226" s="11"/>
      <c r="J226" s="11"/>
      <c r="K226" s="11"/>
      <c r="L226" s="11"/>
      <c r="M226" s="11"/>
      <c r="N226" s="11"/>
      <c r="O226" s="11"/>
      <c r="P226" s="11"/>
      <c r="Q226" s="11"/>
      <c r="R226" s="11"/>
      <c r="S226" s="11"/>
      <c r="T226" s="11"/>
      <c r="U226" s="11"/>
    </row>
    <row r="227" spans="1:21" x14ac:dyDescent="0.3">
      <c r="A227" s="11"/>
      <c r="B227" s="11"/>
      <c r="C227" s="11"/>
      <c r="D227" s="11"/>
      <c r="E227" s="11"/>
      <c r="F227" s="11"/>
      <c r="G227" s="11"/>
      <c r="H227" s="11"/>
      <c r="I227" s="11"/>
      <c r="J227" s="11"/>
      <c r="K227" s="11"/>
      <c r="L227" s="11"/>
      <c r="M227" s="11"/>
      <c r="N227" s="11"/>
      <c r="O227" s="11"/>
      <c r="P227" s="11"/>
      <c r="Q227" s="11"/>
      <c r="R227" s="11"/>
      <c r="S227" s="11"/>
      <c r="T227" s="11"/>
      <c r="U227" s="11"/>
    </row>
    <row r="228" spans="1:21" x14ac:dyDescent="0.3">
      <c r="A228" s="11"/>
      <c r="B228" s="11"/>
      <c r="C228" s="11"/>
      <c r="D228" s="11"/>
      <c r="E228" s="11"/>
      <c r="F228" s="11"/>
      <c r="G228" s="11"/>
      <c r="H228" s="11"/>
      <c r="I228" s="11"/>
      <c r="J228" s="11"/>
      <c r="K228" s="11"/>
      <c r="L228" s="11"/>
      <c r="M228" s="11"/>
      <c r="N228" s="11"/>
      <c r="O228" s="11"/>
      <c r="P228" s="11"/>
      <c r="Q228" s="11"/>
      <c r="R228" s="11"/>
      <c r="S228" s="11"/>
      <c r="T228" s="11"/>
      <c r="U228" s="11"/>
    </row>
    <row r="229" spans="1:21" x14ac:dyDescent="0.3">
      <c r="A229" s="11"/>
      <c r="B229" s="11"/>
      <c r="C229" s="11"/>
      <c r="D229" s="11"/>
      <c r="E229" s="11"/>
      <c r="F229" s="11"/>
      <c r="G229" s="11"/>
      <c r="H229" s="11"/>
      <c r="I229" s="11"/>
      <c r="J229" s="11"/>
      <c r="K229" s="11"/>
      <c r="L229" s="11"/>
      <c r="M229" s="11"/>
      <c r="N229" s="11"/>
      <c r="O229" s="11"/>
      <c r="P229" s="11"/>
      <c r="Q229" s="11"/>
      <c r="R229" s="11"/>
      <c r="S229" s="11"/>
      <c r="T229" s="11"/>
      <c r="U229" s="11"/>
    </row>
    <row r="230" spans="1:21" x14ac:dyDescent="0.3">
      <c r="A230" s="11"/>
      <c r="B230" s="11"/>
      <c r="C230" s="11"/>
      <c r="D230" s="11"/>
      <c r="E230" s="11"/>
      <c r="F230" s="11"/>
      <c r="G230" s="11"/>
      <c r="H230" s="11"/>
      <c r="I230" s="11"/>
      <c r="J230" s="11"/>
      <c r="K230" s="11"/>
      <c r="L230" s="11"/>
      <c r="M230" s="11"/>
      <c r="N230" s="11"/>
      <c r="O230" s="11"/>
      <c r="P230" s="11"/>
      <c r="Q230" s="11"/>
      <c r="R230" s="11"/>
      <c r="S230" s="11"/>
      <c r="T230" s="11"/>
      <c r="U230" s="11"/>
    </row>
  </sheetData>
  <mergeCells count="25">
    <mergeCell ref="A56:B59"/>
    <mergeCell ref="A68:B68"/>
    <mergeCell ref="A18:B22"/>
    <mergeCell ref="B42:B45"/>
    <mergeCell ref="A26:B26"/>
    <mergeCell ref="A61:B67"/>
    <mergeCell ref="A27:B29"/>
    <mergeCell ref="A30:B35"/>
    <mergeCell ref="A60:B60"/>
    <mergeCell ref="A23:B24"/>
    <mergeCell ref="B38:B40"/>
    <mergeCell ref="E182:N182"/>
    <mergeCell ref="E74:N74"/>
    <mergeCell ref="E101:N101"/>
    <mergeCell ref="D10:N10"/>
    <mergeCell ref="E128:N128"/>
    <mergeCell ref="E155:N155"/>
    <mergeCell ref="A13:B14"/>
    <mergeCell ref="A15:B17"/>
    <mergeCell ref="A36:A40"/>
    <mergeCell ref="A25:B25"/>
    <mergeCell ref="A53:B55"/>
    <mergeCell ref="A52:B52"/>
    <mergeCell ref="B48:B51"/>
    <mergeCell ref="A41:A51"/>
  </mergeCells>
  <phoneticPr fontId="1" type="noConversion"/>
  <pageMargins left="0.75" right="0.75" top="1" bottom="1" header="0.5" footer="0.5"/>
  <pageSetup orientation="portrait" horizontalDpi="4294967292" verticalDpi="200" r:id="rId1"/>
  <headerFooter alignWithMargins="0"/>
  <drawing r:id="rId2"/>
  <legacyDrawing r:id="rId3"/>
  <controls>
    <mc:AlternateContent xmlns:mc="http://schemas.openxmlformats.org/markup-compatibility/2006">
      <mc:Choice Requires="x14">
        <control shapeId="30745" r:id="rId4" name="CommandButton1">
          <controlPr autoLine="0" autoPict="0" r:id="rId5">
            <anchor moveWithCells="1">
              <from>
                <xdr:col>0</xdr:col>
                <xdr:colOff>236220</xdr:colOff>
                <xdr:row>4</xdr:row>
                <xdr:rowOff>68580</xdr:rowOff>
              </from>
              <to>
                <xdr:col>1</xdr:col>
                <xdr:colOff>1028700</xdr:colOff>
                <xdr:row>6</xdr:row>
                <xdr:rowOff>30480</xdr:rowOff>
              </to>
            </anchor>
          </controlPr>
        </control>
      </mc:Choice>
      <mc:Fallback>
        <control shapeId="30745"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F271"/>
  <sheetViews>
    <sheetView topLeftCell="P99" zoomScale="80" zoomScaleNormal="80" workbookViewId="0">
      <selection activeCell="I10" sqref="I10"/>
    </sheetView>
  </sheetViews>
  <sheetFormatPr defaultColWidth="9.109375" defaultRowHeight="15.6" x14ac:dyDescent="0.3"/>
  <cols>
    <col min="1" max="1" width="16.33203125" style="10" customWidth="1"/>
    <col min="2" max="2" width="14.5546875" style="10" customWidth="1"/>
    <col min="3" max="3" width="19.88671875" style="10" customWidth="1"/>
    <col min="4" max="4" width="50.5546875" style="10" customWidth="1"/>
    <col min="5" max="5" width="12.44140625" style="10" customWidth="1"/>
    <col min="6" max="6" width="17.44140625" style="10" customWidth="1"/>
    <col min="7" max="8" width="10.88671875" style="10" customWidth="1"/>
    <col min="9" max="9" width="12.109375" style="10" bestFit="1" customWidth="1"/>
    <col min="10" max="10" width="13.44140625" style="10" customWidth="1"/>
    <col min="11" max="11" width="10.88671875" style="10" customWidth="1"/>
    <col min="12" max="12" width="9.109375" style="10"/>
    <col min="13" max="13" width="8.88671875" style="10" customWidth="1"/>
    <col min="14" max="14" width="9.109375" style="10"/>
    <col min="15" max="43" width="9" style="10" customWidth="1"/>
    <col min="44" max="45" width="9.44140625" style="10" bestFit="1" customWidth="1"/>
    <col min="46" max="49" width="14.5546875" style="10" bestFit="1" customWidth="1"/>
    <col min="50" max="50" width="9.44140625" style="10" bestFit="1" customWidth="1"/>
    <col min="51" max="52" width="14.5546875" style="10" bestFit="1" customWidth="1"/>
    <col min="53" max="58" width="9.44140625" style="10" bestFit="1" customWidth="1"/>
    <col min="59" max="16384" width="9.109375" style="10"/>
  </cols>
  <sheetData>
    <row r="1" spans="1:58"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row>
    <row r="2" spans="1:58"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row>
    <row r="3" spans="1:58"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row>
    <row r="4" spans="1:58" ht="18.75" customHeight="1" x14ac:dyDescent="0.3">
      <c r="A4" s="11"/>
      <c r="B4" s="11"/>
      <c r="C4" s="11"/>
      <c r="D4" s="11" t="s">
        <v>970</v>
      </c>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row>
    <row r="5" spans="1:58" ht="18" customHeight="1" x14ac:dyDescent="0.3">
      <c r="A5" s="11"/>
      <c r="B5" s="11"/>
      <c r="C5" s="11"/>
      <c r="D5" s="11" t="s">
        <v>830</v>
      </c>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row>
    <row r="6" spans="1:58" x14ac:dyDescent="0.3">
      <c r="A6" s="239"/>
      <c r="B6" s="239"/>
      <c r="C6" s="239"/>
      <c r="D6" s="11"/>
      <c r="E6" s="239"/>
      <c r="F6" s="239"/>
      <c r="G6" s="239"/>
      <c r="H6" s="239"/>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row>
    <row r="7" spans="1:58" x14ac:dyDescent="0.3">
      <c r="A7" s="239"/>
      <c r="B7" s="239"/>
      <c r="C7" s="239"/>
      <c r="D7" s="11"/>
      <c r="E7" s="239"/>
      <c r="F7" s="239"/>
      <c r="G7" s="239"/>
      <c r="H7" s="239"/>
      <c r="I7" s="11"/>
      <c r="J7" s="11"/>
      <c r="K7" s="11"/>
      <c r="L7" s="11"/>
      <c r="M7" s="11"/>
      <c r="N7" s="11"/>
      <c r="O7" s="16" t="s">
        <v>323</v>
      </c>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row>
    <row r="8" spans="1:58" x14ac:dyDescent="0.3">
      <c r="A8" s="11"/>
      <c r="B8" s="11"/>
      <c r="C8" s="11"/>
      <c r="D8" s="11"/>
      <c r="E8" s="11"/>
      <c r="F8" s="11"/>
      <c r="G8" s="477" t="s">
        <v>173</v>
      </c>
      <c r="H8" s="477"/>
      <c r="I8" s="477"/>
      <c r="J8" s="477"/>
      <c r="K8" s="477"/>
      <c r="L8" s="11"/>
      <c r="M8" s="11"/>
      <c r="N8" s="11"/>
      <c r="O8" s="16" t="s">
        <v>324</v>
      </c>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row>
    <row r="9" spans="1:58" x14ac:dyDescent="0.3">
      <c r="A9" s="11"/>
      <c r="B9" s="11"/>
      <c r="C9" s="11"/>
      <c r="D9" s="11"/>
      <c r="E9" s="11"/>
      <c r="F9" s="11"/>
      <c r="G9" s="240" t="s">
        <v>165</v>
      </c>
      <c r="H9" s="240" t="s">
        <v>166</v>
      </c>
      <c r="I9" s="240" t="s">
        <v>167</v>
      </c>
      <c r="J9" s="240" t="s">
        <v>168</v>
      </c>
      <c r="K9" s="240" t="s">
        <v>169</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row>
    <row r="10" spans="1:58" ht="18" customHeight="1" x14ac:dyDescent="0.3">
      <c r="A10" s="11"/>
      <c r="B10" s="11"/>
      <c r="C10" s="11"/>
      <c r="D10" s="11"/>
      <c r="E10" s="11"/>
      <c r="F10" s="11"/>
      <c r="G10" s="262" t="s">
        <v>989</v>
      </c>
      <c r="H10" s="262" t="s">
        <v>990</v>
      </c>
      <c r="I10" s="262" t="s">
        <v>992</v>
      </c>
      <c r="J10" s="262" t="s">
        <v>991</v>
      </c>
      <c r="K10" s="155" t="s">
        <v>766</v>
      </c>
      <c r="L10" s="11"/>
      <c r="M10" s="11"/>
      <c r="N10" s="11"/>
      <c r="O10" s="241" t="s">
        <v>325</v>
      </c>
      <c r="P10" s="241" t="s">
        <v>326</v>
      </c>
      <c r="Q10" s="241" t="s">
        <v>327</v>
      </c>
      <c r="R10" s="241" t="s">
        <v>328</v>
      </c>
      <c r="S10" s="241" t="s">
        <v>329</v>
      </c>
      <c r="T10" s="241" t="s">
        <v>330</v>
      </c>
      <c r="U10" s="241" t="s">
        <v>331</v>
      </c>
      <c r="V10" s="241" t="s">
        <v>332</v>
      </c>
      <c r="W10" s="241" t="s">
        <v>333</v>
      </c>
      <c r="X10" s="241" t="s">
        <v>334</v>
      </c>
      <c r="Y10" s="241" t="s">
        <v>988</v>
      </c>
      <c r="Z10" s="241" t="s">
        <v>734</v>
      </c>
      <c r="AA10" s="241" t="s">
        <v>733</v>
      </c>
      <c r="AB10" s="241" t="s">
        <v>732</v>
      </c>
      <c r="AC10" s="241" t="s">
        <v>731</v>
      </c>
      <c r="AD10" s="241" t="s">
        <v>730</v>
      </c>
      <c r="AE10" s="241" t="s">
        <v>729</v>
      </c>
      <c r="AF10" s="241" t="s">
        <v>728</v>
      </c>
      <c r="AG10" s="241" t="s">
        <v>727</v>
      </c>
      <c r="AH10" s="241" t="s">
        <v>961</v>
      </c>
      <c r="AI10" s="241" t="s">
        <v>336</v>
      </c>
      <c r="AJ10" s="241" t="s">
        <v>724</v>
      </c>
      <c r="AK10" s="241" t="s">
        <v>735</v>
      </c>
      <c r="AL10" s="241" t="s">
        <v>337</v>
      </c>
      <c r="AM10" s="241" t="s">
        <v>338</v>
      </c>
      <c r="AN10" s="241" t="s">
        <v>722</v>
      </c>
      <c r="AO10" s="241" t="s">
        <v>739</v>
      </c>
      <c r="AP10" s="241" t="s">
        <v>725</v>
      </c>
      <c r="AQ10" s="241" t="s">
        <v>726</v>
      </c>
      <c r="AR10" s="241"/>
      <c r="AS10" s="241"/>
      <c r="AT10" s="16"/>
      <c r="AU10" s="151"/>
      <c r="AV10" s="151"/>
      <c r="AW10" s="151"/>
      <c r="AX10" s="151"/>
      <c r="AY10" s="151"/>
      <c r="AZ10" s="151"/>
      <c r="BA10" s="151"/>
      <c r="BB10" s="151"/>
      <c r="BC10" s="151"/>
      <c r="BD10" s="151"/>
      <c r="BE10" s="151"/>
      <c r="BF10" s="151"/>
    </row>
    <row r="11" spans="1:58" ht="18" customHeight="1" x14ac:dyDescent="0.3">
      <c r="A11" s="11"/>
      <c r="B11" s="11"/>
      <c r="C11" s="11"/>
      <c r="D11" s="494" t="s">
        <v>101</v>
      </c>
      <c r="E11" s="495"/>
      <c r="F11" s="202" t="s">
        <v>7</v>
      </c>
      <c r="G11" s="11"/>
      <c r="H11" s="11"/>
      <c r="I11" s="68"/>
      <c r="J11" s="206"/>
      <c r="K11" s="206"/>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row>
    <row r="12" spans="1:58" ht="18" customHeight="1" x14ac:dyDescent="0.3">
      <c r="A12" s="476" t="s">
        <v>176</v>
      </c>
      <c r="B12" s="476"/>
      <c r="C12" s="476"/>
      <c r="D12" s="490" t="s">
        <v>423</v>
      </c>
      <c r="E12" s="491"/>
      <c r="F12" s="263" t="s">
        <v>209</v>
      </c>
      <c r="G12" s="213">
        <v>1095</v>
      </c>
      <c r="H12" s="213">
        <v>730</v>
      </c>
      <c r="I12" s="213">
        <v>5</v>
      </c>
      <c r="J12" s="213">
        <v>720</v>
      </c>
      <c r="K12" s="417">
        <v>1000</v>
      </c>
      <c r="L12" s="20"/>
      <c r="M12" s="242"/>
      <c r="N12" s="11"/>
      <c r="O12" s="243">
        <v>1825</v>
      </c>
      <c r="P12" s="243">
        <v>1825</v>
      </c>
      <c r="Q12" s="243">
        <v>1825</v>
      </c>
      <c r="R12" s="243">
        <v>1460</v>
      </c>
      <c r="S12" s="9">
        <v>1825</v>
      </c>
      <c r="T12" s="243">
        <v>1095</v>
      </c>
      <c r="U12" s="243">
        <v>1095</v>
      </c>
      <c r="V12" s="9"/>
      <c r="W12" s="9">
        <v>1825</v>
      </c>
      <c r="X12" s="243">
        <v>1825</v>
      </c>
      <c r="Y12" s="264">
        <v>1825</v>
      </c>
      <c r="Z12" s="243">
        <v>1095</v>
      </c>
      <c r="AA12" s="243">
        <v>912.5</v>
      </c>
      <c r="AB12" s="243">
        <v>1095</v>
      </c>
      <c r="AC12" s="243">
        <v>2190</v>
      </c>
      <c r="AD12" s="264">
        <v>3005.88</v>
      </c>
      <c r="AE12" s="9"/>
      <c r="AF12" s="243">
        <v>2920</v>
      </c>
      <c r="AG12" s="264">
        <v>1095</v>
      </c>
      <c r="AH12" s="264">
        <v>3285</v>
      </c>
      <c r="AI12" s="264">
        <v>5</v>
      </c>
      <c r="AJ12" s="9">
        <v>1825</v>
      </c>
      <c r="AK12" s="265">
        <v>3345.83</v>
      </c>
      <c r="AL12" s="9">
        <v>3650</v>
      </c>
      <c r="AM12" s="9">
        <v>3650</v>
      </c>
      <c r="AN12" s="9">
        <v>900</v>
      </c>
      <c r="AO12" s="9">
        <v>7300</v>
      </c>
      <c r="AP12" s="265">
        <v>1486.71</v>
      </c>
      <c r="AQ12" s="265">
        <v>3650</v>
      </c>
      <c r="AR12" s="243"/>
      <c r="AS12" s="243"/>
      <c r="AT12" s="243"/>
      <c r="AU12" s="244"/>
      <c r="AV12" s="244"/>
      <c r="AW12" s="244"/>
      <c r="AX12" s="245"/>
      <c r="AY12" s="245"/>
      <c r="AZ12" s="244"/>
      <c r="BA12" s="245"/>
      <c r="BB12" s="244"/>
      <c r="BC12" s="245"/>
      <c r="BD12" s="245"/>
      <c r="BE12" s="245"/>
      <c r="BF12" s="245"/>
    </row>
    <row r="13" spans="1:58" ht="18" customHeight="1" x14ac:dyDescent="0.3">
      <c r="A13" s="476"/>
      <c r="B13" s="476"/>
      <c r="C13" s="476"/>
      <c r="D13" s="490" t="s">
        <v>424</v>
      </c>
      <c r="E13" s="491"/>
      <c r="F13" s="263" t="s">
        <v>209</v>
      </c>
      <c r="G13" s="213">
        <v>199</v>
      </c>
      <c r="H13" s="213">
        <v>180</v>
      </c>
      <c r="I13" s="213">
        <v>9125</v>
      </c>
      <c r="J13" s="213">
        <v>150</v>
      </c>
      <c r="K13" s="417">
        <v>120</v>
      </c>
      <c r="L13" s="20"/>
      <c r="M13" s="242"/>
      <c r="N13" s="11"/>
      <c r="O13" s="243">
        <v>90</v>
      </c>
      <c r="P13" s="243">
        <v>120</v>
      </c>
      <c r="Q13" s="243">
        <v>119</v>
      </c>
      <c r="R13" s="243">
        <v>30</v>
      </c>
      <c r="S13" s="9">
        <v>36</v>
      </c>
      <c r="T13" s="243">
        <v>60</v>
      </c>
      <c r="U13" s="9">
        <v>135</v>
      </c>
      <c r="V13" s="9"/>
      <c r="W13" s="9">
        <v>135</v>
      </c>
      <c r="X13" s="243">
        <v>60</v>
      </c>
      <c r="Y13" s="264">
        <v>150</v>
      </c>
      <c r="Z13" s="243">
        <v>90</v>
      </c>
      <c r="AA13" s="266"/>
      <c r="AB13" s="243">
        <v>180</v>
      </c>
      <c r="AC13" s="243">
        <v>165</v>
      </c>
      <c r="AD13" s="264">
        <v>120</v>
      </c>
      <c r="AE13" s="9"/>
      <c r="AF13" s="243">
        <v>255</v>
      </c>
      <c r="AG13" s="264">
        <v>199</v>
      </c>
      <c r="AH13" s="264">
        <v>120</v>
      </c>
      <c r="AI13" s="264">
        <v>9125</v>
      </c>
      <c r="AJ13" s="9">
        <v>180</v>
      </c>
      <c r="AK13" s="267">
        <v>180</v>
      </c>
      <c r="AL13" s="243">
        <v>150</v>
      </c>
      <c r="AM13" s="9"/>
      <c r="AN13" s="9">
        <v>240</v>
      </c>
      <c r="AO13" s="9">
        <v>3</v>
      </c>
      <c r="AP13" s="267">
        <v>95.12</v>
      </c>
      <c r="AQ13" s="267">
        <v>150</v>
      </c>
      <c r="AR13" s="243"/>
      <c r="AS13" s="243"/>
      <c r="AT13" s="243"/>
      <c r="AU13" s="246"/>
      <c r="AV13" s="244"/>
      <c r="AW13" s="244"/>
      <c r="AX13" s="244"/>
      <c r="AY13" s="245"/>
      <c r="AZ13" s="244"/>
      <c r="BA13" s="244"/>
      <c r="BB13" s="245"/>
      <c r="BC13" s="244"/>
      <c r="BD13" s="245"/>
      <c r="BE13" s="244"/>
      <c r="BF13" s="245"/>
    </row>
    <row r="14" spans="1:58" ht="18" customHeight="1" x14ac:dyDescent="0.3">
      <c r="A14" s="476"/>
      <c r="B14" s="476"/>
      <c r="C14" s="476"/>
      <c r="D14" s="490" t="s">
        <v>425</v>
      </c>
      <c r="E14" s="491"/>
      <c r="F14" s="263" t="s">
        <v>34</v>
      </c>
      <c r="G14" s="213">
        <v>180</v>
      </c>
      <c r="H14" s="213">
        <v>30</v>
      </c>
      <c r="I14" s="213">
        <v>1</v>
      </c>
      <c r="J14" s="213">
        <v>200</v>
      </c>
      <c r="K14" s="417">
        <v>210</v>
      </c>
      <c r="L14" s="20"/>
      <c r="M14" s="20"/>
      <c r="N14" s="11"/>
      <c r="O14" s="9">
        <v>108</v>
      </c>
      <c r="P14" s="243">
        <v>180</v>
      </c>
      <c r="Q14" s="243">
        <v>60</v>
      </c>
      <c r="R14" s="243">
        <v>120</v>
      </c>
      <c r="S14" s="9">
        <v>120</v>
      </c>
      <c r="T14" s="9">
        <v>60</v>
      </c>
      <c r="U14" s="9">
        <v>120</v>
      </c>
      <c r="V14" s="243">
        <v>1</v>
      </c>
      <c r="W14" s="243">
        <v>90</v>
      </c>
      <c r="X14" s="243">
        <v>90</v>
      </c>
      <c r="Y14" s="264">
        <v>60</v>
      </c>
      <c r="Z14" s="243">
        <v>120</v>
      </c>
      <c r="AA14" s="243">
        <v>1</v>
      </c>
      <c r="AB14" s="9"/>
      <c r="AC14" s="243">
        <v>150</v>
      </c>
      <c r="AD14" s="264">
        <v>90</v>
      </c>
      <c r="AE14" s="9"/>
      <c r="AF14" s="243">
        <v>90</v>
      </c>
      <c r="AG14" s="264">
        <v>180</v>
      </c>
      <c r="AH14" s="264">
        <v>300</v>
      </c>
      <c r="AI14" s="264">
        <v>1</v>
      </c>
      <c r="AJ14" s="9">
        <v>330</v>
      </c>
      <c r="AK14" s="267">
        <v>90</v>
      </c>
      <c r="AL14" s="243">
        <v>210</v>
      </c>
      <c r="AM14" s="9">
        <v>180</v>
      </c>
      <c r="AN14" s="9">
        <v>121</v>
      </c>
      <c r="AO14" s="9">
        <v>1</v>
      </c>
      <c r="AP14" s="267">
        <v>210</v>
      </c>
      <c r="AQ14" s="267">
        <v>180</v>
      </c>
      <c r="AR14" s="243"/>
      <c r="AS14" s="9"/>
      <c r="AT14" s="243"/>
      <c r="AU14" s="244"/>
      <c r="AV14" s="245"/>
      <c r="AW14" s="244"/>
      <c r="AX14" s="245"/>
      <c r="AY14" s="245"/>
      <c r="AZ14" s="244"/>
      <c r="BA14" s="244"/>
      <c r="BB14" s="244"/>
      <c r="BC14" s="245"/>
      <c r="BD14" s="245"/>
      <c r="BE14" s="244"/>
      <c r="BF14" s="245"/>
    </row>
    <row r="15" spans="1:58" ht="18" customHeight="1" x14ac:dyDescent="0.3">
      <c r="A15" s="476"/>
      <c r="B15" s="476"/>
      <c r="C15" s="476"/>
      <c r="D15" s="490" t="s">
        <v>426</v>
      </c>
      <c r="E15" s="491"/>
      <c r="F15" s="263" t="s">
        <v>34</v>
      </c>
      <c r="G15" s="213">
        <v>210</v>
      </c>
      <c r="H15" s="213">
        <v>360</v>
      </c>
      <c r="I15" s="213">
        <v>165</v>
      </c>
      <c r="J15" s="213">
        <v>250</v>
      </c>
      <c r="K15" s="417">
        <v>300</v>
      </c>
      <c r="L15" s="20"/>
      <c r="M15" s="20"/>
      <c r="N15" s="11"/>
      <c r="O15" s="9">
        <v>120</v>
      </c>
      <c r="P15" s="243">
        <v>210</v>
      </c>
      <c r="Q15" s="243">
        <v>210</v>
      </c>
      <c r="R15" s="243">
        <v>240</v>
      </c>
      <c r="S15" s="9">
        <v>144</v>
      </c>
      <c r="T15" s="9">
        <v>84</v>
      </c>
      <c r="U15" s="9">
        <v>144</v>
      </c>
      <c r="V15" s="243">
        <v>365</v>
      </c>
      <c r="W15" s="243">
        <v>320</v>
      </c>
      <c r="X15" s="243">
        <v>180</v>
      </c>
      <c r="Y15" s="264">
        <v>84</v>
      </c>
      <c r="Z15" s="243">
        <v>150</v>
      </c>
      <c r="AA15" s="243">
        <v>365</v>
      </c>
      <c r="AB15" s="9"/>
      <c r="AC15" s="243">
        <v>240</v>
      </c>
      <c r="AD15" s="264">
        <v>120</v>
      </c>
      <c r="AE15" s="9"/>
      <c r="AF15" s="243">
        <v>150</v>
      </c>
      <c r="AG15" s="264">
        <v>210</v>
      </c>
      <c r="AH15" s="264">
        <v>330</v>
      </c>
      <c r="AI15" s="264">
        <v>165</v>
      </c>
      <c r="AJ15" s="9">
        <v>150</v>
      </c>
      <c r="AK15" s="267">
        <v>120</v>
      </c>
      <c r="AL15" s="243">
        <v>240</v>
      </c>
      <c r="AM15" s="9">
        <v>210</v>
      </c>
      <c r="AN15" s="9">
        <v>212</v>
      </c>
      <c r="AO15" s="9">
        <v>365</v>
      </c>
      <c r="AP15" s="267">
        <v>240</v>
      </c>
      <c r="AQ15" s="267">
        <v>210</v>
      </c>
      <c r="AR15" s="243"/>
      <c r="AS15" s="9"/>
      <c r="AT15" s="243"/>
      <c r="AU15" s="244"/>
      <c r="AV15" s="245"/>
      <c r="AW15" s="244"/>
      <c r="AX15" s="245"/>
      <c r="AY15" s="245"/>
      <c r="AZ15" s="244"/>
      <c r="BA15" s="244"/>
      <c r="BB15" s="244"/>
      <c r="BC15" s="245"/>
      <c r="BD15" s="245"/>
      <c r="BE15" s="244"/>
      <c r="BF15" s="245"/>
    </row>
    <row r="16" spans="1:58" ht="18" customHeight="1" x14ac:dyDescent="0.3">
      <c r="A16" s="476"/>
      <c r="B16" s="476"/>
      <c r="C16" s="476"/>
      <c r="D16" s="490" t="s">
        <v>427</v>
      </c>
      <c r="E16" s="491"/>
      <c r="F16" s="263" t="s">
        <v>354</v>
      </c>
      <c r="G16" s="213">
        <v>0.16666666666666666</v>
      </c>
      <c r="H16" s="213">
        <v>0.25</v>
      </c>
      <c r="I16" s="213">
        <v>0.5</v>
      </c>
      <c r="J16" s="213">
        <v>0</v>
      </c>
      <c r="K16" s="417">
        <v>0</v>
      </c>
      <c r="L16" s="20"/>
      <c r="M16" s="20"/>
      <c r="N16" s="11"/>
      <c r="O16" s="9">
        <v>0.33333333333333331</v>
      </c>
      <c r="P16" s="9"/>
      <c r="Q16" s="9"/>
      <c r="R16" s="9"/>
      <c r="S16" s="9">
        <v>0.2</v>
      </c>
      <c r="T16" s="9">
        <v>0.4</v>
      </c>
      <c r="U16" s="9">
        <v>0.3</v>
      </c>
      <c r="V16" s="9"/>
      <c r="W16" s="9">
        <v>0.2</v>
      </c>
      <c r="X16" s="9">
        <v>0.4</v>
      </c>
      <c r="Y16" s="264">
        <v>0.25</v>
      </c>
      <c r="Z16" s="9"/>
      <c r="AA16" s="9"/>
      <c r="AB16" s="9"/>
      <c r="AC16" s="9"/>
      <c r="AD16" s="264">
        <v>0</v>
      </c>
      <c r="AE16" s="9"/>
      <c r="AF16" s="9"/>
      <c r="AG16" s="264">
        <v>0.25</v>
      </c>
      <c r="AH16" s="264">
        <v>0.25</v>
      </c>
      <c r="AI16" s="264">
        <v>0.5</v>
      </c>
      <c r="AJ16" s="9">
        <v>0.08</v>
      </c>
      <c r="AK16" s="267">
        <v>0.11</v>
      </c>
      <c r="AL16" s="9">
        <v>0.1</v>
      </c>
      <c r="AM16" s="9">
        <v>0.05</v>
      </c>
      <c r="AN16" s="9">
        <v>0.5</v>
      </c>
      <c r="AO16" s="9">
        <v>0.1</v>
      </c>
      <c r="AP16" s="267">
        <v>0</v>
      </c>
      <c r="AQ16" s="267">
        <v>0.1</v>
      </c>
      <c r="AR16" s="9"/>
      <c r="AS16" s="9"/>
      <c r="AT16" s="9"/>
      <c r="AU16" s="245"/>
      <c r="AV16" s="245"/>
      <c r="AW16" s="245"/>
      <c r="AX16" s="245"/>
      <c r="AY16" s="245"/>
      <c r="AZ16" s="245"/>
      <c r="BA16" s="245"/>
      <c r="BB16" s="245"/>
      <c r="BC16" s="245"/>
      <c r="BD16" s="245"/>
      <c r="BE16" s="245"/>
      <c r="BF16" s="245"/>
    </row>
    <row r="17" spans="1:58" ht="18" customHeight="1" x14ac:dyDescent="0.3">
      <c r="A17" s="476"/>
      <c r="B17" s="476"/>
      <c r="C17" s="476"/>
      <c r="D17" s="490" t="s">
        <v>428</v>
      </c>
      <c r="E17" s="491"/>
      <c r="F17" s="263" t="s">
        <v>354</v>
      </c>
      <c r="G17" s="213">
        <v>1</v>
      </c>
      <c r="H17" s="213">
        <v>2.5000000000000001E-2</v>
      </c>
      <c r="I17" s="213">
        <v>1</v>
      </c>
      <c r="J17" s="213">
        <v>0.3</v>
      </c>
      <c r="K17" s="417">
        <v>0.7</v>
      </c>
      <c r="L17" s="20"/>
      <c r="M17" s="20"/>
      <c r="N17" s="11"/>
      <c r="O17" s="9">
        <v>0.15</v>
      </c>
      <c r="P17" s="9"/>
      <c r="Q17" s="9"/>
      <c r="R17" s="9"/>
      <c r="S17" s="9">
        <v>0.16</v>
      </c>
      <c r="T17" s="9">
        <v>0.16</v>
      </c>
      <c r="U17" s="9">
        <v>0</v>
      </c>
      <c r="V17" s="9"/>
      <c r="W17" s="9">
        <v>0.16</v>
      </c>
      <c r="X17" s="9">
        <v>0.2</v>
      </c>
      <c r="Y17" s="264">
        <v>0.2</v>
      </c>
      <c r="Z17" s="9"/>
      <c r="AA17" s="9"/>
      <c r="AB17" s="9"/>
      <c r="AC17" s="9"/>
      <c r="AD17" s="264">
        <v>0</v>
      </c>
      <c r="AE17" s="9"/>
      <c r="AF17" s="9"/>
      <c r="AG17" s="264">
        <v>0.2</v>
      </c>
      <c r="AH17" s="264">
        <v>0.2</v>
      </c>
      <c r="AI17" s="264">
        <v>1</v>
      </c>
      <c r="AJ17" s="9">
        <v>0.1</v>
      </c>
      <c r="AK17" s="267">
        <v>0.03</v>
      </c>
      <c r="AL17" s="9">
        <v>1</v>
      </c>
      <c r="AM17" s="9">
        <v>1</v>
      </c>
      <c r="AN17" s="9">
        <v>0.95</v>
      </c>
      <c r="AO17" s="9">
        <v>0.7</v>
      </c>
      <c r="AP17" s="267">
        <v>0.86</v>
      </c>
      <c r="AQ17" s="267">
        <v>0.02</v>
      </c>
      <c r="AR17" s="9"/>
      <c r="AS17" s="9"/>
      <c r="AT17" s="9"/>
      <c r="AU17" s="245"/>
      <c r="AV17" s="245"/>
      <c r="AW17" s="245"/>
      <c r="AX17" s="245"/>
      <c r="AY17" s="245"/>
      <c r="AZ17" s="245"/>
      <c r="BA17" s="245"/>
      <c r="BB17" s="245"/>
      <c r="BC17" s="245"/>
      <c r="BD17" s="245"/>
      <c r="BE17" s="245"/>
      <c r="BF17" s="245"/>
    </row>
    <row r="18" spans="1:58" ht="18" customHeight="1" x14ac:dyDescent="0.3">
      <c r="A18" s="478" t="s">
        <v>178</v>
      </c>
      <c r="B18" s="479"/>
      <c r="C18" s="480"/>
      <c r="D18" s="490" t="s">
        <v>589</v>
      </c>
      <c r="E18" s="491"/>
      <c r="F18" s="263" t="s">
        <v>179</v>
      </c>
      <c r="G18" s="213">
        <v>2.5000000000000001E-2</v>
      </c>
      <c r="H18" s="213">
        <v>0.02</v>
      </c>
      <c r="I18" s="213">
        <v>0.02</v>
      </c>
      <c r="J18" s="213">
        <v>1.4E-2</v>
      </c>
      <c r="K18" s="417">
        <v>0.02</v>
      </c>
      <c r="L18" s="20"/>
      <c r="M18" s="20"/>
      <c r="N18" s="11"/>
      <c r="O18" s="9">
        <v>0.02</v>
      </c>
      <c r="P18" s="268">
        <v>7.9000000000000001E-2</v>
      </c>
      <c r="Q18" s="9"/>
      <c r="R18" s="9"/>
      <c r="S18" s="9">
        <v>0.02</v>
      </c>
      <c r="T18" s="9">
        <v>3.5555555555555556E-2</v>
      </c>
      <c r="U18" s="9">
        <v>8.8888888888888889E-3</v>
      </c>
      <c r="V18" s="243">
        <v>1.3799999999999999E-3</v>
      </c>
      <c r="W18" s="9">
        <v>0.02</v>
      </c>
      <c r="X18" s="9">
        <v>0.02</v>
      </c>
      <c r="Y18" s="264">
        <v>5.0000000000000001E-3</v>
      </c>
      <c r="Z18" s="9"/>
      <c r="AA18" s="9"/>
      <c r="AB18" s="9"/>
      <c r="AC18" s="9"/>
      <c r="AD18" s="264">
        <v>0.01</v>
      </c>
      <c r="AE18" s="9"/>
      <c r="AF18" s="9"/>
      <c r="AG18" s="264">
        <v>2.5000000000000001E-2</v>
      </c>
      <c r="AH18" s="264">
        <v>2.5000000000000001E-2</v>
      </c>
      <c r="AI18" s="264">
        <v>0.02</v>
      </c>
      <c r="AJ18" s="9">
        <v>0.02</v>
      </c>
      <c r="AK18" s="267">
        <v>0</v>
      </c>
      <c r="AL18" s="9">
        <v>8.8888888888888889E-3</v>
      </c>
      <c r="AM18" s="9">
        <v>8.8888888888888889E-3</v>
      </c>
      <c r="AN18" s="9">
        <v>2.5000000000000001E-3</v>
      </c>
      <c r="AO18" s="9">
        <v>2.4500000000000001E-2</v>
      </c>
      <c r="AP18" s="267">
        <v>0.02</v>
      </c>
      <c r="AQ18" s="267">
        <v>0.01</v>
      </c>
      <c r="AR18" s="9"/>
      <c r="AS18" s="9"/>
      <c r="AT18" s="9"/>
      <c r="AU18" s="245"/>
      <c r="AV18" s="245"/>
      <c r="AW18" s="245"/>
      <c r="AX18" s="245"/>
      <c r="AY18" s="245"/>
      <c r="AZ18" s="245"/>
      <c r="BA18" s="245"/>
      <c r="BB18" s="245"/>
      <c r="BC18" s="245"/>
      <c r="BD18" s="245"/>
      <c r="BE18" s="245"/>
      <c r="BF18" s="245"/>
    </row>
    <row r="19" spans="1:58" ht="18" customHeight="1" x14ac:dyDescent="0.3">
      <c r="A19" s="484"/>
      <c r="B19" s="485"/>
      <c r="C19" s="486"/>
      <c r="D19" s="490" t="s">
        <v>429</v>
      </c>
      <c r="E19" s="491"/>
      <c r="F19" s="263" t="s">
        <v>354</v>
      </c>
      <c r="G19" s="213">
        <v>2.5000000000000001E-2</v>
      </c>
      <c r="H19" s="213">
        <v>2.5000000000000001E-2</v>
      </c>
      <c r="I19" s="213">
        <v>0.05</v>
      </c>
      <c r="J19" s="213">
        <v>2.5000000000000001E-2</v>
      </c>
      <c r="K19" s="417">
        <v>0.05</v>
      </c>
      <c r="L19" s="20"/>
      <c r="M19" s="20"/>
      <c r="N19" s="11"/>
      <c r="O19" s="9">
        <v>0.05</v>
      </c>
      <c r="P19" s="9"/>
      <c r="Q19" s="9"/>
      <c r="R19" s="9"/>
      <c r="S19" s="9">
        <v>0.05</v>
      </c>
      <c r="T19" s="9">
        <v>2.5000000000000001E-2</v>
      </c>
      <c r="U19" s="9">
        <v>0.05</v>
      </c>
      <c r="V19" s="9"/>
      <c r="W19" s="9">
        <v>0.05</v>
      </c>
      <c r="X19" s="9">
        <v>0.05</v>
      </c>
      <c r="Y19" s="264">
        <v>0.05</v>
      </c>
      <c r="Z19" s="9"/>
      <c r="AA19" s="9"/>
      <c r="AB19" s="9"/>
      <c r="AC19" s="9"/>
      <c r="AD19" s="264">
        <v>0.05</v>
      </c>
      <c r="AE19" s="9"/>
      <c r="AF19" s="9"/>
      <c r="AG19" s="264">
        <v>0.05</v>
      </c>
      <c r="AH19" s="264">
        <v>0.05</v>
      </c>
      <c r="AI19" s="264">
        <v>0.05</v>
      </c>
      <c r="AJ19" s="9">
        <v>0.05</v>
      </c>
      <c r="AK19" s="267">
        <v>0.05</v>
      </c>
      <c r="AL19" s="9">
        <v>2.5000000000000001E-2</v>
      </c>
      <c r="AM19" s="9">
        <v>2.5000000000000001E-2</v>
      </c>
      <c r="AN19" s="9">
        <v>0.05</v>
      </c>
      <c r="AO19" s="9">
        <v>0.05</v>
      </c>
      <c r="AP19" s="267">
        <v>0.05</v>
      </c>
      <c r="AQ19" s="267">
        <v>0.05</v>
      </c>
      <c r="AR19" s="9"/>
      <c r="AS19" s="9"/>
      <c r="AT19" s="9"/>
      <c r="AU19" s="245"/>
      <c r="AV19" s="245"/>
      <c r="AW19" s="245"/>
      <c r="AX19" s="245"/>
      <c r="AY19" s="245"/>
      <c r="AZ19" s="245"/>
      <c r="BA19" s="245"/>
      <c r="BB19" s="245"/>
      <c r="BC19" s="245"/>
      <c r="BD19" s="245"/>
      <c r="BE19" s="245"/>
      <c r="BF19" s="245"/>
    </row>
    <row r="20" spans="1:58" ht="18" customHeight="1" x14ac:dyDescent="0.3">
      <c r="A20" s="484"/>
      <c r="B20" s="485"/>
      <c r="C20" s="486"/>
      <c r="D20" s="490" t="s">
        <v>430</v>
      </c>
      <c r="E20" s="491"/>
      <c r="F20" s="263" t="s">
        <v>354</v>
      </c>
      <c r="G20" s="213">
        <v>0.57999999999999996</v>
      </c>
      <c r="H20" s="213">
        <v>0.49497474683058329</v>
      </c>
      <c r="I20" s="213">
        <v>0.7</v>
      </c>
      <c r="J20" s="213">
        <v>0.49399999999999999</v>
      </c>
      <c r="K20" s="417">
        <v>0.7</v>
      </c>
      <c r="L20" s="20"/>
      <c r="M20" s="20"/>
      <c r="N20" s="11"/>
      <c r="O20" s="9">
        <v>0.32457664734234959</v>
      </c>
      <c r="P20" s="9"/>
      <c r="Q20" s="9"/>
      <c r="R20" s="9"/>
      <c r="S20" s="9">
        <v>0.33933759001914299</v>
      </c>
      <c r="T20" s="9">
        <v>0.42866070498705611</v>
      </c>
      <c r="U20" s="9">
        <v>0.2928310092869264</v>
      </c>
      <c r="V20" s="9"/>
      <c r="W20" s="9">
        <v>0.42290660907581001</v>
      </c>
      <c r="X20" s="9">
        <v>0.37369773882109586</v>
      </c>
      <c r="Y20" s="264">
        <v>0.45</v>
      </c>
      <c r="Z20" s="9"/>
      <c r="AA20" s="9"/>
      <c r="AB20" s="9"/>
      <c r="AC20" s="9"/>
      <c r="AD20" s="264">
        <v>0.49</v>
      </c>
      <c r="AE20" s="9"/>
      <c r="AF20" s="9"/>
      <c r="AG20" s="264">
        <v>0.75</v>
      </c>
      <c r="AH20" s="264">
        <v>0.25</v>
      </c>
      <c r="AI20" s="264">
        <v>0.7</v>
      </c>
      <c r="AJ20" s="9">
        <v>1.0900000000000001</v>
      </c>
      <c r="AK20" s="267">
        <v>0.86</v>
      </c>
      <c r="AL20" s="9">
        <v>0.72</v>
      </c>
      <c r="AM20" s="9">
        <v>0.75</v>
      </c>
      <c r="AN20" s="9">
        <v>1.03</v>
      </c>
      <c r="AO20" s="9">
        <v>0.7</v>
      </c>
      <c r="AP20" s="267">
        <v>0.86</v>
      </c>
      <c r="AQ20" s="267">
        <v>0.7</v>
      </c>
      <c r="AR20" s="9"/>
      <c r="AS20" s="9"/>
      <c r="AT20" s="9"/>
      <c r="AU20" s="245"/>
      <c r="AV20" s="245"/>
      <c r="AW20" s="245"/>
      <c r="AX20" s="245"/>
      <c r="AY20" s="245"/>
      <c r="AZ20" s="245"/>
      <c r="BA20" s="245"/>
      <c r="BB20" s="245"/>
      <c r="BC20" s="245"/>
      <c r="BD20" s="245"/>
      <c r="BE20" s="245"/>
      <c r="BF20" s="245"/>
    </row>
    <row r="21" spans="1:58" ht="18" customHeight="1" x14ac:dyDescent="0.3">
      <c r="A21" s="484"/>
      <c r="B21" s="485"/>
      <c r="C21" s="486"/>
      <c r="D21" s="490" t="s">
        <v>431</v>
      </c>
      <c r="E21" s="491"/>
      <c r="F21" s="263" t="s">
        <v>180</v>
      </c>
      <c r="G21" s="213">
        <v>2.577</v>
      </c>
      <c r="H21" s="213">
        <v>10.5</v>
      </c>
      <c r="I21" s="213">
        <v>7</v>
      </c>
      <c r="J21" s="213">
        <v>7.87</v>
      </c>
      <c r="K21" s="417">
        <v>15</v>
      </c>
      <c r="L21" s="20"/>
      <c r="M21" s="20"/>
      <c r="N21" s="11"/>
      <c r="O21" s="9">
        <v>10</v>
      </c>
      <c r="P21" s="9">
        <v>7</v>
      </c>
      <c r="Q21" s="9">
        <v>9.4</v>
      </c>
      <c r="R21" s="9">
        <v>8.7349999999999994</v>
      </c>
      <c r="S21" s="9">
        <v>12.718</v>
      </c>
      <c r="T21" s="9">
        <v>12.5</v>
      </c>
      <c r="U21" s="9">
        <v>8.7349999999999994</v>
      </c>
      <c r="V21" s="9">
        <v>16</v>
      </c>
      <c r="W21" s="9">
        <v>8.8000000000000007</v>
      </c>
      <c r="X21" s="9">
        <v>14.8</v>
      </c>
      <c r="Y21" s="264">
        <v>21.09</v>
      </c>
      <c r="Z21" s="9">
        <v>6.8</v>
      </c>
      <c r="AA21" s="9">
        <v>7.5</v>
      </c>
      <c r="AB21" s="9">
        <v>12.7</v>
      </c>
      <c r="AC21" s="9">
        <v>9</v>
      </c>
      <c r="AD21" s="264">
        <v>10.71</v>
      </c>
      <c r="AE21" s="9">
        <v>8.9600000000000009</v>
      </c>
      <c r="AF21" s="9">
        <v>7</v>
      </c>
      <c r="AG21" s="264">
        <v>13.019</v>
      </c>
      <c r="AH21" s="264">
        <v>12.66</v>
      </c>
      <c r="AI21" s="264">
        <v>7</v>
      </c>
      <c r="AJ21" s="9">
        <v>12.8</v>
      </c>
      <c r="AK21" s="267">
        <v>3.5</v>
      </c>
      <c r="AL21" s="9">
        <v>4.92</v>
      </c>
      <c r="AM21" s="9">
        <v>10.67</v>
      </c>
      <c r="AN21" s="9">
        <v>10.9</v>
      </c>
      <c r="AO21" s="9">
        <v>5.6</v>
      </c>
      <c r="AP21" s="267">
        <v>10.5</v>
      </c>
      <c r="AQ21" s="267">
        <v>123.95</v>
      </c>
      <c r="AR21" s="9"/>
      <c r="AS21" s="9"/>
      <c r="AT21" s="9"/>
      <c r="AU21" s="245"/>
      <c r="AV21" s="245"/>
      <c r="AW21" s="245"/>
      <c r="AX21" s="245"/>
      <c r="AY21" s="245"/>
      <c r="AZ21" s="245"/>
      <c r="BA21" s="245"/>
      <c r="BB21" s="245"/>
      <c r="BC21" s="245"/>
      <c r="BD21" s="245"/>
      <c r="BE21" s="245"/>
      <c r="BF21" s="245"/>
    </row>
    <row r="22" spans="1:58" ht="18" customHeight="1" x14ac:dyDescent="0.3">
      <c r="A22" s="484"/>
      <c r="B22" s="485"/>
      <c r="C22" s="486"/>
      <c r="D22" s="490" t="s">
        <v>669</v>
      </c>
      <c r="E22" s="491"/>
      <c r="F22" s="263" t="s">
        <v>210</v>
      </c>
      <c r="G22" s="213">
        <v>300</v>
      </c>
      <c r="H22" s="213">
        <v>300</v>
      </c>
      <c r="I22" s="437">
        <v>300</v>
      </c>
      <c r="J22" s="213">
        <v>300</v>
      </c>
      <c r="K22" s="417">
        <v>300</v>
      </c>
      <c r="L22" s="20"/>
      <c r="M22" s="20"/>
      <c r="N22" s="11"/>
      <c r="O22" s="9">
        <v>300</v>
      </c>
      <c r="P22" s="9"/>
      <c r="Q22" s="9"/>
      <c r="R22" s="9"/>
      <c r="S22" s="9">
        <v>300</v>
      </c>
      <c r="T22" s="9">
        <v>300</v>
      </c>
      <c r="U22" s="9">
        <v>300</v>
      </c>
      <c r="V22" s="9"/>
      <c r="W22" s="9">
        <v>300</v>
      </c>
      <c r="X22" s="9">
        <v>300</v>
      </c>
      <c r="Y22" s="264">
        <v>300</v>
      </c>
      <c r="Z22" s="9"/>
      <c r="AA22" s="9"/>
      <c r="AB22" s="9"/>
      <c r="AC22" s="9"/>
      <c r="AD22" s="264">
        <v>367.42</v>
      </c>
      <c r="AE22" s="9"/>
      <c r="AF22" s="9"/>
      <c r="AG22" s="264">
        <v>300</v>
      </c>
      <c r="AH22" s="264">
        <v>300</v>
      </c>
      <c r="AI22" s="264">
        <v>300</v>
      </c>
      <c r="AJ22" s="9">
        <v>300</v>
      </c>
      <c r="AK22" s="267">
        <v>300</v>
      </c>
      <c r="AL22" s="9">
        <v>212.13203435596427</v>
      </c>
      <c r="AM22" s="9">
        <v>367.42346141747669</v>
      </c>
      <c r="AN22" s="9">
        <v>300</v>
      </c>
      <c r="AO22" s="9">
        <v>328.63</v>
      </c>
      <c r="AP22" s="267">
        <v>367.42</v>
      </c>
      <c r="AQ22" s="267">
        <v>367.42</v>
      </c>
      <c r="AR22" s="9"/>
      <c r="AS22" s="9"/>
      <c r="AT22" s="9"/>
      <c r="AU22" s="245"/>
      <c r="AV22" s="245"/>
      <c r="AW22" s="245"/>
      <c r="AX22" s="245"/>
      <c r="AY22" s="245"/>
      <c r="AZ22" s="245"/>
      <c r="BA22" s="245"/>
      <c r="BB22" s="245"/>
      <c r="BC22" s="245"/>
      <c r="BD22" s="245"/>
      <c r="BE22" s="245"/>
      <c r="BF22" s="245"/>
    </row>
    <row r="23" spans="1:58" ht="18" customHeight="1" x14ac:dyDescent="0.3">
      <c r="A23" s="487"/>
      <c r="B23" s="488"/>
      <c r="C23" s="489"/>
      <c r="D23" s="490" t="s">
        <v>740</v>
      </c>
      <c r="E23" s="491"/>
      <c r="F23" s="263" t="s">
        <v>354</v>
      </c>
      <c r="G23" s="213">
        <v>0</v>
      </c>
      <c r="H23" s="213">
        <v>0</v>
      </c>
      <c r="I23" s="417">
        <v>0</v>
      </c>
      <c r="J23" s="213">
        <v>0</v>
      </c>
      <c r="K23" s="417">
        <v>0</v>
      </c>
      <c r="L23" s="20"/>
      <c r="M23" s="20"/>
      <c r="N23" s="11"/>
      <c r="O23" s="9"/>
      <c r="P23" s="9"/>
      <c r="Q23" s="9"/>
      <c r="R23" s="9"/>
      <c r="S23" s="9"/>
      <c r="T23" s="9"/>
      <c r="U23" s="9"/>
      <c r="V23" s="9"/>
      <c r="W23" s="9"/>
      <c r="X23" s="9"/>
      <c r="Y23" s="264">
        <v>1</v>
      </c>
      <c r="Z23" s="9"/>
      <c r="AA23" s="9"/>
      <c r="AB23" s="9"/>
      <c r="AC23" s="9"/>
      <c r="AD23" s="264"/>
      <c r="AE23" s="9"/>
      <c r="AF23" s="9"/>
      <c r="AG23" s="264">
        <v>0</v>
      </c>
      <c r="AH23" s="264">
        <v>0</v>
      </c>
      <c r="AI23" s="264">
        <v>0</v>
      </c>
      <c r="AJ23" s="9"/>
      <c r="AK23" s="267"/>
      <c r="AL23" s="9"/>
      <c r="AM23" s="9"/>
      <c r="AN23" s="9"/>
      <c r="AO23" s="9"/>
      <c r="AP23" s="267"/>
      <c r="AQ23" s="267"/>
      <c r="AR23" s="9"/>
      <c r="AS23" s="9"/>
      <c r="AT23" s="9"/>
      <c r="AU23" s="245"/>
      <c r="AV23" s="245"/>
      <c r="AW23" s="245"/>
      <c r="AX23" s="245"/>
      <c r="AY23" s="245"/>
      <c r="AZ23" s="245"/>
      <c r="BA23" s="245"/>
      <c r="BB23" s="245"/>
      <c r="BC23" s="245"/>
      <c r="BD23" s="245"/>
      <c r="BE23" s="245"/>
      <c r="BF23" s="245"/>
    </row>
    <row r="24" spans="1:58" ht="18" customHeight="1" x14ac:dyDescent="0.3">
      <c r="A24" s="478" t="s">
        <v>676</v>
      </c>
      <c r="B24" s="479"/>
      <c r="C24" s="480"/>
      <c r="D24" s="490" t="s">
        <v>677</v>
      </c>
      <c r="E24" s="491"/>
      <c r="F24" s="263" t="s">
        <v>354</v>
      </c>
      <c r="G24" s="213">
        <v>0</v>
      </c>
      <c r="H24" s="213">
        <v>0</v>
      </c>
      <c r="I24" s="417">
        <v>1</v>
      </c>
      <c r="J24" s="213">
        <v>0</v>
      </c>
      <c r="K24" s="417">
        <v>0</v>
      </c>
      <c r="L24" s="20"/>
      <c r="M24" s="20"/>
      <c r="N24" s="11"/>
      <c r="O24" s="9"/>
      <c r="P24" s="9"/>
      <c r="Q24" s="9"/>
      <c r="R24" s="9"/>
      <c r="S24" s="9"/>
      <c r="T24" s="9"/>
      <c r="U24" s="9"/>
      <c r="V24" s="9"/>
      <c r="W24" s="9"/>
      <c r="X24" s="9"/>
      <c r="Y24" s="264">
        <v>0</v>
      </c>
      <c r="Z24" s="9"/>
      <c r="AA24" s="9"/>
      <c r="AB24" s="9"/>
      <c r="AC24" s="9"/>
      <c r="AD24" s="264">
        <v>0</v>
      </c>
      <c r="AE24" s="9"/>
      <c r="AF24" s="9"/>
      <c r="AG24" s="264">
        <v>0</v>
      </c>
      <c r="AH24" s="264">
        <v>0</v>
      </c>
      <c r="AI24" s="264">
        <v>1</v>
      </c>
      <c r="AJ24" s="9"/>
      <c r="AK24" s="267">
        <v>0</v>
      </c>
      <c r="AL24" s="9"/>
      <c r="AM24" s="9"/>
      <c r="AN24" s="9">
        <v>0</v>
      </c>
      <c r="AO24" s="9">
        <v>0</v>
      </c>
      <c r="AP24" s="267">
        <v>0</v>
      </c>
      <c r="AQ24" s="267">
        <v>0</v>
      </c>
      <c r="AR24" s="9"/>
      <c r="AS24" s="9"/>
      <c r="AT24" s="9"/>
      <c r="AU24" s="245"/>
      <c r="AV24" s="245"/>
      <c r="AW24" s="245"/>
      <c r="AX24" s="245"/>
      <c r="AY24" s="245"/>
      <c r="AZ24" s="245"/>
      <c r="BA24" s="245"/>
      <c r="BB24" s="245"/>
      <c r="BC24" s="245"/>
      <c r="BD24" s="245"/>
      <c r="BE24" s="245"/>
      <c r="BF24" s="245"/>
    </row>
    <row r="25" spans="1:58" ht="18" customHeight="1" x14ac:dyDescent="0.3">
      <c r="A25" s="481"/>
      <c r="B25" s="482"/>
      <c r="C25" s="483"/>
      <c r="D25" s="490" t="s">
        <v>839</v>
      </c>
      <c r="E25" s="491"/>
      <c r="F25" s="263" t="s">
        <v>354</v>
      </c>
      <c r="G25" s="213">
        <v>0</v>
      </c>
      <c r="H25" s="213">
        <v>0.25</v>
      </c>
      <c r="I25" s="417">
        <v>0</v>
      </c>
      <c r="J25" s="213">
        <v>0</v>
      </c>
      <c r="K25" s="417">
        <v>0</v>
      </c>
      <c r="L25" s="20"/>
      <c r="M25" s="20"/>
      <c r="N25" s="11"/>
      <c r="O25" s="9"/>
      <c r="P25" s="9"/>
      <c r="Q25" s="9"/>
      <c r="R25" s="9"/>
      <c r="S25" s="9"/>
      <c r="T25" s="9"/>
      <c r="U25" s="9"/>
      <c r="V25" s="9"/>
      <c r="W25" s="9"/>
      <c r="X25" s="9"/>
      <c r="Y25" s="264">
        <v>0</v>
      </c>
      <c r="Z25" s="9"/>
      <c r="AA25" s="9"/>
      <c r="AB25" s="9"/>
      <c r="AC25" s="9"/>
      <c r="AD25" s="264"/>
      <c r="AE25" s="9"/>
      <c r="AF25" s="9"/>
      <c r="AG25" s="264">
        <v>0</v>
      </c>
      <c r="AH25" s="264">
        <v>0</v>
      </c>
      <c r="AI25" s="264">
        <v>0</v>
      </c>
      <c r="AJ25" s="9"/>
      <c r="AK25" s="267"/>
      <c r="AL25" s="9"/>
      <c r="AM25" s="9"/>
      <c r="AN25" s="9"/>
      <c r="AO25" s="9">
        <v>0</v>
      </c>
      <c r="AP25" s="267"/>
      <c r="AQ25" s="267"/>
      <c r="AR25" s="9"/>
      <c r="AS25" s="9"/>
      <c r="AT25" s="9"/>
      <c r="AU25" s="245"/>
      <c r="AV25" s="245"/>
      <c r="AW25" s="245"/>
      <c r="AX25" s="245"/>
      <c r="AY25" s="245"/>
      <c r="AZ25" s="245"/>
      <c r="BA25" s="245"/>
      <c r="BB25" s="245"/>
      <c r="BC25" s="245"/>
      <c r="BD25" s="245"/>
      <c r="BE25" s="245"/>
      <c r="BF25" s="245"/>
    </row>
    <row r="26" spans="1:58" ht="18" customHeight="1" x14ac:dyDescent="0.3">
      <c r="A26" s="476" t="s">
        <v>174</v>
      </c>
      <c r="B26" s="476"/>
      <c r="C26" s="476"/>
      <c r="D26" s="490" t="s">
        <v>432</v>
      </c>
      <c r="E26" s="491"/>
      <c r="F26" s="263" t="s">
        <v>175</v>
      </c>
      <c r="G26" s="213">
        <v>10</v>
      </c>
      <c r="H26" s="213">
        <v>1.5</v>
      </c>
      <c r="I26" s="417">
        <v>5</v>
      </c>
      <c r="J26" s="213">
        <v>8.1999999999999993</v>
      </c>
      <c r="K26" s="417">
        <v>4.8</v>
      </c>
      <c r="L26" s="20"/>
      <c r="M26" s="20"/>
      <c r="N26" s="11"/>
      <c r="O26" s="9">
        <v>5.95</v>
      </c>
      <c r="P26" s="9"/>
      <c r="Q26" s="9"/>
      <c r="R26" s="9"/>
      <c r="S26" s="9">
        <v>8.1999999999999993</v>
      </c>
      <c r="T26" s="9">
        <v>9.7100000000000009</v>
      </c>
      <c r="U26" s="9">
        <v>6.69</v>
      </c>
      <c r="V26" s="9"/>
      <c r="W26" s="9">
        <v>6.5</v>
      </c>
      <c r="X26" s="9">
        <v>4.45</v>
      </c>
      <c r="Y26" s="264">
        <v>15</v>
      </c>
      <c r="Z26" s="9"/>
      <c r="AA26" s="9"/>
      <c r="AB26" s="9"/>
      <c r="AC26" s="9"/>
      <c r="AD26" s="264">
        <v>7.21</v>
      </c>
      <c r="AE26" s="9"/>
      <c r="AF26" s="9"/>
      <c r="AG26" s="264">
        <v>13</v>
      </c>
      <c r="AH26" s="264">
        <v>8</v>
      </c>
      <c r="AI26" s="264">
        <v>5</v>
      </c>
      <c r="AJ26" s="9">
        <v>7</v>
      </c>
      <c r="AK26" s="267">
        <v>8.69</v>
      </c>
      <c r="AL26" s="9">
        <v>3.7</v>
      </c>
      <c r="AM26" s="9">
        <v>6.7</v>
      </c>
      <c r="AN26" s="9">
        <v>2.5</v>
      </c>
      <c r="AO26" s="9">
        <v>14</v>
      </c>
      <c r="AP26" s="267">
        <v>7.73</v>
      </c>
      <c r="AQ26" s="267">
        <v>5.1100000000000003</v>
      </c>
      <c r="AR26" s="9"/>
      <c r="AS26" s="9"/>
      <c r="AT26" s="9"/>
      <c r="AU26" s="245"/>
      <c r="AV26" s="245"/>
      <c r="AW26" s="245"/>
      <c r="AX26" s="245"/>
      <c r="AY26" s="245"/>
      <c r="AZ26" s="245"/>
      <c r="BA26" s="245"/>
      <c r="BB26" s="245"/>
      <c r="BC26" s="245"/>
      <c r="BD26" s="245"/>
      <c r="BE26" s="245"/>
      <c r="BF26" s="245"/>
    </row>
    <row r="27" spans="1:58" ht="18" customHeight="1" x14ac:dyDescent="0.3">
      <c r="A27" s="476"/>
      <c r="B27" s="476"/>
      <c r="C27" s="476"/>
      <c r="D27" s="490" t="s">
        <v>433</v>
      </c>
      <c r="E27" s="491"/>
      <c r="F27" s="263" t="s">
        <v>354</v>
      </c>
      <c r="G27" s="213">
        <v>0.8</v>
      </c>
      <c r="H27" s="213">
        <v>1</v>
      </c>
      <c r="I27" s="417">
        <v>1</v>
      </c>
      <c r="J27" s="213">
        <v>0.56768292682926835</v>
      </c>
      <c r="K27" s="417">
        <v>0.82187500000000002</v>
      </c>
      <c r="L27" s="20"/>
      <c r="M27" s="20"/>
      <c r="N27" s="11" t="s">
        <v>339</v>
      </c>
      <c r="O27" s="9">
        <v>0.54500000000000004</v>
      </c>
      <c r="P27" s="9" t="s">
        <v>339</v>
      </c>
      <c r="Q27" s="9" t="s">
        <v>339</v>
      </c>
      <c r="R27" s="9" t="s">
        <v>339</v>
      </c>
      <c r="S27" s="9">
        <v>0.66</v>
      </c>
      <c r="T27" s="9">
        <v>0.5</v>
      </c>
      <c r="U27" s="9">
        <v>0.38500000000000001</v>
      </c>
      <c r="V27" s="9" t="s">
        <v>339</v>
      </c>
      <c r="W27" s="9">
        <v>0.67500000000000004</v>
      </c>
      <c r="X27" s="9">
        <v>0.7</v>
      </c>
      <c r="Y27" s="264">
        <v>0.8</v>
      </c>
      <c r="Z27" s="9" t="s">
        <v>339</v>
      </c>
      <c r="AA27" s="9" t="s">
        <v>339</v>
      </c>
      <c r="AB27" s="9" t="s">
        <v>339</v>
      </c>
      <c r="AC27" s="9" t="s">
        <v>339</v>
      </c>
      <c r="AD27" s="264">
        <v>1.1499999999999999</v>
      </c>
      <c r="AE27" s="9" t="s">
        <v>339</v>
      </c>
      <c r="AF27" s="9" t="s">
        <v>339</v>
      </c>
      <c r="AG27" s="264">
        <v>0.76923076923076927</v>
      </c>
      <c r="AH27" s="264">
        <v>0.625</v>
      </c>
      <c r="AI27" s="264">
        <v>1</v>
      </c>
      <c r="AJ27" s="9">
        <v>0.66857142857142848</v>
      </c>
      <c r="AK27" s="267">
        <v>0.54</v>
      </c>
      <c r="AL27" s="9">
        <v>0.87837837837837829</v>
      </c>
      <c r="AM27" s="9">
        <v>0.69402985074626866</v>
      </c>
      <c r="AN27" s="9">
        <v>1</v>
      </c>
      <c r="AO27" s="9">
        <v>0.38</v>
      </c>
      <c r="AP27" s="267">
        <v>0.79</v>
      </c>
      <c r="AQ27" s="267">
        <v>1.76</v>
      </c>
      <c r="AR27" s="9"/>
      <c r="AS27" s="9"/>
      <c r="AT27" s="9"/>
      <c r="AU27" s="245"/>
      <c r="AV27" s="245"/>
      <c r="AW27" s="245"/>
      <c r="AX27" s="245"/>
      <c r="AY27" s="245"/>
      <c r="AZ27" s="245"/>
      <c r="BA27" s="245"/>
      <c r="BB27" s="245"/>
      <c r="BC27" s="245"/>
      <c r="BD27" s="245"/>
      <c r="BE27" s="245"/>
      <c r="BF27" s="245"/>
    </row>
    <row r="28" spans="1:58" ht="18" customHeight="1" x14ac:dyDescent="0.3">
      <c r="A28" s="476"/>
      <c r="B28" s="476"/>
      <c r="C28" s="476"/>
      <c r="D28" s="490" t="s">
        <v>704</v>
      </c>
      <c r="E28" s="491"/>
      <c r="F28" s="263" t="s">
        <v>175</v>
      </c>
      <c r="G28" s="213">
        <v>4</v>
      </c>
      <c r="H28" s="213">
        <v>1.5</v>
      </c>
      <c r="I28" s="417">
        <v>5</v>
      </c>
      <c r="J28" s="213">
        <v>4.6550000000000002</v>
      </c>
      <c r="K28" s="417">
        <v>3.9449999999999998</v>
      </c>
      <c r="L28" s="20"/>
      <c r="M28" s="20"/>
      <c r="N28" s="11" t="s">
        <v>339</v>
      </c>
      <c r="O28" s="9">
        <v>3.2427500000000005</v>
      </c>
      <c r="P28" s="9" t="s">
        <v>339</v>
      </c>
      <c r="Q28" s="9" t="s">
        <v>339</v>
      </c>
      <c r="R28" s="9" t="s">
        <v>339</v>
      </c>
      <c r="S28" s="9">
        <v>5.4119999999999999</v>
      </c>
      <c r="T28" s="9">
        <v>4.8550000000000004</v>
      </c>
      <c r="U28" s="9">
        <v>2.57565</v>
      </c>
      <c r="V28" s="9" t="s">
        <v>339</v>
      </c>
      <c r="W28" s="9">
        <v>4.3875000000000002</v>
      </c>
      <c r="X28" s="9">
        <v>3.1150000000000002</v>
      </c>
      <c r="Y28" s="264">
        <v>6</v>
      </c>
      <c r="Z28" s="9" t="s">
        <v>339</v>
      </c>
      <c r="AA28" s="9" t="s">
        <v>339</v>
      </c>
      <c r="AB28" s="9" t="s">
        <v>339</v>
      </c>
      <c r="AC28" s="9" t="s">
        <v>339</v>
      </c>
      <c r="AD28" s="264">
        <v>8.73</v>
      </c>
      <c r="AE28" s="9" t="s">
        <v>339</v>
      </c>
      <c r="AF28" s="9" t="s">
        <v>339</v>
      </c>
      <c r="AG28" s="264">
        <v>10</v>
      </c>
      <c r="AH28" s="264">
        <v>5</v>
      </c>
      <c r="AI28" s="264">
        <v>5</v>
      </c>
      <c r="AJ28" s="9">
        <v>4.68</v>
      </c>
      <c r="AK28" s="267">
        <v>4.71</v>
      </c>
      <c r="AL28" s="9">
        <v>3.25</v>
      </c>
      <c r="AM28" s="9">
        <v>4.6500000000000004</v>
      </c>
      <c r="AN28" s="9">
        <v>2.5</v>
      </c>
      <c r="AO28" s="9">
        <v>5</v>
      </c>
      <c r="AP28" s="267">
        <v>6.04</v>
      </c>
      <c r="AQ28" s="267">
        <v>8.73</v>
      </c>
      <c r="AR28" s="9"/>
      <c r="AS28" s="9"/>
      <c r="AT28" s="9"/>
      <c r="AU28" s="245"/>
      <c r="AV28" s="245"/>
      <c r="AW28" s="245"/>
      <c r="AX28" s="245"/>
      <c r="AY28" s="245"/>
      <c r="AZ28" s="245"/>
      <c r="BA28" s="245"/>
      <c r="BB28" s="245"/>
      <c r="BC28" s="245"/>
      <c r="BD28" s="245"/>
      <c r="BE28" s="245"/>
      <c r="BF28" s="245"/>
    </row>
    <row r="29" spans="1:58" ht="18" customHeight="1" x14ac:dyDescent="0.3">
      <c r="A29" s="476"/>
      <c r="B29" s="476"/>
      <c r="C29" s="476"/>
      <c r="D29" s="490" t="s">
        <v>434</v>
      </c>
      <c r="E29" s="491"/>
      <c r="F29" s="263" t="s">
        <v>354</v>
      </c>
      <c r="G29" s="213">
        <v>5</v>
      </c>
      <c r="H29" s="213">
        <v>4</v>
      </c>
      <c r="I29" s="417">
        <v>5</v>
      </c>
      <c r="J29" s="213">
        <v>4</v>
      </c>
      <c r="K29" s="417">
        <v>3</v>
      </c>
      <c r="L29" s="20"/>
      <c r="M29" s="20"/>
      <c r="N29" s="11"/>
      <c r="O29" s="9">
        <v>2.6666666666666665</v>
      </c>
      <c r="P29" s="9"/>
      <c r="Q29" s="9"/>
      <c r="R29" s="9"/>
      <c r="S29" s="9">
        <v>5.333333333333333</v>
      </c>
      <c r="T29" s="9">
        <v>2.6666666666666665</v>
      </c>
      <c r="U29" s="9">
        <v>2.6666666666666665</v>
      </c>
      <c r="V29" s="9"/>
      <c r="W29" s="9">
        <v>2.6666666666666665</v>
      </c>
      <c r="X29" s="9">
        <v>1.3333333333333333</v>
      </c>
      <c r="Y29" s="264">
        <v>5</v>
      </c>
      <c r="Z29" s="9"/>
      <c r="AA29" s="9"/>
      <c r="AB29" s="9"/>
      <c r="AC29" s="9"/>
      <c r="AD29" s="264">
        <v>5.33</v>
      </c>
      <c r="AE29" s="9"/>
      <c r="AF29" s="9"/>
      <c r="AG29" s="264">
        <v>5</v>
      </c>
      <c r="AH29" s="264">
        <v>5</v>
      </c>
      <c r="AI29" s="264">
        <v>5</v>
      </c>
      <c r="AJ29" s="9">
        <v>2.6666666666666665</v>
      </c>
      <c r="AK29" s="267">
        <v>4</v>
      </c>
      <c r="AL29" s="9">
        <v>4</v>
      </c>
      <c r="AM29" s="9">
        <v>4</v>
      </c>
      <c r="AN29" s="9">
        <v>5</v>
      </c>
      <c r="AO29" s="9">
        <v>2.67</v>
      </c>
      <c r="AP29" s="267">
        <v>4</v>
      </c>
      <c r="AQ29" s="267">
        <v>4</v>
      </c>
      <c r="AR29" s="9"/>
      <c r="AS29" s="9"/>
      <c r="AT29" s="9"/>
      <c r="AU29" s="245"/>
      <c r="AV29" s="245"/>
      <c r="AW29" s="245"/>
      <c r="AX29" s="245"/>
      <c r="AY29" s="245"/>
      <c r="AZ29" s="245"/>
      <c r="BA29" s="245"/>
      <c r="BB29" s="245"/>
      <c r="BC29" s="245"/>
      <c r="BD29" s="245"/>
      <c r="BE29" s="245"/>
      <c r="BF29" s="245"/>
    </row>
    <row r="30" spans="1:58" ht="18" customHeight="1" x14ac:dyDescent="0.3">
      <c r="A30" s="476"/>
      <c r="B30" s="476"/>
      <c r="C30" s="476"/>
      <c r="D30" s="490" t="s">
        <v>435</v>
      </c>
      <c r="E30" s="491"/>
      <c r="F30" s="263" t="s">
        <v>354</v>
      </c>
      <c r="G30" s="213">
        <v>0.5</v>
      </c>
      <c r="H30" s="213">
        <v>0.5</v>
      </c>
      <c r="I30" s="417">
        <v>0.9</v>
      </c>
      <c r="J30" s="213">
        <v>1</v>
      </c>
      <c r="K30" s="417">
        <v>0.33300000000000002</v>
      </c>
      <c r="L30" s="20"/>
      <c r="M30" s="20"/>
      <c r="N30" s="11"/>
      <c r="O30" s="9">
        <v>0.5</v>
      </c>
      <c r="P30" s="9"/>
      <c r="Q30" s="9"/>
      <c r="R30" s="9"/>
      <c r="S30" s="9">
        <v>0.5</v>
      </c>
      <c r="T30" s="9">
        <v>0.5</v>
      </c>
      <c r="U30" s="9">
        <v>0.5</v>
      </c>
      <c r="V30" s="9"/>
      <c r="W30" s="9">
        <v>0.5</v>
      </c>
      <c r="X30" s="9">
        <v>0.5</v>
      </c>
      <c r="Y30" s="264">
        <v>0.1</v>
      </c>
      <c r="Z30" s="9"/>
      <c r="AA30" s="9"/>
      <c r="AB30" s="9"/>
      <c r="AC30" s="9"/>
      <c r="AD30" s="264">
        <v>0.5</v>
      </c>
      <c r="AE30" s="9"/>
      <c r="AF30" s="9"/>
      <c r="AG30" s="264">
        <v>0.5</v>
      </c>
      <c r="AH30" s="264">
        <v>0.1</v>
      </c>
      <c r="AI30" s="264">
        <v>0.9</v>
      </c>
      <c r="AJ30" s="9">
        <v>0.5</v>
      </c>
      <c r="AK30" s="267">
        <v>0.5</v>
      </c>
      <c r="AL30" s="9">
        <v>0.5</v>
      </c>
      <c r="AM30" s="9">
        <v>0.5</v>
      </c>
      <c r="AN30" s="9">
        <v>0.6</v>
      </c>
      <c r="AO30" s="9">
        <v>1</v>
      </c>
      <c r="AP30" s="267">
        <v>0.5</v>
      </c>
      <c r="AQ30" s="267">
        <v>0.5</v>
      </c>
      <c r="AR30" s="9"/>
      <c r="AS30" s="9"/>
      <c r="AT30" s="9"/>
      <c r="AU30" s="245"/>
      <c r="AV30" s="245"/>
      <c r="AW30" s="245"/>
      <c r="AX30" s="245"/>
      <c r="AY30" s="245"/>
      <c r="AZ30" s="245"/>
      <c r="BA30" s="245"/>
      <c r="BB30" s="245"/>
      <c r="BC30" s="245"/>
      <c r="BD30" s="245"/>
      <c r="BE30" s="245"/>
      <c r="BF30" s="245"/>
    </row>
    <row r="31" spans="1:58" ht="18" customHeight="1" x14ac:dyDescent="0.3">
      <c r="A31" s="476" t="s">
        <v>184</v>
      </c>
      <c r="B31" s="476"/>
      <c r="C31" s="476"/>
      <c r="D31" s="492" t="s">
        <v>705</v>
      </c>
      <c r="E31" s="493"/>
      <c r="F31" s="263" t="s">
        <v>354</v>
      </c>
      <c r="G31" s="213">
        <v>0.5</v>
      </c>
      <c r="H31" s="213">
        <v>0.5</v>
      </c>
      <c r="I31" s="417">
        <v>0.8</v>
      </c>
      <c r="J31" s="213">
        <v>0.5</v>
      </c>
      <c r="K31" s="417">
        <v>1</v>
      </c>
      <c r="L31" s="20"/>
      <c r="M31" s="20"/>
      <c r="N31" s="11"/>
      <c r="O31" s="9">
        <v>0.5</v>
      </c>
      <c r="P31" s="9"/>
      <c r="Q31" s="9"/>
      <c r="R31" s="9"/>
      <c r="S31" s="9">
        <v>0.5</v>
      </c>
      <c r="T31" s="9">
        <v>0.7</v>
      </c>
      <c r="U31" s="9">
        <v>0.7</v>
      </c>
      <c r="V31" s="9"/>
      <c r="W31" s="9">
        <v>0.7</v>
      </c>
      <c r="X31" s="9">
        <v>0.5</v>
      </c>
      <c r="Y31" s="264">
        <v>0.7</v>
      </c>
      <c r="Z31" s="9"/>
      <c r="AA31" s="9"/>
      <c r="AB31" s="9"/>
      <c r="AC31" s="9"/>
      <c r="AD31" s="264">
        <v>0.1</v>
      </c>
      <c r="AE31" s="9"/>
      <c r="AF31" s="9"/>
      <c r="AG31" s="264">
        <v>0.5</v>
      </c>
      <c r="AH31" s="264">
        <v>1</v>
      </c>
      <c r="AI31" s="264">
        <v>0.8</v>
      </c>
      <c r="AJ31" s="9">
        <v>0.5</v>
      </c>
      <c r="AK31" s="267">
        <v>0.1</v>
      </c>
      <c r="AL31" s="9">
        <v>0.5</v>
      </c>
      <c r="AM31" s="9">
        <v>0.5</v>
      </c>
      <c r="AN31" s="9">
        <v>0.7</v>
      </c>
      <c r="AO31" s="9">
        <v>0.1</v>
      </c>
      <c r="AP31" s="267">
        <v>0.1</v>
      </c>
      <c r="AQ31" s="267">
        <v>0.1</v>
      </c>
      <c r="AR31" s="9"/>
      <c r="AS31" s="9"/>
      <c r="AT31" s="9"/>
      <c r="AU31" s="245"/>
      <c r="AV31" s="245"/>
      <c r="AW31" s="245"/>
      <c r="AX31" s="245"/>
      <c r="AY31" s="245"/>
      <c r="AZ31" s="245"/>
      <c r="BA31" s="245"/>
      <c r="BB31" s="245"/>
      <c r="BC31" s="245"/>
      <c r="BD31" s="245"/>
      <c r="BE31" s="245"/>
      <c r="BF31" s="245"/>
    </row>
    <row r="32" spans="1:58" ht="18" customHeight="1" x14ac:dyDescent="0.3">
      <c r="A32" s="476"/>
      <c r="B32" s="476"/>
      <c r="C32" s="476"/>
      <c r="D32" s="490" t="s">
        <v>361</v>
      </c>
      <c r="E32" s="491"/>
      <c r="F32" s="263" t="s">
        <v>354</v>
      </c>
      <c r="G32" s="213">
        <v>0.7</v>
      </c>
      <c r="H32" s="213">
        <v>0.7</v>
      </c>
      <c r="I32" s="437">
        <v>0.8</v>
      </c>
      <c r="J32" s="213">
        <v>0.7</v>
      </c>
      <c r="K32" s="417">
        <v>0.8</v>
      </c>
      <c r="L32" s="20"/>
      <c r="M32" s="20"/>
      <c r="N32" s="11"/>
      <c r="O32" s="9">
        <v>0.7</v>
      </c>
      <c r="P32" s="9"/>
      <c r="Q32" s="9"/>
      <c r="R32" s="9"/>
      <c r="S32" s="9">
        <v>0.49497474683058329</v>
      </c>
      <c r="T32" s="9">
        <v>0.49497474683058329</v>
      </c>
      <c r="U32" s="9">
        <v>0.49497474683058329</v>
      </c>
      <c r="V32" s="9"/>
      <c r="W32" s="9">
        <v>0.85732140997411221</v>
      </c>
      <c r="X32" s="9">
        <v>0.7</v>
      </c>
      <c r="Y32" s="264">
        <v>0.5</v>
      </c>
      <c r="Z32" s="9"/>
      <c r="AA32" s="9"/>
      <c r="AB32" s="9"/>
      <c r="AC32" s="9"/>
      <c r="AD32" s="264">
        <v>0.86</v>
      </c>
      <c r="AE32" s="9"/>
      <c r="AF32" s="9"/>
      <c r="AG32" s="264">
        <v>0.5</v>
      </c>
      <c r="AH32" s="264">
        <v>0.35</v>
      </c>
      <c r="AI32" s="264">
        <v>0.8</v>
      </c>
      <c r="AJ32" s="9">
        <v>0.7</v>
      </c>
      <c r="AK32" s="267">
        <v>0.86</v>
      </c>
      <c r="AL32" s="9">
        <v>0.7</v>
      </c>
      <c r="AM32" s="9">
        <v>0.49497474683058329</v>
      </c>
      <c r="AN32" s="9">
        <v>0.8</v>
      </c>
      <c r="AO32" s="9">
        <v>0.59</v>
      </c>
      <c r="AP32" s="267">
        <v>0.49</v>
      </c>
      <c r="AQ32" s="267">
        <v>0.49</v>
      </c>
      <c r="AR32" s="9"/>
      <c r="AS32" s="9"/>
      <c r="AT32" s="9"/>
      <c r="AU32" s="245"/>
      <c r="AV32" s="245"/>
      <c r="AW32" s="245"/>
      <c r="AX32" s="245"/>
      <c r="AY32" s="245"/>
      <c r="AZ32" s="245"/>
      <c r="BA32" s="245"/>
      <c r="BB32" s="245"/>
      <c r="BC32" s="245"/>
      <c r="BD32" s="245"/>
      <c r="BE32" s="245"/>
      <c r="BF32" s="245"/>
    </row>
    <row r="33" spans="1:58" ht="18" customHeight="1" x14ac:dyDescent="0.3">
      <c r="A33" s="476" t="s">
        <v>195</v>
      </c>
      <c r="B33" s="476"/>
      <c r="C33" s="476"/>
      <c r="D33" s="490" t="s">
        <v>362</v>
      </c>
      <c r="E33" s="491"/>
      <c r="F33" s="263" t="s">
        <v>211</v>
      </c>
      <c r="G33" s="213">
        <v>0.25</v>
      </c>
      <c r="H33" s="213">
        <v>1</v>
      </c>
      <c r="I33" s="213">
        <v>1</v>
      </c>
      <c r="J33" s="213">
        <v>1</v>
      </c>
      <c r="K33" s="417">
        <v>1</v>
      </c>
      <c r="L33" s="20"/>
      <c r="M33" s="20"/>
      <c r="N33" s="11"/>
      <c r="O33" s="9">
        <v>1</v>
      </c>
      <c r="P33" s="9"/>
      <c r="Q33" s="9"/>
      <c r="R33" s="9"/>
      <c r="S33" s="9">
        <v>1</v>
      </c>
      <c r="T33" s="9">
        <v>1</v>
      </c>
      <c r="U33" s="9">
        <v>1</v>
      </c>
      <c r="V33" s="9"/>
      <c r="W33" s="9">
        <v>1</v>
      </c>
      <c r="X33" s="9">
        <v>1</v>
      </c>
      <c r="Y33" s="264">
        <v>0.7</v>
      </c>
      <c r="Z33" s="9"/>
      <c r="AA33" s="9"/>
      <c r="AB33" s="9"/>
      <c r="AC33" s="9"/>
      <c r="AD33" s="264">
        <v>0.25</v>
      </c>
      <c r="AE33" s="9"/>
      <c r="AF33" s="9"/>
      <c r="AG33" s="264">
        <v>0.8</v>
      </c>
      <c r="AH33" s="264">
        <v>1</v>
      </c>
      <c r="AI33" s="264">
        <v>1</v>
      </c>
      <c r="AJ33" s="9">
        <v>1</v>
      </c>
      <c r="AK33" s="267">
        <v>0.25</v>
      </c>
      <c r="AL33" s="9">
        <v>0.25</v>
      </c>
      <c r="AM33" s="9">
        <v>2.25</v>
      </c>
      <c r="AN33" s="9">
        <v>0.3</v>
      </c>
      <c r="AO33" s="9">
        <v>0.64</v>
      </c>
      <c r="AP33" s="267">
        <v>2.25</v>
      </c>
      <c r="AQ33" s="267">
        <v>0.25</v>
      </c>
      <c r="AR33" s="9"/>
      <c r="AS33" s="9"/>
      <c r="AT33" s="9"/>
      <c r="AU33" s="245"/>
      <c r="AV33" s="245"/>
      <c r="AW33" s="245"/>
      <c r="AX33" s="245"/>
      <c r="AY33" s="245"/>
      <c r="AZ33" s="245"/>
      <c r="BA33" s="245"/>
      <c r="BB33" s="245"/>
      <c r="BC33" s="245"/>
      <c r="BD33" s="245"/>
      <c r="BE33" s="245"/>
      <c r="BF33" s="245"/>
    </row>
    <row r="34" spans="1:58" ht="18" customHeight="1" x14ac:dyDescent="0.3">
      <c r="A34" s="478" t="s">
        <v>188</v>
      </c>
      <c r="B34" s="479"/>
      <c r="C34" s="500"/>
      <c r="D34" s="490" t="s">
        <v>741</v>
      </c>
      <c r="E34" s="491"/>
      <c r="F34" s="263" t="s">
        <v>742</v>
      </c>
      <c r="G34" s="213">
        <v>1.0000000000000001E-5</v>
      </c>
      <c r="H34" s="213">
        <v>1.0000000000000001E-5</v>
      </c>
      <c r="I34" s="213">
        <v>1.0000000000000001E-5</v>
      </c>
      <c r="J34" s="213">
        <v>1.0000000000000001E-5</v>
      </c>
      <c r="K34" s="417">
        <v>1.0000000000000001E-5</v>
      </c>
      <c r="L34" s="20"/>
      <c r="M34" s="20"/>
      <c r="N34" s="11"/>
      <c r="O34" s="9"/>
      <c r="P34" s="9"/>
      <c r="Q34" s="9"/>
      <c r="R34" s="9"/>
      <c r="S34" s="9"/>
      <c r="T34" s="9"/>
      <c r="U34" s="9"/>
      <c r="V34" s="9"/>
      <c r="W34" s="9"/>
      <c r="X34" s="9"/>
      <c r="Y34" s="264">
        <v>1.0000000000000001E-5</v>
      </c>
      <c r="Z34" s="9"/>
      <c r="AA34" s="9"/>
      <c r="AB34" s="9"/>
      <c r="AC34" s="9"/>
      <c r="AD34" s="264"/>
      <c r="AE34" s="9"/>
      <c r="AF34" s="9"/>
      <c r="AG34" s="264">
        <v>1.0000000000000001E-5</v>
      </c>
      <c r="AH34" s="264">
        <v>1.0000000000000001E-5</v>
      </c>
      <c r="AI34" s="264">
        <v>1.0000000000000001E-5</v>
      </c>
      <c r="AJ34" s="9"/>
      <c r="AK34" s="267"/>
      <c r="AL34" s="9"/>
      <c r="AM34" s="9"/>
      <c r="AN34" s="9"/>
      <c r="AO34" s="9"/>
      <c r="AP34" s="267"/>
      <c r="AQ34" s="267"/>
      <c r="AR34" s="9"/>
      <c r="AS34" s="9"/>
      <c r="AT34" s="9"/>
      <c r="AU34" s="245"/>
      <c r="AV34" s="245"/>
      <c r="AW34" s="245"/>
      <c r="AX34" s="245"/>
      <c r="AY34" s="245"/>
      <c r="AZ34" s="245"/>
      <c r="BA34" s="245"/>
      <c r="BB34" s="245"/>
      <c r="BC34" s="245"/>
      <c r="BD34" s="245"/>
      <c r="BE34" s="245"/>
      <c r="BF34" s="245"/>
    </row>
    <row r="35" spans="1:58" ht="18" customHeight="1" x14ac:dyDescent="0.3">
      <c r="A35" s="501"/>
      <c r="B35" s="502"/>
      <c r="C35" s="503"/>
      <c r="D35" s="490" t="s">
        <v>364</v>
      </c>
      <c r="E35" s="491"/>
      <c r="F35" s="263" t="s">
        <v>32</v>
      </c>
      <c r="G35" s="213">
        <v>-1500</v>
      </c>
      <c r="H35" s="213">
        <v>-1000</v>
      </c>
      <c r="I35" s="213">
        <v>-5000</v>
      </c>
      <c r="J35" s="213">
        <v>-5000</v>
      </c>
      <c r="K35" s="417">
        <v>-7000</v>
      </c>
      <c r="L35" s="20"/>
      <c r="M35" s="20"/>
      <c r="N35" s="11"/>
      <c r="O35" s="9">
        <v>-500</v>
      </c>
      <c r="P35" s="9"/>
      <c r="Q35" s="9"/>
      <c r="R35" s="9"/>
      <c r="S35" s="9">
        <v>-1500</v>
      </c>
      <c r="T35" s="9">
        <v>-1000</v>
      </c>
      <c r="U35" s="9">
        <v>-1500</v>
      </c>
      <c r="V35" s="9"/>
      <c r="W35" s="9">
        <v>-1500</v>
      </c>
      <c r="X35" s="9">
        <v>-1500</v>
      </c>
      <c r="Y35" s="264">
        <v>-1000</v>
      </c>
      <c r="Z35" s="9"/>
      <c r="AA35" s="9"/>
      <c r="AB35" s="9"/>
      <c r="AC35" s="9"/>
      <c r="AD35" s="264">
        <v>-500</v>
      </c>
      <c r="AE35" s="9"/>
      <c r="AF35" s="9"/>
      <c r="AG35" s="264">
        <v>-5000</v>
      </c>
      <c r="AH35" s="264">
        <v>-1000</v>
      </c>
      <c r="AI35" s="264">
        <v>-5000</v>
      </c>
      <c r="AJ35" s="9">
        <v>-1500</v>
      </c>
      <c r="AK35" s="267">
        <v>-500</v>
      </c>
      <c r="AL35" s="9">
        <v>-1500</v>
      </c>
      <c r="AM35" s="9">
        <v>-500</v>
      </c>
      <c r="AN35" s="9">
        <v>-10000</v>
      </c>
      <c r="AO35" s="9">
        <v>-1400</v>
      </c>
      <c r="AP35" s="267">
        <v>-500</v>
      </c>
      <c r="AQ35" s="267">
        <v>-500</v>
      </c>
      <c r="AR35" s="9"/>
      <c r="AS35" s="9"/>
      <c r="AT35" s="9"/>
      <c r="AU35" s="245"/>
      <c r="AV35" s="245"/>
      <c r="AW35" s="245"/>
      <c r="AX35" s="245"/>
      <c r="AY35" s="245"/>
      <c r="AZ35" s="245"/>
      <c r="BA35" s="245"/>
      <c r="BB35" s="245"/>
      <c r="BC35" s="245"/>
      <c r="BD35" s="245"/>
      <c r="BE35" s="245"/>
      <c r="BF35" s="245"/>
    </row>
    <row r="36" spans="1:58" ht="18" customHeight="1" x14ac:dyDescent="0.3">
      <c r="A36" s="481"/>
      <c r="B36" s="482"/>
      <c r="C36" s="483"/>
      <c r="D36" s="490" t="s">
        <v>365</v>
      </c>
      <c r="E36" s="491"/>
      <c r="F36" s="263" t="s">
        <v>32</v>
      </c>
      <c r="G36" s="213">
        <v>-4500</v>
      </c>
      <c r="H36" s="213">
        <v>-3000</v>
      </c>
      <c r="I36" s="213">
        <v>-20000</v>
      </c>
      <c r="J36" s="213">
        <v>-15000</v>
      </c>
      <c r="K36" s="417">
        <v>-16000</v>
      </c>
      <c r="L36" s="20"/>
      <c r="M36" s="20"/>
      <c r="N36" s="11"/>
      <c r="O36" s="9">
        <v>-3000</v>
      </c>
      <c r="P36" s="9"/>
      <c r="Q36" s="9"/>
      <c r="R36" s="9"/>
      <c r="S36" s="9">
        <v>-4500</v>
      </c>
      <c r="T36" s="9">
        <v>-3000</v>
      </c>
      <c r="U36" s="9">
        <v>-4500</v>
      </c>
      <c r="V36" s="9"/>
      <c r="W36" s="9">
        <v>-4500</v>
      </c>
      <c r="X36" s="9">
        <v>-4500</v>
      </c>
      <c r="Y36" s="264">
        <v>-11000</v>
      </c>
      <c r="Z36" s="9"/>
      <c r="AA36" s="9"/>
      <c r="AB36" s="9"/>
      <c r="AC36" s="9"/>
      <c r="AD36" s="264">
        <v>-4500</v>
      </c>
      <c r="AE36" s="9"/>
      <c r="AF36" s="9"/>
      <c r="AG36" s="264">
        <v>-15000</v>
      </c>
      <c r="AH36" s="264">
        <v>-15000</v>
      </c>
      <c r="AI36" s="264">
        <v>-20000</v>
      </c>
      <c r="AJ36" s="9">
        <v>-4500</v>
      </c>
      <c r="AK36" s="267">
        <v>-1500</v>
      </c>
      <c r="AL36" s="9">
        <v>-4500</v>
      </c>
      <c r="AM36" s="9">
        <v>-3000</v>
      </c>
      <c r="AN36" s="9">
        <v>-30000</v>
      </c>
      <c r="AO36" s="9">
        <v>-4200</v>
      </c>
      <c r="AP36" s="267">
        <v>-1500</v>
      </c>
      <c r="AQ36" s="267">
        <v>-4500</v>
      </c>
      <c r="AR36" s="9"/>
      <c r="AS36" s="9"/>
      <c r="AT36" s="9"/>
      <c r="AU36" s="245"/>
      <c r="AV36" s="245"/>
      <c r="AW36" s="245"/>
      <c r="AX36" s="245"/>
      <c r="AY36" s="245"/>
      <c r="AZ36" s="245"/>
      <c r="BA36" s="245"/>
      <c r="BB36" s="245"/>
      <c r="BC36" s="245"/>
      <c r="BD36" s="245"/>
      <c r="BE36" s="245"/>
      <c r="BF36" s="245"/>
    </row>
    <row r="37" spans="1:58" ht="18" customHeight="1" x14ac:dyDescent="0.3">
      <c r="A37" s="476" t="s">
        <v>23</v>
      </c>
      <c r="B37" s="504" t="s">
        <v>23</v>
      </c>
      <c r="C37" s="505"/>
      <c r="D37" s="490" t="s">
        <v>373</v>
      </c>
      <c r="E37" s="491"/>
      <c r="F37" s="263" t="s">
        <v>354</v>
      </c>
      <c r="G37" s="213">
        <v>1</v>
      </c>
      <c r="H37" s="213">
        <v>0</v>
      </c>
      <c r="I37" s="213">
        <v>0</v>
      </c>
      <c r="J37" s="213">
        <v>0</v>
      </c>
      <c r="K37" s="417">
        <v>0</v>
      </c>
      <c r="L37" s="20"/>
      <c r="M37" s="20"/>
      <c r="N37" s="11"/>
      <c r="O37" s="9">
        <v>0</v>
      </c>
      <c r="P37" s="243">
        <v>0</v>
      </c>
      <c r="Q37" s="243">
        <v>0</v>
      </c>
      <c r="R37" s="243">
        <v>0</v>
      </c>
      <c r="S37" s="9">
        <v>1</v>
      </c>
      <c r="T37" s="9">
        <v>1</v>
      </c>
      <c r="U37" s="9">
        <v>0</v>
      </c>
      <c r="V37" s="243">
        <v>1</v>
      </c>
      <c r="W37" s="9">
        <v>0</v>
      </c>
      <c r="X37" s="9">
        <v>1</v>
      </c>
      <c r="Y37" s="264">
        <v>0</v>
      </c>
      <c r="Z37" s="9"/>
      <c r="AA37" s="9"/>
      <c r="AB37" s="9"/>
      <c r="AC37" s="9"/>
      <c r="AD37" s="264">
        <v>0</v>
      </c>
      <c r="AE37" s="9"/>
      <c r="AF37" s="9"/>
      <c r="AG37" s="264">
        <v>1</v>
      </c>
      <c r="AH37" s="264">
        <v>0</v>
      </c>
      <c r="AI37" s="264">
        <v>0</v>
      </c>
      <c r="AJ37" s="9">
        <v>0</v>
      </c>
      <c r="AK37" s="267">
        <v>0</v>
      </c>
      <c r="AL37" s="9">
        <v>0</v>
      </c>
      <c r="AM37" s="9">
        <v>0</v>
      </c>
      <c r="AN37" s="9">
        <v>0</v>
      </c>
      <c r="AO37" s="9">
        <v>0</v>
      </c>
      <c r="AP37" s="267">
        <v>0</v>
      </c>
      <c r="AQ37" s="267">
        <v>0</v>
      </c>
      <c r="AR37" s="9"/>
      <c r="AS37" s="9"/>
      <c r="AT37" s="9"/>
      <c r="AU37" s="245"/>
      <c r="AV37" s="245"/>
      <c r="AW37" s="245"/>
      <c r="AX37" s="245"/>
      <c r="AY37" s="245"/>
      <c r="AZ37" s="245"/>
      <c r="BA37" s="245"/>
      <c r="BB37" s="245"/>
      <c r="BC37" s="245"/>
      <c r="BD37" s="245"/>
      <c r="BE37" s="245"/>
      <c r="BF37" s="245"/>
    </row>
    <row r="38" spans="1:58" ht="18" customHeight="1" x14ac:dyDescent="0.3">
      <c r="A38" s="476"/>
      <c r="B38" s="504" t="s">
        <v>158</v>
      </c>
      <c r="C38" s="505"/>
      <c r="D38" s="490" t="s">
        <v>371</v>
      </c>
      <c r="E38" s="491"/>
      <c r="F38" s="263" t="s">
        <v>354</v>
      </c>
      <c r="G38" s="213">
        <v>0.25</v>
      </c>
      <c r="H38" s="213">
        <v>0</v>
      </c>
      <c r="I38" s="213">
        <v>0</v>
      </c>
      <c r="J38" s="213">
        <v>0.125</v>
      </c>
      <c r="K38" s="417">
        <v>0.3</v>
      </c>
      <c r="L38" s="20"/>
      <c r="M38" s="20"/>
      <c r="N38" s="11"/>
      <c r="O38" s="9">
        <v>0.125</v>
      </c>
      <c r="P38" s="9"/>
      <c r="Q38" s="9"/>
      <c r="R38" s="9"/>
      <c r="S38" s="9">
        <v>0.25</v>
      </c>
      <c r="T38" s="9">
        <v>0.25</v>
      </c>
      <c r="U38" s="9">
        <v>0.125</v>
      </c>
      <c r="V38" s="9"/>
      <c r="W38" s="9">
        <v>0.125</v>
      </c>
      <c r="X38" s="9">
        <v>0.25</v>
      </c>
      <c r="Y38" s="264">
        <v>0</v>
      </c>
      <c r="Z38" s="9"/>
      <c r="AA38" s="9"/>
      <c r="AB38" s="9"/>
      <c r="AC38" s="9"/>
      <c r="AD38" s="264">
        <v>0.25</v>
      </c>
      <c r="AE38" s="9"/>
      <c r="AF38" s="9"/>
      <c r="AG38" s="264">
        <v>0.25</v>
      </c>
      <c r="AH38" s="264">
        <v>0</v>
      </c>
      <c r="AI38" s="264">
        <v>0</v>
      </c>
      <c r="AJ38" s="9">
        <v>0.125</v>
      </c>
      <c r="AK38" s="267">
        <v>0</v>
      </c>
      <c r="AL38" s="9">
        <v>0.125</v>
      </c>
      <c r="AM38" s="9">
        <v>0.125</v>
      </c>
      <c r="AN38" s="9">
        <v>0</v>
      </c>
      <c r="AO38" s="9">
        <v>0</v>
      </c>
      <c r="AP38" s="267">
        <v>0.13</v>
      </c>
      <c r="AQ38" s="267">
        <v>0</v>
      </c>
      <c r="AR38" s="9"/>
      <c r="AS38" s="9"/>
      <c r="AT38" s="9"/>
      <c r="AU38" s="245"/>
      <c r="AV38" s="245"/>
      <c r="AW38" s="245"/>
      <c r="AX38" s="245"/>
      <c r="AY38" s="245"/>
      <c r="AZ38" s="245"/>
      <c r="BA38" s="245"/>
      <c r="BB38" s="245"/>
      <c r="BC38" s="245"/>
      <c r="BD38" s="245"/>
      <c r="BE38" s="245"/>
      <c r="BF38" s="245"/>
    </row>
    <row r="39" spans="1:58" ht="18" customHeight="1" x14ac:dyDescent="0.3">
      <c r="A39" s="476"/>
      <c r="B39" s="478" t="s">
        <v>159</v>
      </c>
      <c r="C39" s="480"/>
      <c r="D39" s="490" t="s">
        <v>375</v>
      </c>
      <c r="E39" s="491"/>
      <c r="F39" s="263" t="s">
        <v>354</v>
      </c>
      <c r="G39" s="213">
        <v>0.1</v>
      </c>
      <c r="H39" s="213">
        <v>0</v>
      </c>
      <c r="I39" s="213">
        <v>0</v>
      </c>
      <c r="J39" s="213">
        <v>0.05</v>
      </c>
      <c r="K39" s="417">
        <v>0.05</v>
      </c>
      <c r="L39" s="20"/>
      <c r="M39" s="20"/>
      <c r="N39" s="11"/>
      <c r="O39" s="9">
        <v>0.05</v>
      </c>
      <c r="P39" s="9"/>
      <c r="Q39" s="9"/>
      <c r="R39" s="9"/>
      <c r="S39" s="9">
        <v>0.1</v>
      </c>
      <c r="T39" s="9">
        <v>0.1</v>
      </c>
      <c r="U39" s="9">
        <v>0.05</v>
      </c>
      <c r="V39" s="9"/>
      <c r="W39" s="9">
        <v>0.05</v>
      </c>
      <c r="X39" s="9">
        <v>0.1</v>
      </c>
      <c r="Y39" s="264">
        <v>0</v>
      </c>
      <c r="Z39" s="9"/>
      <c r="AA39" s="9"/>
      <c r="AB39" s="9"/>
      <c r="AC39" s="9"/>
      <c r="AD39" s="264">
        <v>0.1</v>
      </c>
      <c r="AE39" s="9"/>
      <c r="AF39" s="9"/>
      <c r="AG39" s="264">
        <v>0.1</v>
      </c>
      <c r="AH39" s="264">
        <v>0</v>
      </c>
      <c r="AI39" s="264">
        <v>0</v>
      </c>
      <c r="AJ39" s="9">
        <v>0.05</v>
      </c>
      <c r="AK39" s="267">
        <v>0</v>
      </c>
      <c r="AL39" s="9">
        <v>0.05</v>
      </c>
      <c r="AM39" s="9">
        <v>0.05</v>
      </c>
      <c r="AN39" s="9">
        <v>0</v>
      </c>
      <c r="AO39" s="9">
        <v>0</v>
      </c>
      <c r="AP39" s="267">
        <v>0.05</v>
      </c>
      <c r="AQ39" s="267">
        <v>0</v>
      </c>
      <c r="AR39" s="9"/>
      <c r="AS39" s="9"/>
      <c r="AT39" s="9"/>
      <c r="AU39" s="245"/>
      <c r="AV39" s="245"/>
      <c r="AW39" s="245"/>
      <c r="AX39" s="245"/>
      <c r="AY39" s="245"/>
      <c r="AZ39" s="245"/>
      <c r="BA39" s="245"/>
      <c r="BB39" s="245"/>
      <c r="BC39" s="245"/>
      <c r="BD39" s="245"/>
      <c r="BE39" s="245"/>
      <c r="BF39" s="245"/>
    </row>
    <row r="40" spans="1:58" ht="18" customHeight="1" x14ac:dyDescent="0.3">
      <c r="A40" s="476"/>
      <c r="B40" s="484"/>
      <c r="C40" s="486"/>
      <c r="D40" s="490" t="s">
        <v>376</v>
      </c>
      <c r="E40" s="491"/>
      <c r="F40" s="263" t="s">
        <v>354</v>
      </c>
      <c r="G40" s="213">
        <v>5.0000000000000001E-3</v>
      </c>
      <c r="H40" s="213">
        <v>5.0000000000000001E-3</v>
      </c>
      <c r="I40" s="213">
        <v>0.01</v>
      </c>
      <c r="J40" s="213">
        <v>0</v>
      </c>
      <c r="K40" s="417">
        <v>0.01</v>
      </c>
      <c r="L40" s="20"/>
      <c r="M40" s="20"/>
      <c r="N40" s="11"/>
      <c r="O40" s="9"/>
      <c r="P40" s="9"/>
      <c r="Q40" s="9"/>
      <c r="R40" s="9"/>
      <c r="S40" s="9"/>
      <c r="T40" s="9">
        <v>5.0000000000000001E-3</v>
      </c>
      <c r="U40" s="9"/>
      <c r="V40" s="9"/>
      <c r="W40" s="9"/>
      <c r="X40" s="9"/>
      <c r="Y40" s="264">
        <v>0</v>
      </c>
      <c r="Z40" s="9"/>
      <c r="AA40" s="9"/>
      <c r="AB40" s="9"/>
      <c r="AC40" s="9"/>
      <c r="AD40" s="264">
        <v>0.01</v>
      </c>
      <c r="AE40" s="9"/>
      <c r="AF40" s="9"/>
      <c r="AG40" s="264">
        <v>5.0000000000000001E-3</v>
      </c>
      <c r="AH40" s="264">
        <v>0</v>
      </c>
      <c r="AI40" s="264">
        <v>0</v>
      </c>
      <c r="AJ40" s="9"/>
      <c r="AK40" s="267">
        <v>0.01</v>
      </c>
      <c r="AL40" s="9"/>
      <c r="AM40" s="9"/>
      <c r="AN40" s="9">
        <v>0</v>
      </c>
      <c r="AO40" s="9">
        <v>0</v>
      </c>
      <c r="AP40" s="267">
        <v>0.01</v>
      </c>
      <c r="AQ40" s="267">
        <v>0.01</v>
      </c>
      <c r="AR40" s="9"/>
      <c r="AS40" s="9"/>
      <c r="AT40" s="9"/>
      <c r="AU40" s="245"/>
      <c r="AV40" s="245"/>
      <c r="AW40" s="245"/>
      <c r="AX40" s="245"/>
      <c r="AY40" s="245"/>
      <c r="AZ40" s="245"/>
      <c r="BA40" s="245"/>
      <c r="BB40" s="245"/>
      <c r="BC40" s="245"/>
      <c r="BD40" s="245"/>
      <c r="BE40" s="245"/>
      <c r="BF40" s="245"/>
    </row>
    <row r="41" spans="1:58" ht="18" customHeight="1" x14ac:dyDescent="0.3">
      <c r="A41" s="476"/>
      <c r="B41" s="487"/>
      <c r="C41" s="489"/>
      <c r="D41" s="490" t="s">
        <v>372</v>
      </c>
      <c r="E41" s="491"/>
      <c r="F41" s="263" t="s">
        <v>354</v>
      </c>
      <c r="G41" s="213">
        <v>0.5</v>
      </c>
      <c r="H41" s="213">
        <v>0</v>
      </c>
      <c r="I41" s="213">
        <v>0</v>
      </c>
      <c r="J41" s="213">
        <v>0</v>
      </c>
      <c r="K41" s="417">
        <v>0.4</v>
      </c>
      <c r="L41" s="20"/>
      <c r="M41" s="20"/>
      <c r="N41" s="11"/>
      <c r="O41" s="9">
        <v>0</v>
      </c>
      <c r="P41" s="9"/>
      <c r="Q41" s="9"/>
      <c r="R41" s="9"/>
      <c r="S41" s="9">
        <v>0.5</v>
      </c>
      <c r="T41" s="9">
        <v>0.25</v>
      </c>
      <c r="U41" s="9">
        <v>0</v>
      </c>
      <c r="V41" s="9"/>
      <c r="W41" s="9">
        <v>0</v>
      </c>
      <c r="X41" s="9">
        <v>0.25</v>
      </c>
      <c r="Y41" s="264">
        <v>0</v>
      </c>
      <c r="Z41" s="9"/>
      <c r="AA41" s="9"/>
      <c r="AB41" s="9"/>
      <c r="AC41" s="9"/>
      <c r="AD41" s="264">
        <v>0</v>
      </c>
      <c r="AE41" s="9"/>
      <c r="AF41" s="9"/>
      <c r="AG41" s="264">
        <v>0.5</v>
      </c>
      <c r="AH41" s="264">
        <v>0</v>
      </c>
      <c r="AI41" s="264">
        <v>0</v>
      </c>
      <c r="AJ41" s="9">
        <v>0</v>
      </c>
      <c r="AK41" s="267">
        <v>0</v>
      </c>
      <c r="AL41" s="9">
        <v>0</v>
      </c>
      <c r="AM41" s="9">
        <v>0</v>
      </c>
      <c r="AN41" s="9">
        <v>0</v>
      </c>
      <c r="AO41" s="9">
        <v>0</v>
      </c>
      <c r="AP41" s="267">
        <v>0.5</v>
      </c>
      <c r="AQ41" s="267">
        <v>0</v>
      </c>
      <c r="AR41" s="9"/>
      <c r="AS41" s="9"/>
      <c r="AT41" s="9"/>
      <c r="AU41" s="245"/>
      <c r="AV41" s="245"/>
      <c r="AW41" s="245"/>
      <c r="AX41" s="245"/>
      <c r="AY41" s="245"/>
      <c r="AZ41" s="245"/>
      <c r="BA41" s="245"/>
      <c r="BB41" s="245"/>
      <c r="BC41" s="245"/>
      <c r="BD41" s="245"/>
      <c r="BE41" s="245"/>
      <c r="BF41" s="245"/>
    </row>
    <row r="42" spans="1:58" ht="18" customHeight="1" x14ac:dyDescent="0.3">
      <c r="A42" s="476" t="s">
        <v>185</v>
      </c>
      <c r="B42" s="476"/>
      <c r="C42" s="476"/>
      <c r="D42" s="490" t="s">
        <v>436</v>
      </c>
      <c r="E42" s="491"/>
      <c r="F42" s="263" t="s">
        <v>212</v>
      </c>
      <c r="G42" s="213">
        <v>0.01</v>
      </c>
      <c r="H42" s="213">
        <v>0.11</v>
      </c>
      <c r="I42" s="213">
        <v>0.01</v>
      </c>
      <c r="J42" s="213">
        <v>0.01</v>
      </c>
      <c r="K42" s="417">
        <v>0.02</v>
      </c>
      <c r="L42" s="20"/>
      <c r="M42" s="20"/>
      <c r="N42" s="11"/>
      <c r="O42" s="9"/>
      <c r="P42" s="9"/>
      <c r="Q42" s="9"/>
      <c r="R42" s="9"/>
      <c r="S42" s="9"/>
      <c r="T42" s="9"/>
      <c r="U42" s="9"/>
      <c r="V42" s="9"/>
      <c r="W42" s="9"/>
      <c r="X42" s="9"/>
      <c r="Y42" s="264">
        <v>0.01</v>
      </c>
      <c r="Z42" s="9"/>
      <c r="AA42" s="9"/>
      <c r="AB42" s="9"/>
      <c r="AC42" s="9"/>
      <c r="AD42" s="264">
        <v>0.22</v>
      </c>
      <c r="AE42" s="9"/>
      <c r="AF42" s="9"/>
      <c r="AG42" s="264">
        <v>0.01</v>
      </c>
      <c r="AH42" s="264">
        <v>0.01</v>
      </c>
      <c r="AI42" s="264">
        <v>0.01</v>
      </c>
      <c r="AJ42" s="9"/>
      <c r="AK42" s="267">
        <v>0.22</v>
      </c>
      <c r="AL42" s="9"/>
      <c r="AM42" s="9"/>
      <c r="AN42" s="9">
        <v>0.02</v>
      </c>
      <c r="AO42" s="9">
        <v>0.01</v>
      </c>
      <c r="AP42" s="267">
        <v>0.22</v>
      </c>
      <c r="AQ42" s="267">
        <v>0.22</v>
      </c>
      <c r="AR42" s="9"/>
      <c r="AS42" s="9"/>
      <c r="AT42" s="9"/>
      <c r="AU42" s="245"/>
      <c r="AV42" s="245"/>
      <c r="AW42" s="245"/>
      <c r="AX42" s="245"/>
      <c r="AY42" s="245"/>
      <c r="AZ42" s="245"/>
      <c r="BA42" s="245"/>
      <c r="BB42" s="245"/>
      <c r="BC42" s="245"/>
      <c r="BD42" s="245"/>
      <c r="BE42" s="245"/>
      <c r="BF42" s="245"/>
    </row>
    <row r="43" spans="1:58" ht="18" customHeight="1" x14ac:dyDescent="0.3">
      <c r="A43" s="476"/>
      <c r="B43" s="476"/>
      <c r="C43" s="476"/>
      <c r="D43" s="490" t="s">
        <v>437</v>
      </c>
      <c r="E43" s="491"/>
      <c r="F43" s="263" t="s">
        <v>212</v>
      </c>
      <c r="G43" s="269">
        <v>1.7950000000000001E-2</v>
      </c>
      <c r="H43" s="269">
        <v>2.5000000000000001E-2</v>
      </c>
      <c r="I43" s="269">
        <v>2.5000000000000001E-2</v>
      </c>
      <c r="J43" s="269">
        <v>1.7299999999999999E-2</v>
      </c>
      <c r="K43" s="418">
        <v>3.9899999999999998E-2</v>
      </c>
      <c r="L43" s="20"/>
      <c r="M43" s="247"/>
      <c r="N43" s="11"/>
      <c r="O43" s="98">
        <v>1.3649999999999999E-2</v>
      </c>
      <c r="P43" s="9"/>
      <c r="Q43" s="98">
        <v>2.1700000000000001E-2</v>
      </c>
      <c r="R43" s="9"/>
      <c r="S43" s="98">
        <v>2.1250000000000002E-2</v>
      </c>
      <c r="T43" s="98">
        <v>2.4250000000000001E-2</v>
      </c>
      <c r="U43" s="98">
        <v>1.235E-2</v>
      </c>
      <c r="V43" s="243">
        <v>3.4000000000000002E-2</v>
      </c>
      <c r="W43" s="98">
        <v>2.1100000000000001E-2</v>
      </c>
      <c r="X43" s="98">
        <v>1.7899999999999999E-2</v>
      </c>
      <c r="Y43" s="264">
        <v>1.5449999999999998E-2</v>
      </c>
      <c r="Z43" s="9"/>
      <c r="AA43" s="270"/>
      <c r="AB43" s="9"/>
      <c r="AC43" s="98">
        <v>1.38E-2</v>
      </c>
      <c r="AD43" s="264">
        <v>0.04</v>
      </c>
      <c r="AE43" s="9"/>
      <c r="AF43" s="9"/>
      <c r="AG43" s="264">
        <v>1.7950000000000001E-2</v>
      </c>
      <c r="AH43" s="264">
        <v>1.3049999999999999E-2</v>
      </c>
      <c r="AI43" s="264">
        <v>2.5000000000000001E-2</v>
      </c>
      <c r="AJ43" s="98">
        <v>1.3950000000000001E-2</v>
      </c>
      <c r="AK43" s="267">
        <v>0.04</v>
      </c>
      <c r="AL43" s="98">
        <v>9.2999999999999992E-3</v>
      </c>
      <c r="AM43" s="98">
        <v>1.6800000000000002E-2</v>
      </c>
      <c r="AN43" s="9">
        <v>2.5000000000000001E-2</v>
      </c>
      <c r="AO43" s="9">
        <v>1.2189999999999999E-2</v>
      </c>
      <c r="AP43" s="267">
        <v>0.01</v>
      </c>
      <c r="AQ43" s="267">
        <v>0.01</v>
      </c>
      <c r="AR43" s="98"/>
      <c r="AS43" s="98"/>
      <c r="AT43" s="9"/>
      <c r="AU43" s="245"/>
      <c r="AV43" s="245"/>
      <c r="AW43" s="248"/>
      <c r="AX43" s="248"/>
      <c r="AY43" s="245"/>
      <c r="AZ43" s="245"/>
      <c r="BA43" s="248"/>
      <c r="BB43" s="248"/>
      <c r="BC43" s="248"/>
      <c r="BD43" s="248"/>
      <c r="BE43" s="248"/>
      <c r="BF43" s="248"/>
    </row>
    <row r="44" spans="1:58" ht="18" customHeight="1" x14ac:dyDescent="0.3">
      <c r="A44" s="476"/>
      <c r="B44" s="476"/>
      <c r="C44" s="476"/>
      <c r="D44" s="490" t="s">
        <v>438</v>
      </c>
      <c r="E44" s="491"/>
      <c r="F44" s="263" t="s">
        <v>212</v>
      </c>
      <c r="G44" s="269">
        <v>1.0256630000000001E-2</v>
      </c>
      <c r="H44" s="269">
        <v>7.4999999999999997E-3</v>
      </c>
      <c r="I44" s="269">
        <v>0.01</v>
      </c>
      <c r="J44" s="269">
        <v>7.26E-3</v>
      </c>
      <c r="K44" s="418">
        <v>0.01</v>
      </c>
      <c r="L44" s="20"/>
      <c r="M44" s="20"/>
      <c r="N44" s="11"/>
      <c r="O44" s="9"/>
      <c r="P44" s="9"/>
      <c r="Q44" s="9"/>
      <c r="R44" s="9"/>
      <c r="S44" s="9"/>
      <c r="T44" s="9"/>
      <c r="U44" s="9"/>
      <c r="V44" s="9"/>
      <c r="W44" s="9"/>
      <c r="X44" s="9"/>
      <c r="Y44" s="264">
        <v>8.82813E-3</v>
      </c>
      <c r="Z44" s="9"/>
      <c r="AA44" s="9"/>
      <c r="AB44" s="9"/>
      <c r="AC44" s="9"/>
      <c r="AD44" s="264">
        <v>0.02</v>
      </c>
      <c r="AE44" s="9"/>
      <c r="AF44" s="9"/>
      <c r="AG44" s="264">
        <v>1.0256630000000001E-2</v>
      </c>
      <c r="AH44" s="264">
        <v>1.4999999999999999E-2</v>
      </c>
      <c r="AI44" s="264">
        <v>0.01</v>
      </c>
      <c r="AJ44" s="9"/>
      <c r="AK44" s="267">
        <v>0.02</v>
      </c>
      <c r="AL44" s="9"/>
      <c r="AM44" s="9"/>
      <c r="AN44" s="9">
        <v>0.01</v>
      </c>
      <c r="AO44" s="9">
        <v>3.0999999999999999E-3</v>
      </c>
      <c r="AP44" s="267">
        <v>0.02</v>
      </c>
      <c r="AQ44" s="267">
        <v>0.02</v>
      </c>
      <c r="AR44" s="9"/>
      <c r="AS44" s="9"/>
      <c r="AT44" s="9"/>
      <c r="AU44" s="245"/>
      <c r="AV44" s="245"/>
      <c r="AW44" s="245"/>
      <c r="AX44" s="245"/>
      <c r="AY44" s="245"/>
      <c r="AZ44" s="245"/>
      <c r="BA44" s="245"/>
      <c r="BB44" s="245"/>
      <c r="BC44" s="245"/>
      <c r="BD44" s="245"/>
      <c r="BE44" s="245"/>
      <c r="BF44" s="245"/>
    </row>
    <row r="45" spans="1:58" ht="18" customHeight="1" x14ac:dyDescent="0.3">
      <c r="A45" s="476"/>
      <c r="B45" s="476"/>
      <c r="C45" s="476"/>
      <c r="D45" s="490" t="s">
        <v>439</v>
      </c>
      <c r="E45" s="491"/>
      <c r="F45" s="263" t="s">
        <v>212</v>
      </c>
      <c r="G45" s="269">
        <v>4.1026520000000009E-3</v>
      </c>
      <c r="H45" s="269">
        <v>5.0000000000000001E-3</v>
      </c>
      <c r="I45" s="269">
        <v>4.0000000000000001E-3</v>
      </c>
      <c r="J45" s="269">
        <v>4.6499999999999996E-3</v>
      </c>
      <c r="K45" s="418">
        <v>5.0000000000000001E-3</v>
      </c>
      <c r="L45" s="20"/>
      <c r="M45" s="20"/>
      <c r="N45" s="11"/>
      <c r="O45" s="9"/>
      <c r="P45" s="9"/>
      <c r="Q45" s="9"/>
      <c r="R45" s="9"/>
      <c r="S45" s="9"/>
      <c r="T45" s="9"/>
      <c r="U45" s="9"/>
      <c r="V45" s="9"/>
      <c r="W45" s="9"/>
      <c r="X45" s="9"/>
      <c r="Y45" s="264">
        <v>3.5312520000000003E-3</v>
      </c>
      <c r="Z45" s="9"/>
      <c r="AA45" s="9"/>
      <c r="AB45" s="9"/>
      <c r="AC45" s="9"/>
      <c r="AD45" s="264">
        <v>0.01</v>
      </c>
      <c r="AE45" s="9"/>
      <c r="AF45" s="9"/>
      <c r="AG45" s="264">
        <v>4.1026520000000009E-3</v>
      </c>
      <c r="AH45" s="264">
        <v>0.01</v>
      </c>
      <c r="AI45" s="264">
        <v>4.0000000000000001E-3</v>
      </c>
      <c r="AJ45" s="9"/>
      <c r="AK45" s="267">
        <v>0.01</v>
      </c>
      <c r="AL45" s="9"/>
      <c r="AM45" s="9"/>
      <c r="AN45" s="9">
        <v>0.04</v>
      </c>
      <c r="AO45" s="9">
        <v>1.5900000000000001E-3</v>
      </c>
      <c r="AP45" s="267">
        <v>0.01</v>
      </c>
      <c r="AQ45" s="267">
        <v>0.01</v>
      </c>
      <c r="AR45" s="9"/>
      <c r="AS45" s="9"/>
      <c r="AT45" s="9"/>
      <c r="AU45" s="245"/>
      <c r="AV45" s="245"/>
      <c r="AW45" s="245"/>
      <c r="AX45" s="245"/>
      <c r="AY45" s="245"/>
      <c r="AZ45" s="245"/>
      <c r="BA45" s="245"/>
      <c r="BB45" s="245"/>
      <c r="BC45" s="245"/>
      <c r="BD45" s="245"/>
      <c r="BE45" s="245"/>
      <c r="BF45" s="245"/>
    </row>
    <row r="46" spans="1:58" ht="18" customHeight="1" x14ac:dyDescent="0.3">
      <c r="A46" s="476"/>
      <c r="B46" s="476"/>
      <c r="C46" s="476"/>
      <c r="D46" s="490" t="s">
        <v>440</v>
      </c>
      <c r="E46" s="491"/>
      <c r="F46" s="263" t="s">
        <v>212</v>
      </c>
      <c r="G46" s="269">
        <v>1.3300000000000001E-2</v>
      </c>
      <c r="H46" s="269">
        <v>7.4999999999999997E-3</v>
      </c>
      <c r="I46" s="269">
        <v>1.4999999999999999E-2</v>
      </c>
      <c r="J46" s="269">
        <v>0.02</v>
      </c>
      <c r="K46" s="418">
        <v>2.5000000000000001E-2</v>
      </c>
      <c r="L46" s="20"/>
      <c r="M46" s="20"/>
      <c r="N46" s="11"/>
      <c r="O46" s="9">
        <v>7.4999999999999997E-3</v>
      </c>
      <c r="P46" s="9">
        <v>1.4999999999999999E-2</v>
      </c>
      <c r="Q46" s="9">
        <v>7.4999999999999997E-3</v>
      </c>
      <c r="R46" s="9">
        <v>7.4999999999999997E-3</v>
      </c>
      <c r="S46" s="9">
        <v>1.4999999999999999E-2</v>
      </c>
      <c r="T46" s="98">
        <v>2.6200000000000001E-2</v>
      </c>
      <c r="U46" s="98">
        <v>1.7399999999999999E-2</v>
      </c>
      <c r="V46" s="9"/>
      <c r="W46" s="98">
        <v>1.7299999999999999E-2</v>
      </c>
      <c r="X46" s="9">
        <v>1.4999999999999999E-2</v>
      </c>
      <c r="Y46" s="264">
        <v>1E-3</v>
      </c>
      <c r="Z46" s="270"/>
      <c r="AA46" s="9">
        <v>1.4999999999999999E-2</v>
      </c>
      <c r="AB46" s="270"/>
      <c r="AC46" s="9">
        <v>7.4999999999999997E-3</v>
      </c>
      <c r="AD46" s="264">
        <v>0.02</v>
      </c>
      <c r="AE46" s="9"/>
      <c r="AF46" s="9">
        <v>7.4999999999999997E-3</v>
      </c>
      <c r="AG46" s="264">
        <v>1.3300000000000001E-2</v>
      </c>
      <c r="AH46" s="264">
        <v>1.4999999999999999E-2</v>
      </c>
      <c r="AI46" s="264">
        <v>1.4999999999999999E-2</v>
      </c>
      <c r="AJ46" s="98">
        <v>4.3E-3</v>
      </c>
      <c r="AK46" s="267">
        <v>0.02</v>
      </c>
      <c r="AL46" s="9"/>
      <c r="AM46" s="9"/>
      <c r="AN46" s="9">
        <v>0.01</v>
      </c>
      <c r="AO46" s="9">
        <v>0</v>
      </c>
      <c r="AP46" s="267">
        <v>0.02</v>
      </c>
      <c r="AQ46" s="267">
        <v>0.02</v>
      </c>
      <c r="AR46" s="9"/>
      <c r="AS46" s="9"/>
      <c r="AT46" s="9"/>
      <c r="AU46" s="245"/>
      <c r="AV46" s="245"/>
      <c r="AW46" s="245"/>
      <c r="AX46" s="245"/>
      <c r="AY46" s="245"/>
      <c r="AZ46" s="245"/>
      <c r="BA46" s="248"/>
      <c r="BB46" s="245"/>
      <c r="BC46" s="248"/>
      <c r="BD46" s="248"/>
      <c r="BE46" s="245"/>
      <c r="BF46" s="245"/>
    </row>
    <row r="47" spans="1:58" ht="18" customHeight="1" x14ac:dyDescent="0.3">
      <c r="A47" s="476"/>
      <c r="B47" s="476"/>
      <c r="C47" s="476"/>
      <c r="D47" s="490" t="s">
        <v>441</v>
      </c>
      <c r="E47" s="491"/>
      <c r="F47" s="263" t="s">
        <v>212</v>
      </c>
      <c r="G47" s="269">
        <v>1.0256630000000001E-2</v>
      </c>
      <c r="H47" s="269">
        <v>0.01</v>
      </c>
      <c r="I47" s="269">
        <v>0.01</v>
      </c>
      <c r="J47" s="269">
        <v>1.2247448713915889E-2</v>
      </c>
      <c r="K47" s="418">
        <v>0.02</v>
      </c>
      <c r="L47" s="20"/>
      <c r="M47" s="20"/>
      <c r="N47" s="11"/>
      <c r="O47" s="9">
        <v>1.2247448713915889E-2</v>
      </c>
      <c r="P47" s="9"/>
      <c r="Q47" s="9"/>
      <c r="R47" s="9"/>
      <c r="S47" s="9">
        <v>1.4142135623730952E-2</v>
      </c>
      <c r="T47" s="9">
        <v>1.4142135623730952E-2</v>
      </c>
      <c r="U47" s="9">
        <v>1.2247448713915889E-2</v>
      </c>
      <c r="V47" s="9"/>
      <c r="W47" s="9">
        <v>1.2247448713915889E-2</v>
      </c>
      <c r="X47" s="9">
        <v>1.4142135623730952E-2</v>
      </c>
      <c r="Y47" s="264">
        <v>8.82813E-3</v>
      </c>
      <c r="Z47" s="9"/>
      <c r="AA47" s="9"/>
      <c r="AB47" s="9"/>
      <c r="AC47" s="9"/>
      <c r="AD47" s="264">
        <v>0.01</v>
      </c>
      <c r="AE47" s="9"/>
      <c r="AF47" s="9"/>
      <c r="AG47" s="264">
        <v>1.0256630000000001E-2</v>
      </c>
      <c r="AH47" s="264">
        <v>0.01</v>
      </c>
      <c r="AI47" s="264">
        <v>0.01</v>
      </c>
      <c r="AJ47" s="9">
        <v>1.2247448713915889E-2</v>
      </c>
      <c r="AK47" s="267">
        <v>0.01</v>
      </c>
      <c r="AL47" s="9">
        <v>1.2247448713915889E-2</v>
      </c>
      <c r="AM47" s="9">
        <v>1.2247448713915889E-2</v>
      </c>
      <c r="AN47" s="9">
        <v>0.01</v>
      </c>
      <c r="AO47" s="9">
        <v>4.13E-3</v>
      </c>
      <c r="AP47" s="267">
        <v>0.01</v>
      </c>
      <c r="AQ47" s="267">
        <v>0.01</v>
      </c>
      <c r="AR47" s="9"/>
      <c r="AS47" s="9"/>
      <c r="AT47" s="9"/>
      <c r="AU47" s="245"/>
      <c r="AV47" s="245"/>
      <c r="AW47" s="245"/>
      <c r="AX47" s="245"/>
      <c r="AY47" s="245"/>
      <c r="AZ47" s="245"/>
      <c r="BA47" s="245"/>
      <c r="BB47" s="245"/>
      <c r="BC47" s="245"/>
      <c r="BD47" s="245"/>
      <c r="BE47" s="245"/>
      <c r="BF47" s="245"/>
    </row>
    <row r="48" spans="1:58" ht="18" customHeight="1" x14ac:dyDescent="0.3">
      <c r="A48" s="476" t="s">
        <v>186</v>
      </c>
      <c r="B48" s="476"/>
      <c r="C48" s="476"/>
      <c r="D48" s="490" t="s">
        <v>442</v>
      </c>
      <c r="E48" s="491"/>
      <c r="F48" s="263" t="s">
        <v>212</v>
      </c>
      <c r="G48" s="269">
        <v>2E-3</v>
      </c>
      <c r="H48" s="269">
        <v>5.5000000000000005E-3</v>
      </c>
      <c r="I48" s="269">
        <v>2E-3</v>
      </c>
      <c r="J48" s="269">
        <v>5.0000000000000001E-4</v>
      </c>
      <c r="K48" s="418">
        <v>2E-3</v>
      </c>
      <c r="L48" s="20"/>
      <c r="M48" s="20"/>
      <c r="N48" s="11"/>
      <c r="O48" s="9"/>
      <c r="P48" s="9"/>
      <c r="Q48" s="9"/>
      <c r="R48" s="9"/>
      <c r="S48" s="9"/>
      <c r="T48" s="9"/>
      <c r="U48" s="9"/>
      <c r="V48" s="9"/>
      <c r="W48" s="9"/>
      <c r="X48" s="9"/>
      <c r="Y48" s="264">
        <v>2E-3</v>
      </c>
      <c r="Z48" s="9"/>
      <c r="AA48" s="9"/>
      <c r="AB48" s="9"/>
      <c r="AC48" s="9"/>
      <c r="AD48" s="264">
        <v>0.02</v>
      </c>
      <c r="AE48" s="9"/>
      <c r="AF48" s="9"/>
      <c r="AG48" s="264">
        <v>2E-3</v>
      </c>
      <c r="AH48" s="264">
        <v>2.2000000000000002E-2</v>
      </c>
      <c r="AI48" s="264">
        <v>2E-3</v>
      </c>
      <c r="AJ48" s="9"/>
      <c r="AK48" s="267">
        <v>0.02</v>
      </c>
      <c r="AL48" s="9"/>
      <c r="AM48" s="9"/>
      <c r="AN48" s="9">
        <v>2E-3</v>
      </c>
      <c r="AO48" s="9">
        <v>5.0000000000000001E-4</v>
      </c>
      <c r="AP48" s="267">
        <v>0.02</v>
      </c>
      <c r="AQ48" s="267">
        <v>0.02</v>
      </c>
      <c r="AR48" s="9"/>
      <c r="AS48" s="9"/>
      <c r="AT48" s="9"/>
      <c r="AU48" s="245"/>
      <c r="AV48" s="245"/>
      <c r="AW48" s="245"/>
      <c r="AX48" s="245"/>
      <c r="AY48" s="245"/>
      <c r="AZ48" s="245"/>
      <c r="BA48" s="245"/>
      <c r="BB48" s="245"/>
      <c r="BC48" s="245"/>
      <c r="BD48" s="245"/>
      <c r="BE48" s="245"/>
      <c r="BF48" s="245"/>
    </row>
    <row r="49" spans="1:58" ht="18" customHeight="1" x14ac:dyDescent="0.3">
      <c r="A49" s="476"/>
      <c r="B49" s="476"/>
      <c r="C49" s="476"/>
      <c r="D49" s="490" t="s">
        <v>443</v>
      </c>
      <c r="E49" s="491"/>
      <c r="F49" s="263" t="s">
        <v>212</v>
      </c>
      <c r="G49" s="269">
        <v>6.4999999999999997E-4</v>
      </c>
      <c r="H49" s="269">
        <v>1.2500000000000002E-3</v>
      </c>
      <c r="I49" s="269">
        <v>2.5000000000000001E-3</v>
      </c>
      <c r="J49" s="269">
        <v>8.9999999999999998E-4</v>
      </c>
      <c r="K49" s="418">
        <v>2E-3</v>
      </c>
      <c r="L49" s="20"/>
      <c r="M49" s="247"/>
      <c r="N49" s="11"/>
      <c r="O49" s="98">
        <v>1.25E-3</v>
      </c>
      <c r="P49" s="9"/>
      <c r="Q49" s="98">
        <v>2.2000000000000001E-3</v>
      </c>
      <c r="R49" s="9"/>
      <c r="S49" s="98">
        <v>9.5E-4</v>
      </c>
      <c r="T49" s="98">
        <v>1.8E-3</v>
      </c>
      <c r="U49" s="98">
        <v>8.5000000000000006E-4</v>
      </c>
      <c r="V49" s="98">
        <v>1.65E-3</v>
      </c>
      <c r="W49" s="98">
        <v>1.65E-3</v>
      </c>
      <c r="X49" s="98">
        <v>1.6000000000000001E-3</v>
      </c>
      <c r="Y49" s="264">
        <v>1.1000000000000001E-3</v>
      </c>
      <c r="Z49" s="9"/>
      <c r="AA49" s="243">
        <v>1.95E-4</v>
      </c>
      <c r="AB49" s="9"/>
      <c r="AC49" s="98">
        <v>1.4499999999999999E-3</v>
      </c>
      <c r="AD49" s="264">
        <v>0</v>
      </c>
      <c r="AE49" s="9"/>
      <c r="AF49" s="9"/>
      <c r="AG49" s="264">
        <v>6.4999999999999997E-4</v>
      </c>
      <c r="AH49" s="264">
        <v>2.5000000000000001E-3</v>
      </c>
      <c r="AI49" s="264">
        <v>2.5000000000000001E-3</v>
      </c>
      <c r="AJ49" s="98">
        <v>1.0499999999999999E-3</v>
      </c>
      <c r="AK49" s="267">
        <v>0</v>
      </c>
      <c r="AL49" s="98">
        <v>5.0000000000000001E-4</v>
      </c>
      <c r="AM49" s="98">
        <v>1.15E-3</v>
      </c>
      <c r="AN49" s="9">
        <v>2.5000000000000001E-3</v>
      </c>
      <c r="AO49" s="9">
        <v>2E-3</v>
      </c>
      <c r="AP49" s="267">
        <v>0</v>
      </c>
      <c r="AQ49" s="267">
        <v>0</v>
      </c>
      <c r="AR49" s="98"/>
      <c r="AS49" s="98"/>
      <c r="AT49" s="9"/>
      <c r="AU49" s="244"/>
      <c r="AV49" s="245"/>
      <c r="AW49" s="248"/>
      <c r="AX49" s="248"/>
      <c r="AY49" s="245"/>
      <c r="AZ49" s="245"/>
      <c r="BA49" s="248"/>
      <c r="BB49" s="248"/>
      <c r="BC49" s="248"/>
      <c r="BD49" s="248"/>
      <c r="BE49" s="248"/>
      <c r="BF49" s="248"/>
    </row>
    <row r="50" spans="1:58" ht="18" customHeight="1" x14ac:dyDescent="0.3">
      <c r="A50" s="476"/>
      <c r="B50" s="476"/>
      <c r="C50" s="476"/>
      <c r="D50" s="490" t="s">
        <v>444</v>
      </c>
      <c r="E50" s="491"/>
      <c r="F50" s="263" t="s">
        <v>212</v>
      </c>
      <c r="G50" s="269">
        <v>4.8148099999999997E-4</v>
      </c>
      <c r="H50" s="269">
        <v>3.7500000000000001E-4</v>
      </c>
      <c r="I50" s="269">
        <v>1E-3</v>
      </c>
      <c r="J50" s="269">
        <v>1.5629999999999999E-3</v>
      </c>
      <c r="K50" s="418">
        <v>1E-3</v>
      </c>
      <c r="L50" s="20"/>
      <c r="M50" s="20"/>
      <c r="N50" s="11"/>
      <c r="O50" s="9"/>
      <c r="P50" s="9"/>
      <c r="Q50" s="9"/>
      <c r="R50" s="9"/>
      <c r="S50" s="9"/>
      <c r="T50" s="9"/>
      <c r="U50" s="9"/>
      <c r="V50" s="9"/>
      <c r="W50" s="9"/>
      <c r="X50" s="9"/>
      <c r="Y50" s="264">
        <v>8.1481399999999997E-4</v>
      </c>
      <c r="Z50" s="9"/>
      <c r="AA50" s="9"/>
      <c r="AB50" s="9"/>
      <c r="AC50" s="9"/>
      <c r="AD50" s="264">
        <v>0</v>
      </c>
      <c r="AE50" s="9"/>
      <c r="AF50" s="9"/>
      <c r="AG50" s="264">
        <v>4.8148099999999997E-4</v>
      </c>
      <c r="AH50" s="264">
        <v>1.5E-3</v>
      </c>
      <c r="AI50" s="264">
        <v>1E-3</v>
      </c>
      <c r="AJ50" s="9"/>
      <c r="AK50" s="267">
        <v>0</v>
      </c>
      <c r="AL50" s="9"/>
      <c r="AM50" s="9"/>
      <c r="AN50" s="9">
        <v>1E-3</v>
      </c>
      <c r="AO50" s="9">
        <v>1.1999999999999999E-3</v>
      </c>
      <c r="AP50" s="267">
        <v>0</v>
      </c>
      <c r="AQ50" s="267">
        <v>0</v>
      </c>
      <c r="AR50" s="9"/>
      <c r="AS50" s="9"/>
      <c r="AT50" s="9"/>
      <c r="AU50" s="245"/>
      <c r="AV50" s="245"/>
      <c r="AW50" s="245"/>
      <c r="AX50" s="245"/>
      <c r="AY50" s="245"/>
      <c r="AZ50" s="245"/>
      <c r="BA50" s="245"/>
      <c r="BB50" s="245"/>
      <c r="BC50" s="245"/>
      <c r="BD50" s="245"/>
      <c r="BE50" s="245"/>
      <c r="BF50" s="245"/>
    </row>
    <row r="51" spans="1:58" ht="18" customHeight="1" x14ac:dyDescent="0.3">
      <c r="A51" s="476"/>
      <c r="B51" s="476"/>
      <c r="C51" s="476"/>
      <c r="D51" s="490" t="s">
        <v>445</v>
      </c>
      <c r="E51" s="491"/>
      <c r="F51" s="263" t="s">
        <v>212</v>
      </c>
      <c r="G51" s="269">
        <v>1.925924E-4</v>
      </c>
      <c r="H51" s="269">
        <v>2.5000000000000001E-4</v>
      </c>
      <c r="I51" s="269">
        <v>4.0000000000000002E-4</v>
      </c>
      <c r="J51" s="269">
        <v>8.0000000000000004E-4</v>
      </c>
      <c r="K51" s="418">
        <v>5.0000000000000001E-4</v>
      </c>
      <c r="L51" s="20"/>
      <c r="M51" s="20"/>
      <c r="N51" s="11"/>
      <c r="O51" s="9"/>
      <c r="P51" s="9"/>
      <c r="Q51" s="9"/>
      <c r="R51" s="9"/>
      <c r="S51" s="9"/>
      <c r="T51" s="9"/>
      <c r="U51" s="9"/>
      <c r="V51" s="9"/>
      <c r="W51" s="9"/>
      <c r="X51" s="9"/>
      <c r="Y51" s="264">
        <v>3.2592560000000001E-4</v>
      </c>
      <c r="Z51" s="9"/>
      <c r="AA51" s="9"/>
      <c r="AB51" s="9"/>
      <c r="AC51" s="9"/>
      <c r="AD51" s="264">
        <v>0</v>
      </c>
      <c r="AE51" s="9"/>
      <c r="AF51" s="9"/>
      <c r="AG51" s="264">
        <v>1.925924E-4</v>
      </c>
      <c r="AH51" s="264">
        <v>1E-3</v>
      </c>
      <c r="AI51" s="264">
        <v>4.0000000000000002E-4</v>
      </c>
      <c r="AJ51" s="9"/>
      <c r="AK51" s="267">
        <v>0</v>
      </c>
      <c r="AL51" s="9"/>
      <c r="AM51" s="9"/>
      <c r="AN51" s="9">
        <v>4.0000000000000001E-3</v>
      </c>
      <c r="AO51" s="9">
        <v>1.09E-3</v>
      </c>
      <c r="AP51" s="267">
        <v>0</v>
      </c>
      <c r="AQ51" s="267">
        <v>0</v>
      </c>
      <c r="AR51" s="9"/>
      <c r="AS51" s="9"/>
      <c r="AT51" s="9"/>
      <c r="AU51" s="245"/>
      <c r="AV51" s="245"/>
      <c r="AW51" s="245"/>
      <c r="AX51" s="245"/>
      <c r="AY51" s="245"/>
      <c r="AZ51" s="245"/>
      <c r="BA51" s="245"/>
      <c r="BB51" s="245"/>
      <c r="BC51" s="245"/>
      <c r="BD51" s="245"/>
      <c r="BE51" s="245"/>
      <c r="BF51" s="245"/>
    </row>
    <row r="52" spans="1:58" ht="18" customHeight="1" x14ac:dyDescent="0.3">
      <c r="A52" s="476"/>
      <c r="B52" s="476"/>
      <c r="C52" s="476"/>
      <c r="D52" s="490" t="s">
        <v>446</v>
      </c>
      <c r="E52" s="491"/>
      <c r="F52" s="263" t="s">
        <v>212</v>
      </c>
      <c r="G52" s="269">
        <v>8.0000000000000004E-4</v>
      </c>
      <c r="H52" s="269">
        <v>3.7500000000000001E-4</v>
      </c>
      <c r="I52" s="269">
        <v>1.5E-3</v>
      </c>
      <c r="J52" s="269">
        <v>2E-3</v>
      </c>
      <c r="K52" s="418">
        <v>2E-3</v>
      </c>
      <c r="L52" s="20"/>
      <c r="M52" s="20"/>
      <c r="N52" s="11"/>
      <c r="O52" s="271">
        <v>1.06E-4</v>
      </c>
      <c r="P52" s="9">
        <v>7.5000000000000002E-4</v>
      </c>
      <c r="Q52" s="243">
        <v>3.4000000000000002E-4</v>
      </c>
      <c r="R52" s="9">
        <v>7.5000000000000002E-4</v>
      </c>
      <c r="S52" s="243">
        <v>2.5000000000000001E-4</v>
      </c>
      <c r="T52" s="98">
        <v>3.0000000000000001E-3</v>
      </c>
      <c r="U52" s="98">
        <v>1.9E-3</v>
      </c>
      <c r="V52" s="9"/>
      <c r="W52" s="98">
        <v>2E-3</v>
      </c>
      <c r="X52" s="243">
        <v>8.3000000000000001E-4</v>
      </c>
      <c r="Y52" s="264">
        <v>1E-3</v>
      </c>
      <c r="Z52" s="243">
        <v>2.3000000000000001E-4</v>
      </c>
      <c r="AA52" s="9">
        <v>1.5E-3</v>
      </c>
      <c r="AB52" s="9"/>
      <c r="AC52" s="243">
        <v>5.5999999999999995E-4</v>
      </c>
      <c r="AD52" s="264">
        <v>0</v>
      </c>
      <c r="AE52" s="9"/>
      <c r="AF52" s="243">
        <v>3.2000000000000003E-4</v>
      </c>
      <c r="AG52" s="264">
        <v>8.0000000000000004E-4</v>
      </c>
      <c r="AH52" s="264">
        <v>1.5E-3</v>
      </c>
      <c r="AI52" s="264">
        <v>1.5E-3</v>
      </c>
      <c r="AJ52" s="98">
        <v>1.1000000000000001E-3</v>
      </c>
      <c r="AK52" s="267">
        <v>0</v>
      </c>
      <c r="AL52" s="9"/>
      <c r="AM52" s="9"/>
      <c r="AN52" s="9">
        <v>1E-3</v>
      </c>
      <c r="AO52" s="9">
        <v>0</v>
      </c>
      <c r="AP52" s="267">
        <v>0</v>
      </c>
      <c r="AQ52" s="267">
        <v>0</v>
      </c>
      <c r="AR52" s="243"/>
      <c r="AS52" s="9"/>
      <c r="AT52" s="243"/>
      <c r="AU52" s="245"/>
      <c r="AV52" s="245"/>
      <c r="AW52" s="244"/>
      <c r="AX52" s="244"/>
      <c r="AY52" s="245"/>
      <c r="AZ52" s="244"/>
      <c r="BA52" s="248"/>
      <c r="BB52" s="245"/>
      <c r="BC52" s="248"/>
      <c r="BD52" s="248"/>
      <c r="BE52" s="245"/>
      <c r="BF52" s="245"/>
    </row>
    <row r="53" spans="1:58" ht="18" customHeight="1" x14ac:dyDescent="0.3">
      <c r="A53" s="476"/>
      <c r="B53" s="476"/>
      <c r="C53" s="476"/>
      <c r="D53" s="490" t="s">
        <v>447</v>
      </c>
      <c r="E53" s="491"/>
      <c r="F53" s="263" t="s">
        <v>212</v>
      </c>
      <c r="G53" s="269">
        <v>4.8148099999999997E-4</v>
      </c>
      <c r="H53" s="269">
        <v>5.0000000000000001E-4</v>
      </c>
      <c r="I53" s="269">
        <v>1E-3</v>
      </c>
      <c r="J53" s="269">
        <v>6.1237243569579446E-4</v>
      </c>
      <c r="K53" s="418">
        <v>2E-3</v>
      </c>
      <c r="L53" s="20"/>
      <c r="M53" s="20"/>
      <c r="N53" s="11"/>
      <c r="O53" s="9">
        <v>1.2247448713915889E-3</v>
      </c>
      <c r="P53" s="9"/>
      <c r="Q53" s="9"/>
      <c r="R53" s="9"/>
      <c r="S53" s="9">
        <v>1.4142135623730952E-3</v>
      </c>
      <c r="T53" s="9">
        <v>1.4142135623730952E-3</v>
      </c>
      <c r="U53" s="9">
        <v>1.2247448713915889E-3</v>
      </c>
      <c r="V53" s="9"/>
      <c r="W53" s="9">
        <v>1.2247448713915889E-3</v>
      </c>
      <c r="X53" s="9">
        <v>1.4142135623730952E-3</v>
      </c>
      <c r="Y53" s="264">
        <v>8.1481399999999997E-4</v>
      </c>
      <c r="Z53" s="9"/>
      <c r="AA53" s="9"/>
      <c r="AB53" s="9"/>
      <c r="AC53" s="9"/>
      <c r="AD53" s="264">
        <v>0</v>
      </c>
      <c r="AE53" s="9"/>
      <c r="AF53" s="9"/>
      <c r="AG53" s="264">
        <v>4.8148099999999997E-4</v>
      </c>
      <c r="AH53" s="264">
        <v>1E-3</v>
      </c>
      <c r="AI53" s="264">
        <v>1E-3</v>
      </c>
      <c r="AJ53" s="9"/>
      <c r="AK53" s="267">
        <v>0</v>
      </c>
      <c r="AL53" s="9"/>
      <c r="AM53" s="9"/>
      <c r="AN53" s="9">
        <v>1E-3</v>
      </c>
      <c r="AO53" s="9">
        <v>1.1000000000000001E-3</v>
      </c>
      <c r="AP53" s="267">
        <v>0</v>
      </c>
      <c r="AQ53" s="267">
        <v>0</v>
      </c>
      <c r="AR53" s="9"/>
      <c r="AS53" s="9"/>
      <c r="AT53" s="9"/>
      <c r="AU53" s="245"/>
      <c r="AV53" s="245"/>
      <c r="AW53" s="245"/>
      <c r="AX53" s="245"/>
      <c r="AY53" s="245"/>
      <c r="AZ53" s="245"/>
      <c r="BA53" s="245"/>
      <c r="BB53" s="245"/>
      <c r="BC53" s="245"/>
      <c r="BD53" s="245"/>
      <c r="BE53" s="245"/>
      <c r="BF53" s="245"/>
    </row>
    <row r="54" spans="1:58" ht="18" customHeight="1" x14ac:dyDescent="0.3">
      <c r="A54" s="476" t="s">
        <v>181</v>
      </c>
      <c r="B54" s="476"/>
      <c r="C54" s="476"/>
      <c r="D54" s="490" t="s">
        <v>448</v>
      </c>
      <c r="E54" s="491"/>
      <c r="F54" s="263" t="s">
        <v>182</v>
      </c>
      <c r="G54" s="213">
        <v>1E-3</v>
      </c>
      <c r="H54" s="213">
        <v>0.03</v>
      </c>
      <c r="I54" s="213">
        <v>0.2</v>
      </c>
      <c r="J54" s="213">
        <v>0.01</v>
      </c>
      <c r="K54" s="417">
        <v>0.2</v>
      </c>
      <c r="L54" s="20"/>
      <c r="M54" s="20"/>
      <c r="N54" s="11"/>
      <c r="O54" s="9"/>
      <c r="P54" s="9"/>
      <c r="Q54" s="9"/>
      <c r="R54" s="9"/>
      <c r="S54" s="9"/>
      <c r="T54" s="9"/>
      <c r="U54" s="9"/>
      <c r="V54" s="9"/>
      <c r="W54" s="9"/>
      <c r="X54" s="9"/>
      <c r="Y54" s="264">
        <v>0.01</v>
      </c>
      <c r="Z54" s="9"/>
      <c r="AA54" s="9"/>
      <c r="AB54" s="9"/>
      <c r="AC54" s="9"/>
      <c r="AD54" s="264">
        <v>0.1</v>
      </c>
      <c r="AE54" s="9"/>
      <c r="AF54" s="9"/>
      <c r="AG54" s="264">
        <v>5.0000000000000001E-3</v>
      </c>
      <c r="AH54" s="264">
        <v>5.0000000000000001E-3</v>
      </c>
      <c r="AI54" s="264">
        <v>0.2</v>
      </c>
      <c r="AJ54" s="9">
        <v>0.1</v>
      </c>
      <c r="AK54" s="267">
        <v>0.1</v>
      </c>
      <c r="AL54" s="9">
        <v>0.03</v>
      </c>
      <c r="AM54" s="9">
        <v>0.3</v>
      </c>
      <c r="AN54" s="9">
        <v>0.2</v>
      </c>
      <c r="AO54" s="9">
        <v>0.03</v>
      </c>
      <c r="AP54" s="267">
        <v>0.1</v>
      </c>
      <c r="AQ54" s="267">
        <v>0.1</v>
      </c>
      <c r="AR54" s="9"/>
      <c r="AS54" s="9"/>
      <c r="AT54" s="9"/>
      <c r="AU54" s="245"/>
      <c r="AV54" s="245"/>
      <c r="AW54" s="245"/>
      <c r="AX54" s="245"/>
      <c r="AY54" s="245"/>
      <c r="AZ54" s="245"/>
      <c r="BA54" s="245"/>
      <c r="BB54" s="245"/>
      <c r="BC54" s="245"/>
      <c r="BD54" s="245"/>
      <c r="BE54" s="245"/>
      <c r="BF54" s="245"/>
    </row>
    <row r="55" spans="1:58" ht="18" customHeight="1" x14ac:dyDescent="0.3">
      <c r="A55" s="476"/>
      <c r="B55" s="476"/>
      <c r="C55" s="476"/>
      <c r="D55" s="490" t="s">
        <v>449</v>
      </c>
      <c r="E55" s="491"/>
      <c r="F55" s="263" t="s">
        <v>354</v>
      </c>
      <c r="G55" s="213">
        <v>0.9</v>
      </c>
      <c r="H55" s="213">
        <v>0.9</v>
      </c>
      <c r="I55" s="213">
        <v>0.99</v>
      </c>
      <c r="J55" s="213">
        <v>0.7</v>
      </c>
      <c r="K55" s="417">
        <v>0.8</v>
      </c>
      <c r="L55" s="20"/>
      <c r="M55" s="20"/>
      <c r="N55" s="11"/>
      <c r="O55" s="9">
        <v>0.7</v>
      </c>
      <c r="P55" s="9"/>
      <c r="Q55" s="9"/>
      <c r="R55" s="9"/>
      <c r="S55" s="9">
        <v>0.7</v>
      </c>
      <c r="T55" s="9">
        <v>0.5</v>
      </c>
      <c r="U55" s="9">
        <v>0.7</v>
      </c>
      <c r="V55" s="9"/>
      <c r="W55" s="9">
        <v>0.7</v>
      </c>
      <c r="X55" s="9">
        <v>0.5</v>
      </c>
      <c r="Y55" s="264">
        <v>0.99</v>
      </c>
      <c r="Z55" s="9"/>
      <c r="AA55" s="9"/>
      <c r="AB55" s="9"/>
      <c r="AC55" s="9"/>
      <c r="AD55" s="264">
        <v>0.7</v>
      </c>
      <c r="AE55" s="9"/>
      <c r="AF55" s="9"/>
      <c r="AG55" s="264">
        <v>0.99</v>
      </c>
      <c r="AH55" s="264">
        <v>0.9</v>
      </c>
      <c r="AI55" s="264">
        <v>0.99</v>
      </c>
      <c r="AJ55" s="9">
        <v>0.5</v>
      </c>
      <c r="AK55" s="267">
        <v>0.5</v>
      </c>
      <c r="AL55" s="9">
        <v>0.9</v>
      </c>
      <c r="AM55" s="9">
        <v>0.5</v>
      </c>
      <c r="AN55" s="9">
        <v>0.95</v>
      </c>
      <c r="AO55" s="9">
        <v>0.86</v>
      </c>
      <c r="AP55" s="267">
        <v>0.5</v>
      </c>
      <c r="AQ55" s="267">
        <v>0.7</v>
      </c>
      <c r="AR55" s="9"/>
      <c r="AS55" s="9"/>
      <c r="AT55" s="9"/>
      <c r="AU55" s="245"/>
      <c r="AV55" s="245"/>
      <c r="AW55" s="245"/>
      <c r="AX55" s="245"/>
      <c r="AY55" s="245"/>
      <c r="AZ55" s="245"/>
      <c r="BA55" s="245"/>
      <c r="BB55" s="245"/>
      <c r="BC55" s="245"/>
      <c r="BD55" s="245"/>
      <c r="BE55" s="245"/>
      <c r="BF55" s="245"/>
    </row>
    <row r="56" spans="1:58" ht="18" customHeight="1" x14ac:dyDescent="0.3">
      <c r="A56" s="476"/>
      <c r="B56" s="476"/>
      <c r="C56" s="476"/>
      <c r="D56" s="490" t="s">
        <v>450</v>
      </c>
      <c r="E56" s="491"/>
      <c r="F56" s="263" t="s">
        <v>354</v>
      </c>
      <c r="G56" s="213">
        <v>0.7</v>
      </c>
      <c r="H56" s="213">
        <v>1</v>
      </c>
      <c r="I56" s="213">
        <v>1</v>
      </c>
      <c r="J56" s="213">
        <v>0.7</v>
      </c>
      <c r="K56" s="417">
        <v>0.95</v>
      </c>
      <c r="L56" s="20"/>
      <c r="M56" s="20"/>
      <c r="N56" s="11"/>
      <c r="O56" s="9">
        <v>0.85</v>
      </c>
      <c r="P56" s="9"/>
      <c r="Q56" s="9"/>
      <c r="R56" s="9"/>
      <c r="S56" s="9">
        <v>0.85</v>
      </c>
      <c r="T56" s="9">
        <v>0.85</v>
      </c>
      <c r="U56" s="9">
        <v>0.7</v>
      </c>
      <c r="V56" s="9"/>
      <c r="W56" s="9">
        <v>0.7</v>
      </c>
      <c r="X56" s="9">
        <v>0.85</v>
      </c>
      <c r="Y56" s="264">
        <v>0.7</v>
      </c>
      <c r="Z56" s="9"/>
      <c r="AA56" s="9"/>
      <c r="AB56" s="9"/>
      <c r="AC56" s="9"/>
      <c r="AD56" s="264">
        <v>0.7</v>
      </c>
      <c r="AE56" s="9"/>
      <c r="AF56" s="9"/>
      <c r="AG56" s="264">
        <v>0.7</v>
      </c>
      <c r="AH56" s="264">
        <v>0.85</v>
      </c>
      <c r="AI56" s="264">
        <v>1</v>
      </c>
      <c r="AJ56" s="9">
        <v>0.85</v>
      </c>
      <c r="AK56" s="267">
        <v>0.85</v>
      </c>
      <c r="AL56" s="9">
        <v>0.7</v>
      </c>
      <c r="AM56" s="9">
        <v>0.7</v>
      </c>
      <c r="AN56" s="9">
        <v>1</v>
      </c>
      <c r="AO56" s="9">
        <v>0.82</v>
      </c>
      <c r="AP56" s="267">
        <v>0.7</v>
      </c>
      <c r="AQ56" s="267">
        <v>0.7</v>
      </c>
      <c r="AR56" s="9"/>
      <c r="AS56" s="9"/>
      <c r="AT56" s="9"/>
      <c r="AU56" s="245"/>
      <c r="AV56" s="245"/>
      <c r="AW56" s="245"/>
      <c r="AX56" s="245"/>
      <c r="AY56" s="245"/>
      <c r="AZ56" s="245"/>
      <c r="BA56" s="245"/>
      <c r="BB56" s="245"/>
      <c r="BC56" s="245"/>
      <c r="BD56" s="245"/>
      <c r="BE56" s="245"/>
      <c r="BF56" s="245"/>
    </row>
    <row r="57" spans="1:58" ht="18" customHeight="1" x14ac:dyDescent="0.3">
      <c r="A57" s="476"/>
      <c r="B57" s="476"/>
      <c r="C57" s="476"/>
      <c r="D57" s="490" t="s">
        <v>451</v>
      </c>
      <c r="E57" s="491"/>
      <c r="F57" s="263" t="s">
        <v>354</v>
      </c>
      <c r="G57" s="213">
        <v>0.7</v>
      </c>
      <c r="H57" s="213">
        <v>1</v>
      </c>
      <c r="I57" s="213">
        <v>1</v>
      </c>
      <c r="J57" s="213">
        <v>0.7</v>
      </c>
      <c r="K57" s="417">
        <v>0.85</v>
      </c>
      <c r="L57" s="20"/>
      <c r="M57" s="20"/>
      <c r="N57" s="11"/>
      <c r="O57" s="9">
        <v>0.85</v>
      </c>
      <c r="P57" s="9"/>
      <c r="Q57" s="9"/>
      <c r="R57" s="9"/>
      <c r="S57" s="9">
        <v>0.85</v>
      </c>
      <c r="T57" s="9">
        <v>0.85</v>
      </c>
      <c r="U57" s="9">
        <v>0.7</v>
      </c>
      <c r="V57" s="9"/>
      <c r="W57" s="9">
        <v>0.7</v>
      </c>
      <c r="X57" s="9">
        <v>0.85</v>
      </c>
      <c r="Y57" s="264">
        <v>0.7</v>
      </c>
      <c r="Z57" s="9"/>
      <c r="AA57" s="9"/>
      <c r="AB57" s="9"/>
      <c r="AC57" s="9"/>
      <c r="AD57" s="264">
        <v>0.7</v>
      </c>
      <c r="AE57" s="9"/>
      <c r="AF57" s="9"/>
      <c r="AG57" s="264">
        <v>0.7</v>
      </c>
      <c r="AH57" s="264">
        <v>0.85</v>
      </c>
      <c r="AI57" s="264">
        <v>1</v>
      </c>
      <c r="AJ57" s="9">
        <v>0.85</v>
      </c>
      <c r="AK57" s="267">
        <v>0.85</v>
      </c>
      <c r="AL57" s="9">
        <v>0.7</v>
      </c>
      <c r="AM57" s="9">
        <v>0.7</v>
      </c>
      <c r="AN57" s="9">
        <v>1</v>
      </c>
      <c r="AO57" s="9">
        <v>0.82</v>
      </c>
      <c r="AP57" s="267">
        <v>0.7</v>
      </c>
      <c r="AQ57" s="267">
        <v>0.7</v>
      </c>
      <c r="AR57" s="9"/>
      <c r="AS57" s="9"/>
      <c r="AT57" s="9"/>
      <c r="AU57" s="245"/>
      <c r="AV57" s="245"/>
      <c r="AW57" s="245"/>
      <c r="AX57" s="245"/>
      <c r="AY57" s="245"/>
      <c r="AZ57" s="245"/>
      <c r="BA57" s="245"/>
      <c r="BB57" s="245"/>
      <c r="BC57" s="245"/>
      <c r="BD57" s="245"/>
      <c r="BE57" s="245"/>
      <c r="BF57" s="245"/>
    </row>
    <row r="58" spans="1:58" ht="18" customHeight="1" x14ac:dyDescent="0.3">
      <c r="A58" s="476" t="s">
        <v>183</v>
      </c>
      <c r="B58" s="476"/>
      <c r="C58" s="476"/>
      <c r="D58" s="490" t="s">
        <v>536</v>
      </c>
      <c r="E58" s="491"/>
      <c r="F58" s="263" t="s">
        <v>354</v>
      </c>
      <c r="G58" s="213">
        <v>0.12570000000000001</v>
      </c>
      <c r="H58" s="213">
        <v>0.2</v>
      </c>
      <c r="I58" s="213">
        <v>0.4</v>
      </c>
      <c r="J58" s="213">
        <v>0.43</v>
      </c>
      <c r="K58" s="417">
        <v>0.1</v>
      </c>
      <c r="L58" s="20"/>
      <c r="M58" s="247"/>
      <c r="N58" s="11"/>
      <c r="O58" s="98">
        <v>0.39350000000000002</v>
      </c>
      <c r="P58" s="9"/>
      <c r="Q58" s="98">
        <v>0.19009999999999999</v>
      </c>
      <c r="R58" s="9"/>
      <c r="S58" s="98">
        <v>0.38419999999999999</v>
      </c>
      <c r="T58" s="98">
        <v>0.36409999999999998</v>
      </c>
      <c r="U58" s="98">
        <v>0.36109999999999998</v>
      </c>
      <c r="V58" s="243"/>
      <c r="W58" s="98">
        <v>0.23150000000000001</v>
      </c>
      <c r="X58" s="98">
        <v>0.30120000000000002</v>
      </c>
      <c r="Y58" s="264">
        <v>0.33</v>
      </c>
      <c r="Z58" s="9"/>
      <c r="AA58" s="9"/>
      <c r="AB58" s="9"/>
      <c r="AC58" s="98">
        <v>0.1633</v>
      </c>
      <c r="AD58" s="264">
        <v>0.4</v>
      </c>
      <c r="AE58" s="9"/>
      <c r="AF58" s="9"/>
      <c r="AG58" s="264">
        <v>0.4</v>
      </c>
      <c r="AH58" s="264">
        <v>0.4</v>
      </c>
      <c r="AI58" s="264">
        <v>0.4</v>
      </c>
      <c r="AJ58" s="98">
        <v>0.43759999999999999</v>
      </c>
      <c r="AK58" s="267">
        <v>0.4</v>
      </c>
      <c r="AL58" s="98">
        <v>0.35809999999999997</v>
      </c>
      <c r="AM58" s="98">
        <v>0.21579999999999999</v>
      </c>
      <c r="AN58" s="9">
        <v>0.4</v>
      </c>
      <c r="AO58" s="9">
        <v>0.20499999999999999</v>
      </c>
      <c r="AP58" s="267">
        <v>0.4</v>
      </c>
      <c r="AQ58" s="267">
        <v>0.4</v>
      </c>
      <c r="AR58" s="98"/>
      <c r="AS58" s="98"/>
      <c r="AT58" s="9"/>
      <c r="AU58" s="245"/>
      <c r="AV58" s="245"/>
      <c r="AW58" s="248"/>
      <c r="AX58" s="248"/>
      <c r="AY58" s="245"/>
      <c r="AZ58" s="245"/>
      <c r="BA58" s="248"/>
      <c r="BB58" s="248"/>
      <c r="BC58" s="248"/>
      <c r="BD58" s="248"/>
      <c r="BE58" s="248"/>
      <c r="BF58" s="248"/>
    </row>
    <row r="59" spans="1:58" ht="18" customHeight="1" x14ac:dyDescent="0.3">
      <c r="A59" s="476"/>
      <c r="B59" s="476"/>
      <c r="C59" s="476"/>
      <c r="D59" s="490" t="s">
        <v>537</v>
      </c>
      <c r="E59" s="491"/>
      <c r="F59" s="263" t="s">
        <v>354</v>
      </c>
      <c r="G59" s="213">
        <v>0.30419400000000002</v>
      </c>
      <c r="H59" s="213">
        <v>0.2</v>
      </c>
      <c r="I59" s="213">
        <v>0.4</v>
      </c>
      <c r="J59" s="213">
        <v>0.4</v>
      </c>
      <c r="K59" s="417">
        <v>0.2</v>
      </c>
      <c r="L59" s="20"/>
      <c r="M59" s="20"/>
      <c r="N59" s="11"/>
      <c r="O59" s="271">
        <v>0.2</v>
      </c>
      <c r="P59" s="9"/>
      <c r="Q59" s="9"/>
      <c r="R59" s="9"/>
      <c r="S59" s="9"/>
      <c r="T59" s="9"/>
      <c r="U59" s="9"/>
      <c r="V59" s="243">
        <v>0.13400000000000001</v>
      </c>
      <c r="W59" s="9"/>
      <c r="X59" s="9"/>
      <c r="Y59" s="264">
        <v>0.38</v>
      </c>
      <c r="Z59" s="9"/>
      <c r="AA59" s="9"/>
      <c r="AB59" s="9"/>
      <c r="AC59" s="9"/>
      <c r="AD59" s="264">
        <v>0.4</v>
      </c>
      <c r="AE59" s="9"/>
      <c r="AF59" s="9"/>
      <c r="AG59" s="264">
        <v>0.45</v>
      </c>
      <c r="AH59" s="264">
        <v>0.4</v>
      </c>
      <c r="AI59" s="264">
        <v>0.4</v>
      </c>
      <c r="AJ59" s="9"/>
      <c r="AK59" s="267">
        <v>0.4</v>
      </c>
      <c r="AL59" s="9"/>
      <c r="AM59" s="9"/>
      <c r="AN59" s="9">
        <v>0.4</v>
      </c>
      <c r="AO59" s="9">
        <v>0.20499999999999999</v>
      </c>
      <c r="AP59" s="267">
        <v>0.4</v>
      </c>
      <c r="AQ59" s="267">
        <v>0.4</v>
      </c>
      <c r="AR59" s="9"/>
      <c r="AS59" s="9"/>
      <c r="AT59" s="9"/>
      <c r="AU59" s="245"/>
      <c r="AV59" s="245"/>
      <c r="AW59" s="245"/>
      <c r="AX59" s="245"/>
      <c r="AY59" s="245"/>
      <c r="AZ59" s="245"/>
      <c r="BA59" s="245"/>
      <c r="BB59" s="245"/>
      <c r="BC59" s="245"/>
      <c r="BD59" s="245"/>
      <c r="BE59" s="245"/>
      <c r="BF59" s="245"/>
    </row>
    <row r="60" spans="1:58" ht="18" customHeight="1" x14ac:dyDescent="0.3">
      <c r="A60" s="476"/>
      <c r="B60" s="476"/>
      <c r="C60" s="476"/>
      <c r="D60" s="490" t="s">
        <v>538</v>
      </c>
      <c r="E60" s="491"/>
      <c r="F60" s="263" t="s">
        <v>354</v>
      </c>
      <c r="G60" s="213">
        <v>0.15209700000000001</v>
      </c>
      <c r="H60" s="213">
        <v>0.2</v>
      </c>
      <c r="I60" s="213">
        <v>0.2</v>
      </c>
      <c r="J60" s="213">
        <v>0.4</v>
      </c>
      <c r="K60" s="417">
        <v>0.3</v>
      </c>
      <c r="L60" s="20"/>
      <c r="M60" s="20"/>
      <c r="N60" s="11"/>
      <c r="O60" s="9"/>
      <c r="P60" s="9"/>
      <c r="Q60" s="9"/>
      <c r="R60" s="9"/>
      <c r="S60" s="9"/>
      <c r="T60" s="9"/>
      <c r="U60" s="9"/>
      <c r="V60" s="9"/>
      <c r="W60" s="9"/>
      <c r="X60" s="9"/>
      <c r="Y60" s="264">
        <v>0.2</v>
      </c>
      <c r="Z60" s="9"/>
      <c r="AA60" s="9"/>
      <c r="AB60" s="9"/>
      <c r="AC60" s="9"/>
      <c r="AD60" s="264">
        <v>0.2</v>
      </c>
      <c r="AE60" s="9"/>
      <c r="AF60" s="9"/>
      <c r="AG60" s="264">
        <v>0.2</v>
      </c>
      <c r="AH60" s="264">
        <v>0.2</v>
      </c>
      <c r="AI60" s="264">
        <v>0.2</v>
      </c>
      <c r="AJ60" s="9"/>
      <c r="AK60" s="267">
        <v>0.2</v>
      </c>
      <c r="AL60" s="9"/>
      <c r="AM60" s="9"/>
      <c r="AN60" s="9">
        <v>0.2</v>
      </c>
      <c r="AO60" s="9">
        <v>0.2</v>
      </c>
      <c r="AP60" s="267">
        <v>0.2</v>
      </c>
      <c r="AQ60" s="267">
        <v>0.2</v>
      </c>
      <c r="AR60" s="9"/>
      <c r="AS60" s="9"/>
      <c r="AT60" s="9"/>
      <c r="AU60" s="245"/>
      <c r="AV60" s="245"/>
      <c r="AW60" s="245"/>
      <c r="AX60" s="245"/>
      <c r="AY60" s="245"/>
      <c r="AZ60" s="245"/>
      <c r="BA60" s="245"/>
      <c r="BB60" s="245"/>
      <c r="BC60" s="245"/>
      <c r="BD60" s="245"/>
      <c r="BE60" s="245"/>
      <c r="BF60" s="245"/>
    </row>
    <row r="61" spans="1:58" ht="18" customHeight="1" x14ac:dyDescent="0.3">
      <c r="A61" s="476"/>
      <c r="B61" s="476"/>
      <c r="C61" s="476"/>
      <c r="D61" s="490" t="s">
        <v>539</v>
      </c>
      <c r="E61" s="491"/>
      <c r="F61" s="263" t="s">
        <v>354</v>
      </c>
      <c r="G61" s="213">
        <v>0</v>
      </c>
      <c r="H61" s="213">
        <v>0.05</v>
      </c>
      <c r="I61" s="213">
        <v>0</v>
      </c>
      <c r="J61" s="213">
        <v>0</v>
      </c>
      <c r="K61" s="417">
        <v>0</v>
      </c>
      <c r="L61" s="20"/>
      <c r="M61" s="20"/>
      <c r="N61" s="11"/>
      <c r="O61" s="9"/>
      <c r="P61" s="9"/>
      <c r="Q61" s="98">
        <v>0.14030000000000001</v>
      </c>
      <c r="R61" s="9"/>
      <c r="S61" s="9"/>
      <c r="T61" s="9"/>
      <c r="U61" s="9"/>
      <c r="V61" s="9"/>
      <c r="W61" s="9"/>
      <c r="X61" s="9"/>
      <c r="Y61" s="264">
        <v>5.0999999999999997E-2</v>
      </c>
      <c r="Z61" s="9"/>
      <c r="AA61" s="9"/>
      <c r="AB61" s="9"/>
      <c r="AC61" s="9"/>
      <c r="AD61" s="264">
        <v>0</v>
      </c>
      <c r="AE61" s="9"/>
      <c r="AF61" s="9"/>
      <c r="AG61" s="264">
        <v>0.15</v>
      </c>
      <c r="AH61" s="264">
        <v>0.15</v>
      </c>
      <c r="AI61" s="264">
        <v>0</v>
      </c>
      <c r="AJ61" s="9"/>
      <c r="AK61" s="267">
        <v>0</v>
      </c>
      <c r="AL61" s="9"/>
      <c r="AM61" s="9"/>
      <c r="AN61" s="9">
        <v>0</v>
      </c>
      <c r="AO61" s="9">
        <v>0</v>
      </c>
      <c r="AP61" s="267">
        <v>0</v>
      </c>
      <c r="AQ61" s="267">
        <v>0</v>
      </c>
      <c r="AR61" s="9"/>
      <c r="AS61" s="9"/>
      <c r="AT61" s="9"/>
      <c r="AU61" s="245"/>
      <c r="AV61" s="245"/>
      <c r="AW61" s="245"/>
      <c r="AX61" s="245"/>
      <c r="AY61" s="245"/>
      <c r="AZ61" s="245"/>
      <c r="BA61" s="245"/>
      <c r="BB61" s="245"/>
      <c r="BC61" s="245"/>
      <c r="BD61" s="245"/>
      <c r="BE61" s="245"/>
      <c r="BF61" s="245"/>
    </row>
    <row r="62" spans="1:58" ht="18" customHeight="1" x14ac:dyDescent="0.3">
      <c r="A62" s="476"/>
      <c r="B62" s="476"/>
      <c r="C62" s="476"/>
      <c r="D62" s="490" t="s">
        <v>540</v>
      </c>
      <c r="E62" s="491"/>
      <c r="F62" s="263" t="s">
        <v>354</v>
      </c>
      <c r="G62" s="213">
        <v>0</v>
      </c>
      <c r="H62" s="213">
        <v>0.05</v>
      </c>
      <c r="I62" s="213">
        <v>0</v>
      </c>
      <c r="J62" s="213">
        <v>0</v>
      </c>
      <c r="K62" s="417">
        <v>0</v>
      </c>
      <c r="L62" s="20"/>
      <c r="M62" s="20"/>
      <c r="N62" s="11"/>
      <c r="O62" s="271">
        <v>2.4E-2</v>
      </c>
      <c r="P62" s="9"/>
      <c r="Q62" s="9"/>
      <c r="R62" s="9"/>
      <c r="S62" s="9"/>
      <c r="T62" s="9"/>
      <c r="U62" s="9"/>
      <c r="V62" s="243">
        <v>0.05</v>
      </c>
      <c r="W62" s="9"/>
      <c r="X62" s="9"/>
      <c r="Y62" s="264">
        <v>0.151</v>
      </c>
      <c r="Z62" s="9"/>
      <c r="AA62" s="9"/>
      <c r="AB62" s="9"/>
      <c r="AC62" s="9"/>
      <c r="AD62" s="264">
        <v>0</v>
      </c>
      <c r="AE62" s="9"/>
      <c r="AF62" s="9"/>
      <c r="AG62" s="264">
        <v>0.25</v>
      </c>
      <c r="AH62" s="264">
        <v>0.25</v>
      </c>
      <c r="AI62" s="264">
        <v>0</v>
      </c>
      <c r="AJ62" s="9"/>
      <c r="AK62" s="267">
        <v>0</v>
      </c>
      <c r="AL62" s="9"/>
      <c r="AM62" s="9"/>
      <c r="AN62" s="9">
        <v>0</v>
      </c>
      <c r="AO62" s="9">
        <v>0</v>
      </c>
      <c r="AP62" s="267">
        <v>0</v>
      </c>
      <c r="AQ62" s="267">
        <v>0</v>
      </c>
      <c r="AR62" s="9"/>
      <c r="AS62" s="9"/>
      <c r="AT62" s="9"/>
      <c r="AU62" s="245"/>
      <c r="AV62" s="245"/>
      <c r="AW62" s="245"/>
      <c r="AX62" s="245"/>
      <c r="AY62" s="245"/>
      <c r="AZ62" s="245"/>
      <c r="BA62" s="245"/>
      <c r="BB62" s="245"/>
      <c r="BC62" s="245"/>
      <c r="BD62" s="245"/>
      <c r="BE62" s="245"/>
      <c r="BF62" s="245"/>
    </row>
    <row r="63" spans="1:58" ht="18" customHeight="1" x14ac:dyDescent="0.3">
      <c r="A63" s="476"/>
      <c r="B63" s="476"/>
      <c r="C63" s="476"/>
      <c r="D63" s="490" t="s">
        <v>541</v>
      </c>
      <c r="E63" s="491"/>
      <c r="F63" s="263" t="s">
        <v>354</v>
      </c>
      <c r="G63" s="213">
        <v>0</v>
      </c>
      <c r="H63" s="213">
        <v>0.05</v>
      </c>
      <c r="I63" s="213">
        <v>0</v>
      </c>
      <c r="J63" s="213">
        <v>0</v>
      </c>
      <c r="K63" s="417">
        <v>0</v>
      </c>
      <c r="L63" s="20"/>
      <c r="M63" s="20"/>
      <c r="N63" s="11"/>
      <c r="O63" s="9"/>
      <c r="P63" s="9"/>
      <c r="Q63" s="9"/>
      <c r="R63" s="272"/>
      <c r="S63" s="9"/>
      <c r="T63" s="9"/>
      <c r="U63" s="9"/>
      <c r="V63" s="9"/>
      <c r="W63" s="9"/>
      <c r="X63" s="9"/>
      <c r="Y63" s="264">
        <v>0.1</v>
      </c>
      <c r="Z63" s="9"/>
      <c r="AA63" s="9"/>
      <c r="AB63" s="9"/>
      <c r="AC63" s="9"/>
      <c r="AD63" s="264">
        <v>0</v>
      </c>
      <c r="AE63" s="9"/>
      <c r="AF63" s="9"/>
      <c r="AG63" s="264">
        <v>0.1</v>
      </c>
      <c r="AH63" s="264">
        <v>0.1</v>
      </c>
      <c r="AI63" s="264">
        <v>0</v>
      </c>
      <c r="AJ63" s="9"/>
      <c r="AK63" s="267">
        <v>0</v>
      </c>
      <c r="AL63" s="9"/>
      <c r="AM63" s="9"/>
      <c r="AN63" s="9">
        <v>0</v>
      </c>
      <c r="AO63" s="9">
        <v>0</v>
      </c>
      <c r="AP63" s="267">
        <v>0</v>
      </c>
      <c r="AQ63" s="267">
        <v>0</v>
      </c>
      <c r="AR63" s="9"/>
      <c r="AS63" s="9"/>
      <c r="AT63" s="9"/>
      <c r="AU63" s="245"/>
      <c r="AV63" s="245"/>
      <c r="AW63" s="245"/>
      <c r="AX63" s="245"/>
      <c r="AY63" s="245"/>
      <c r="AZ63" s="245"/>
      <c r="BA63" s="245"/>
      <c r="BB63" s="245"/>
      <c r="BC63" s="245"/>
      <c r="BD63" s="245"/>
      <c r="BE63" s="245"/>
      <c r="BF63" s="245"/>
    </row>
    <row r="64" spans="1:58" ht="18" customHeight="1" x14ac:dyDescent="0.3">
      <c r="A64" s="478" t="s">
        <v>771</v>
      </c>
      <c r="B64" s="479"/>
      <c r="C64" s="480"/>
      <c r="D64" s="490" t="s">
        <v>769</v>
      </c>
      <c r="E64" s="491"/>
      <c r="F64" s="263" t="s">
        <v>354</v>
      </c>
      <c r="G64" s="273">
        <v>1</v>
      </c>
      <c r="H64" s="273">
        <v>0.65127150311900728</v>
      </c>
      <c r="I64" s="273">
        <v>1</v>
      </c>
      <c r="J64" s="273">
        <v>1</v>
      </c>
      <c r="K64" s="419">
        <v>1</v>
      </c>
      <c r="L64" s="20"/>
      <c r="M64" s="20"/>
      <c r="N64" s="11"/>
      <c r="O64" s="9"/>
      <c r="P64" s="9"/>
      <c r="Q64" s="9"/>
      <c r="R64" s="272"/>
      <c r="S64" s="9"/>
      <c r="T64" s="9"/>
      <c r="U64" s="9"/>
      <c r="V64" s="9"/>
      <c r="W64" s="9"/>
      <c r="X64" s="9"/>
      <c r="Y64" s="264">
        <v>1</v>
      </c>
      <c r="Z64" s="9"/>
      <c r="AA64" s="9"/>
      <c r="AB64" s="9"/>
      <c r="AC64" s="9"/>
      <c r="AD64" s="264"/>
      <c r="AE64" s="9"/>
      <c r="AF64" s="9"/>
      <c r="AG64" s="264"/>
      <c r="AH64" s="9"/>
      <c r="AI64" s="264">
        <v>0</v>
      </c>
      <c r="AJ64" s="9"/>
      <c r="AK64" s="267"/>
      <c r="AL64" s="9"/>
      <c r="AM64" s="9"/>
      <c r="AN64" s="9"/>
      <c r="AO64" s="9"/>
      <c r="AP64" s="267"/>
      <c r="AQ64" s="267"/>
      <c r="AR64" s="9"/>
      <c r="AS64" s="9"/>
      <c r="AT64" s="9"/>
      <c r="AU64" s="245"/>
      <c r="AV64" s="245"/>
      <c r="AW64" s="245"/>
      <c r="AX64" s="245"/>
      <c r="AY64" s="245"/>
      <c r="AZ64" s="245"/>
      <c r="BA64" s="245"/>
      <c r="BB64" s="245"/>
      <c r="BC64" s="245"/>
      <c r="BD64" s="245"/>
      <c r="BE64" s="245"/>
      <c r="BF64" s="245"/>
    </row>
    <row r="65" spans="1:58" ht="18" customHeight="1" x14ac:dyDescent="0.3">
      <c r="A65" s="484"/>
      <c r="B65" s="485"/>
      <c r="C65" s="486"/>
      <c r="D65" s="490" t="s">
        <v>453</v>
      </c>
      <c r="E65" s="491"/>
      <c r="F65" s="263" t="s">
        <v>230</v>
      </c>
      <c r="G65" s="274">
        <v>5.8000000000000003E-2</v>
      </c>
      <c r="H65" s="274">
        <v>0.65127150311900728</v>
      </c>
      <c r="I65" s="274">
        <v>2.485941050733504E-2</v>
      </c>
      <c r="J65" s="274">
        <v>0.65127150311900728</v>
      </c>
      <c r="K65" s="420">
        <v>9.3072275103143268E-2</v>
      </c>
      <c r="L65" s="20"/>
      <c r="M65" s="20"/>
      <c r="N65" s="11"/>
      <c r="O65" s="9">
        <v>2.0007418394537076E-2</v>
      </c>
      <c r="P65" s="9">
        <v>1.807011878033098E-2</v>
      </c>
      <c r="Q65" s="9">
        <v>1.0909262594404816E-2</v>
      </c>
      <c r="R65" s="9">
        <v>1.50499082847711E-2</v>
      </c>
      <c r="S65" s="9">
        <v>1.3523856035148139E-2</v>
      </c>
      <c r="T65" s="9">
        <v>4.3187275449931778E-3</v>
      </c>
      <c r="U65" s="9">
        <v>8.7874631797914913E-3</v>
      </c>
      <c r="V65" s="9">
        <v>1.4617999761692086E-2</v>
      </c>
      <c r="W65" s="9">
        <v>1.0297740265776414E-2</v>
      </c>
      <c r="X65" s="9">
        <v>1.4783272660255193E-2</v>
      </c>
      <c r="Y65" s="264">
        <v>6.6000000000000003E-2</v>
      </c>
      <c r="Z65" s="9">
        <v>3.8385560924096311E-3</v>
      </c>
      <c r="AA65" s="9">
        <v>1.2998107587452091E-2</v>
      </c>
      <c r="AB65" s="9">
        <v>1.8369841028696612E-2</v>
      </c>
      <c r="AC65" s="9">
        <v>1.2921802167079142E-2</v>
      </c>
      <c r="AD65" s="264">
        <v>0.49743999999999999</v>
      </c>
      <c r="AE65" s="9">
        <v>5.0866515536652666E-3</v>
      </c>
      <c r="AF65" s="9">
        <v>8.6390719582026196E-3</v>
      </c>
      <c r="AG65" s="264">
        <v>0.33150000000000002</v>
      </c>
      <c r="AH65" s="264">
        <v>0.153</v>
      </c>
      <c r="AI65" s="264">
        <v>2.485941050733504E-2</v>
      </c>
      <c r="AJ65" s="9">
        <v>4.7375443555883981E-2</v>
      </c>
      <c r="AK65" s="267">
        <v>3.3001800000000001</v>
      </c>
      <c r="AL65" s="9"/>
      <c r="AM65" s="9"/>
      <c r="AN65" s="9">
        <v>2.626078524571342E-2</v>
      </c>
      <c r="AO65" s="9">
        <v>0.13100000000000001</v>
      </c>
      <c r="AP65" s="267">
        <v>2.7101799999999998</v>
      </c>
      <c r="AQ65" s="267">
        <v>0.41788999999999998</v>
      </c>
      <c r="AR65" s="9"/>
      <c r="AS65" s="9"/>
      <c r="AT65" s="9"/>
      <c r="AU65" s="245"/>
      <c r="AV65" s="245"/>
      <c r="AW65" s="245"/>
      <c r="AX65" s="245"/>
      <c r="AY65" s="245"/>
      <c r="AZ65" s="245"/>
      <c r="BA65" s="245"/>
      <c r="BB65" s="245"/>
      <c r="BC65" s="245"/>
      <c r="BD65" s="245"/>
      <c r="BE65" s="245"/>
      <c r="BF65" s="245"/>
    </row>
    <row r="66" spans="1:58" ht="18" customHeight="1" x14ac:dyDescent="0.3">
      <c r="A66" s="484"/>
      <c r="B66" s="485"/>
      <c r="C66" s="486"/>
      <c r="D66" s="490" t="s">
        <v>452</v>
      </c>
      <c r="E66" s="491"/>
      <c r="F66" s="263" t="s">
        <v>50</v>
      </c>
      <c r="G66" s="274">
        <v>2.62</v>
      </c>
      <c r="H66" s="274">
        <v>2.0937020968005724</v>
      </c>
      <c r="I66" s="274">
        <v>2.9403765301634479</v>
      </c>
      <c r="J66" s="274">
        <v>2.0937020968005724</v>
      </c>
      <c r="K66" s="420">
        <v>2.289990842313987</v>
      </c>
      <c r="L66" s="20"/>
      <c r="M66" s="20"/>
      <c r="N66" s="11"/>
      <c r="O66" s="9">
        <v>2.9082914213544568</v>
      </c>
      <c r="P66" s="9">
        <v>2.7743109629385536</v>
      </c>
      <c r="Q66" s="9">
        <v>2.8368875287691657</v>
      </c>
      <c r="R66" s="9">
        <v>2.761834279242497</v>
      </c>
      <c r="S66" s="9">
        <v>2.9412498631701443</v>
      </c>
      <c r="T66" s="9">
        <v>3.199383006836392</v>
      </c>
      <c r="U66" s="9">
        <v>2.9689368747483065</v>
      </c>
      <c r="V66" s="9">
        <v>3.0842233890754231</v>
      </c>
      <c r="W66" s="9">
        <v>3.1946470973519094</v>
      </c>
      <c r="X66" s="9">
        <v>3.2042668041659286</v>
      </c>
      <c r="Y66" s="264">
        <v>2.62</v>
      </c>
      <c r="Z66" s="9">
        <v>3.0221620344315463</v>
      </c>
      <c r="AA66" s="9">
        <v>2.8088606710945117</v>
      </c>
      <c r="AB66" s="9">
        <v>2.7741579908218834</v>
      </c>
      <c r="AC66" s="9">
        <v>2.7427799253003444</v>
      </c>
      <c r="AD66" s="264">
        <v>2.2841900000000002</v>
      </c>
      <c r="AE66" s="9">
        <v>3.0979789492270871</v>
      </c>
      <c r="AF66" s="9">
        <v>2.9478632845981236</v>
      </c>
      <c r="AG66" s="264">
        <v>2.0836000000000001</v>
      </c>
      <c r="AH66" s="264">
        <v>2.3820000000000001</v>
      </c>
      <c r="AI66" s="264">
        <v>2.9403765301634479</v>
      </c>
      <c r="AJ66" s="9">
        <v>2.7246471847069076</v>
      </c>
      <c r="AK66" s="267">
        <v>1.86198</v>
      </c>
      <c r="AL66" s="9"/>
      <c r="AM66" s="9"/>
      <c r="AN66" s="9">
        <v>2.8243569954556724</v>
      </c>
      <c r="AO66" s="9">
        <v>2.278</v>
      </c>
      <c r="AP66" s="267">
        <v>1.3942399999999999</v>
      </c>
      <c r="AQ66" s="267">
        <v>2.1913100000000001</v>
      </c>
      <c r="AR66" s="9"/>
      <c r="AS66" s="9"/>
      <c r="AT66" s="9"/>
      <c r="AU66" s="245"/>
      <c r="AV66" s="245"/>
      <c r="AW66" s="245"/>
      <c r="AX66" s="245"/>
      <c r="AY66" s="245"/>
      <c r="AZ66" s="245"/>
      <c r="BA66" s="245"/>
      <c r="BB66" s="245"/>
      <c r="BC66" s="245"/>
      <c r="BD66" s="245"/>
      <c r="BE66" s="245"/>
      <c r="BF66" s="245"/>
    </row>
    <row r="67" spans="1:58" ht="18" customHeight="1" x14ac:dyDescent="0.3">
      <c r="A67" s="484"/>
      <c r="B67" s="485"/>
      <c r="C67" s="486"/>
      <c r="D67" s="490" t="s">
        <v>454</v>
      </c>
      <c r="E67" s="491"/>
      <c r="F67" s="263" t="s">
        <v>230</v>
      </c>
      <c r="G67" s="274">
        <v>3.85E-2</v>
      </c>
      <c r="H67" s="274">
        <v>3.3484865864387925E-2</v>
      </c>
      <c r="I67" s="274">
        <v>1.0940977393682728E-3</v>
      </c>
      <c r="J67" s="274">
        <v>3.3484865864387925E-2</v>
      </c>
      <c r="K67" s="420">
        <v>1.4912840879820236E-3</v>
      </c>
      <c r="L67" s="20"/>
      <c r="M67" s="20"/>
      <c r="N67" s="11"/>
      <c r="O67" s="9">
        <v>1.0331042387887346E-3</v>
      </c>
      <c r="P67" s="9">
        <v>8.5446161881592899E-4</v>
      </c>
      <c r="Q67" s="9">
        <v>7.5594505780549178E-4</v>
      </c>
      <c r="R67" s="9">
        <v>8.3487920811007568E-4</v>
      </c>
      <c r="S67" s="9">
        <v>9.1518107732891285E-4</v>
      </c>
      <c r="T67" s="9">
        <v>6.2143712867407592E-4</v>
      </c>
      <c r="U67" s="9">
        <v>6.293105453697859E-4</v>
      </c>
      <c r="V67" s="9">
        <v>1.0474864231190314E-3</v>
      </c>
      <c r="W67" s="9">
        <v>9.0041937439816683E-4</v>
      </c>
      <c r="X67" s="9">
        <v>1.0119195963436199E-3</v>
      </c>
      <c r="Y67" s="264">
        <v>4.1599999999999998E-2</v>
      </c>
      <c r="Z67" s="9">
        <v>6.20148684039639E-4</v>
      </c>
      <c r="AA67" s="9">
        <v>8.3826584840127419E-4</v>
      </c>
      <c r="AB67" s="9">
        <v>1.1978202897659897E-3</v>
      </c>
      <c r="AC67" s="9">
        <v>1.1469179190031124E-3</v>
      </c>
      <c r="AD67" s="264">
        <v>6.3000000000000003E-4</v>
      </c>
      <c r="AE67" s="9">
        <v>5.1110893634767867E-4</v>
      </c>
      <c r="AF67" s="9">
        <v>5.8839355683732992E-4</v>
      </c>
      <c r="AG67" s="264">
        <v>0.28249999999999997</v>
      </c>
      <c r="AH67" s="264">
        <v>0.10390000000000001</v>
      </c>
      <c r="AI67" s="264">
        <v>1.0940977393682728E-3</v>
      </c>
      <c r="AJ67" s="9">
        <v>1.1140489477790801E-3</v>
      </c>
      <c r="AK67" s="267">
        <v>5.9000000000000003E-4</v>
      </c>
      <c r="AL67" s="9"/>
      <c r="AM67" s="9"/>
      <c r="AN67" s="9">
        <v>8.2129084081808079E-2</v>
      </c>
      <c r="AO67" s="9">
        <v>9.1700000000000004E-2</v>
      </c>
      <c r="AP67" s="267">
        <v>3.5999999999999999E-3</v>
      </c>
      <c r="AQ67" s="267">
        <v>1.4E-3</v>
      </c>
      <c r="AR67" s="9"/>
      <c r="AS67" s="9"/>
      <c r="AT67" s="9"/>
      <c r="AU67" s="245"/>
      <c r="AV67" s="245"/>
      <c r="AW67" s="245"/>
      <c r="AX67" s="245"/>
      <c r="AY67" s="245"/>
      <c r="AZ67" s="245"/>
      <c r="BA67" s="245"/>
      <c r="BB67" s="245"/>
      <c r="BC67" s="245"/>
      <c r="BD67" s="245"/>
      <c r="BE67" s="245"/>
      <c r="BF67" s="245"/>
    </row>
    <row r="68" spans="1:58" ht="18" customHeight="1" x14ac:dyDescent="0.3">
      <c r="A68" s="484"/>
      <c r="B68" s="485"/>
      <c r="C68" s="486"/>
      <c r="D68" s="490" t="s">
        <v>455</v>
      </c>
      <c r="E68" s="491"/>
      <c r="F68" s="263" t="s">
        <v>50</v>
      </c>
      <c r="G68" s="274">
        <v>2.585</v>
      </c>
      <c r="H68" s="274">
        <v>2.4195314823550733</v>
      </c>
      <c r="I68" s="274">
        <v>3.3220601091640645</v>
      </c>
      <c r="J68" s="274">
        <v>2.4195314823550733</v>
      </c>
      <c r="K68" s="420">
        <v>2.7376826420515634</v>
      </c>
      <c r="L68" s="20"/>
      <c r="M68" s="20"/>
      <c r="N68" s="11"/>
      <c r="O68" s="9">
        <v>3.2540626831528514</v>
      </c>
      <c r="P68" s="9">
        <v>3.2365101864143853</v>
      </c>
      <c r="Q68" s="9">
        <v>3.0825842009131565</v>
      </c>
      <c r="R68" s="9">
        <v>3.0957249103735331</v>
      </c>
      <c r="S68" s="9">
        <v>3.2027357684165034</v>
      </c>
      <c r="T68" s="9">
        <v>3.2686496946350188</v>
      </c>
      <c r="U68" s="9">
        <v>3.2840826158028293</v>
      </c>
      <c r="V68" s="9">
        <v>3.297129747071172</v>
      </c>
      <c r="W68" s="9">
        <v>3.4003884240333644</v>
      </c>
      <c r="X68" s="9">
        <v>3.4661346599357383</v>
      </c>
      <c r="Y68" s="264">
        <v>2.62</v>
      </c>
      <c r="Z68" s="9">
        <v>2.9167406140303731</v>
      </c>
      <c r="AA68" s="9">
        <v>3.162749740643215</v>
      </c>
      <c r="AB68" s="9">
        <v>2.9369056933664748</v>
      </c>
      <c r="AC68" s="9">
        <v>2.7788265804661716</v>
      </c>
      <c r="AD68" s="264">
        <v>4.3613099999999996</v>
      </c>
      <c r="AE68" s="9">
        <v>3.2298245601436282</v>
      </c>
      <c r="AF68" s="9">
        <v>3.3385986529634666</v>
      </c>
      <c r="AG68" s="264">
        <v>2.0815999999999999</v>
      </c>
      <c r="AH68" s="264">
        <v>2.3578000000000001</v>
      </c>
      <c r="AI68" s="264">
        <v>3.3220601091640645</v>
      </c>
      <c r="AJ68" s="9">
        <v>3.956305870014162</v>
      </c>
      <c r="AK68" s="267">
        <v>4.0342599999999997</v>
      </c>
      <c r="AL68" s="9"/>
      <c r="AM68" s="9"/>
      <c r="AN68" s="9">
        <v>2.195715515858268</v>
      </c>
      <c r="AO68" s="9">
        <v>1.5946</v>
      </c>
      <c r="AP68" s="267">
        <v>2.68865</v>
      </c>
      <c r="AQ68" s="267">
        <v>3.7395200000000002</v>
      </c>
      <c r="AR68" s="9"/>
      <c r="AS68" s="9"/>
      <c r="AT68" s="9"/>
      <c r="AU68" s="245"/>
      <c r="AV68" s="245"/>
      <c r="AW68" s="245"/>
      <c r="AX68" s="245"/>
      <c r="AY68" s="245"/>
      <c r="AZ68" s="245"/>
      <c r="BA68" s="245"/>
      <c r="BB68" s="245"/>
      <c r="BC68" s="245"/>
      <c r="BD68" s="245"/>
      <c r="BE68" s="245"/>
      <c r="BF68" s="245"/>
    </row>
    <row r="69" spans="1:58" ht="18" customHeight="1" x14ac:dyDescent="0.3">
      <c r="A69" s="484"/>
      <c r="B69" s="485"/>
      <c r="C69" s="486"/>
      <c r="D69" s="490" t="s">
        <v>456</v>
      </c>
      <c r="E69" s="491"/>
      <c r="F69" s="263" t="s">
        <v>230</v>
      </c>
      <c r="G69" s="274">
        <v>1.9099999999999999E-2</v>
      </c>
      <c r="H69" s="274">
        <v>0.96563522499118415</v>
      </c>
      <c r="I69" s="274">
        <v>3.6577873359835117E-2</v>
      </c>
      <c r="J69" s="274">
        <v>0.96563522499118415</v>
      </c>
      <c r="K69" s="420">
        <v>7.993922647903301E-2</v>
      </c>
      <c r="L69" s="20"/>
      <c r="M69" s="20"/>
      <c r="N69" s="11"/>
      <c r="O69" s="9">
        <v>2.6755450966161349E-2</v>
      </c>
      <c r="P69" s="9">
        <v>2.3143111057776281E-2</v>
      </c>
      <c r="Q69" s="9">
        <v>1.6311293185889395E-2</v>
      </c>
      <c r="R69" s="9">
        <v>2.0697336155374314E-2</v>
      </c>
      <c r="S69" s="9">
        <v>1.7398109929641303E-2</v>
      </c>
      <c r="T69" s="9">
        <v>4.6254978554151937E-3</v>
      </c>
      <c r="U69" s="9">
        <v>1.1520604512947613E-2</v>
      </c>
      <c r="V69" s="9">
        <v>1.9499738416702536E-2</v>
      </c>
      <c r="W69" s="9">
        <v>1.1356951413820112E-2</v>
      </c>
      <c r="X69" s="9">
        <v>1.9410150686334272E-2</v>
      </c>
      <c r="Y69" s="264">
        <v>2.4400000000000002E-2</v>
      </c>
      <c r="Z69" s="9">
        <v>6.2618763994335197E-3</v>
      </c>
      <c r="AA69" s="9">
        <v>1.4629981314252395E-2</v>
      </c>
      <c r="AB69" s="9">
        <v>2.455768360230513E-2</v>
      </c>
      <c r="AC69" s="9">
        <v>1.2571373201632537E-2</v>
      </c>
      <c r="AD69" s="264">
        <v>0.49157000000000001</v>
      </c>
      <c r="AE69" s="9">
        <v>7.5481273680412502E-3</v>
      </c>
      <c r="AF69" s="9">
        <v>9.897609965895407E-3</v>
      </c>
      <c r="AG69" s="264">
        <v>3.2899999999999999E-2</v>
      </c>
      <c r="AH69" s="264">
        <v>4.9299999999999997E-2</v>
      </c>
      <c r="AI69" s="264">
        <v>3.6577873359835117E-2</v>
      </c>
      <c r="AJ69" s="9">
        <v>4.1109220569012513E-2</v>
      </c>
      <c r="AK69" s="267">
        <v>3.2945199999999999</v>
      </c>
      <c r="AL69" s="9"/>
      <c r="AM69" s="9"/>
      <c r="AN69" s="9">
        <v>7.8296197758079777E-2</v>
      </c>
      <c r="AO69" s="9">
        <v>2.6200000000000001E-2</v>
      </c>
      <c r="AP69" s="267">
        <v>2.4447199999999998</v>
      </c>
      <c r="AQ69" s="267">
        <v>0.39102999999999999</v>
      </c>
      <c r="AR69" s="9"/>
      <c r="AS69" s="9"/>
      <c r="AT69" s="9"/>
      <c r="AU69" s="245"/>
      <c r="AV69" s="245"/>
      <c r="AW69" s="245"/>
      <c r="AX69" s="245"/>
      <c r="AY69" s="245"/>
      <c r="AZ69" s="245"/>
      <c r="BA69" s="245"/>
      <c r="BB69" s="245"/>
      <c r="BC69" s="245"/>
      <c r="BD69" s="245"/>
      <c r="BE69" s="245"/>
      <c r="BF69" s="245"/>
    </row>
    <row r="70" spans="1:58" ht="18" customHeight="1" x14ac:dyDescent="0.3">
      <c r="A70" s="484"/>
      <c r="B70" s="485"/>
      <c r="C70" s="486"/>
      <c r="D70" s="490" t="s">
        <v>457</v>
      </c>
      <c r="E70" s="491"/>
      <c r="F70" s="263" t="s">
        <v>50</v>
      </c>
      <c r="G70" s="274">
        <v>2.62</v>
      </c>
      <c r="H70" s="274">
        <v>1.7269626261920354</v>
      </c>
      <c r="I70" s="274">
        <v>1.7979758048056425</v>
      </c>
      <c r="J70" s="274">
        <v>1.7269626261920354</v>
      </c>
      <c r="K70" s="420">
        <v>2.1304967458559414</v>
      </c>
      <c r="L70" s="20"/>
      <c r="M70" s="20"/>
      <c r="N70" s="11"/>
      <c r="O70" s="9">
        <v>1.7657023507122753</v>
      </c>
      <c r="P70" s="9">
        <v>1.866742674230891</v>
      </c>
      <c r="Q70" s="9">
        <v>1.6668043342991945</v>
      </c>
      <c r="R70" s="9">
        <v>1.7919020472778691</v>
      </c>
      <c r="S70" s="9">
        <v>1.7533356296986529</v>
      </c>
      <c r="T70" s="9">
        <v>1.9220369026031277</v>
      </c>
      <c r="U70" s="9">
        <v>2.0498355740311451</v>
      </c>
      <c r="V70" s="9">
        <v>1.775457765461617</v>
      </c>
      <c r="W70" s="9">
        <v>1.9173535367554078</v>
      </c>
      <c r="X70" s="9">
        <v>1.8871026826442672</v>
      </c>
      <c r="Y70" s="264">
        <v>2.62</v>
      </c>
      <c r="Z70" s="9">
        <v>1.6854576590215919</v>
      </c>
      <c r="AA70" s="9">
        <v>1.8263500975288127</v>
      </c>
      <c r="AB70" s="9">
        <v>1.4427105519602681</v>
      </c>
      <c r="AC70" s="9">
        <v>1.2954486261411688</v>
      </c>
      <c r="AD70" s="264">
        <v>2.21671</v>
      </c>
      <c r="AE70" s="9">
        <v>2.2533599586004831</v>
      </c>
      <c r="AF70" s="9">
        <v>2.176900623993113</v>
      </c>
      <c r="AG70" s="264">
        <v>2.2378999999999998</v>
      </c>
      <c r="AH70" s="264">
        <v>2.427</v>
      </c>
      <c r="AI70" s="264">
        <v>1.7979758048056425</v>
      </c>
      <c r="AJ70" s="9">
        <v>2.3239166987647701</v>
      </c>
      <c r="AK70" s="267">
        <v>1.83067</v>
      </c>
      <c r="AL70" s="9"/>
      <c r="AM70" s="9"/>
      <c r="AN70" s="9">
        <v>1.9876946917648746</v>
      </c>
      <c r="AO70" s="9">
        <v>0.4556</v>
      </c>
      <c r="AP70" s="267">
        <v>1.2773399999999999</v>
      </c>
      <c r="AQ70" s="267">
        <v>2.0825999999999998</v>
      </c>
      <c r="AR70" s="9"/>
      <c r="AS70" s="9"/>
      <c r="AT70" s="9"/>
      <c r="AU70" s="245"/>
      <c r="AV70" s="245"/>
      <c r="AW70" s="245"/>
      <c r="AX70" s="245"/>
      <c r="AY70" s="245"/>
      <c r="AZ70" s="245"/>
      <c r="BA70" s="245"/>
      <c r="BB70" s="245"/>
      <c r="BC70" s="245"/>
      <c r="BD70" s="245"/>
      <c r="BE70" s="245"/>
      <c r="BF70" s="245"/>
    </row>
    <row r="71" spans="1:58" ht="18" customHeight="1" x14ac:dyDescent="0.3">
      <c r="A71" s="484"/>
      <c r="B71" s="485"/>
      <c r="C71" s="486"/>
      <c r="D71" s="490" t="s">
        <v>458</v>
      </c>
      <c r="E71" s="491"/>
      <c r="F71" s="263" t="s">
        <v>230</v>
      </c>
      <c r="G71" s="274">
        <v>1.1999999999999999E-3</v>
      </c>
      <c r="H71" s="274">
        <v>3.0237930206569969E-2</v>
      </c>
      <c r="I71" s="274">
        <v>3.7657425716719473E-4</v>
      </c>
      <c r="J71" s="274">
        <v>3.0237930206569969E-2</v>
      </c>
      <c r="K71" s="420">
        <v>1.6268083879271875E-4</v>
      </c>
      <c r="L71" s="20"/>
      <c r="M71" s="20"/>
      <c r="N71" s="11"/>
      <c r="O71" s="9">
        <v>2.1163679248155354E-4</v>
      </c>
      <c r="P71" s="9">
        <v>8.2575871553017271E-5</v>
      </c>
      <c r="Q71" s="9">
        <v>7.3842399165618408E-5</v>
      </c>
      <c r="R71" s="9">
        <v>1.1579151328500998E-4</v>
      </c>
      <c r="S71" s="9">
        <v>1.2182236558013354E-4</v>
      </c>
      <c r="T71" s="9">
        <v>1.5776540468548001E-5</v>
      </c>
      <c r="U71" s="9">
        <v>1.3562280569404719E-4</v>
      </c>
      <c r="V71" s="9">
        <v>1.9544352923239557E-4</v>
      </c>
      <c r="W71" s="9">
        <v>1.3731014223656316E-4</v>
      </c>
      <c r="X71" s="9">
        <v>1.9537319366938613E-4</v>
      </c>
      <c r="Y71" s="264">
        <v>2.5000000000000001E-3</v>
      </c>
      <c r="Z71" s="9">
        <v>2.8000297157555134E-5</v>
      </c>
      <c r="AA71" s="9">
        <v>8.1143584612616392E-5</v>
      </c>
      <c r="AB71" s="9">
        <v>5.7213530666585642E-5</v>
      </c>
      <c r="AC71" s="9">
        <v>1.912267087483575E-5</v>
      </c>
      <c r="AD71" s="264">
        <v>2.1170000000000001E-2</v>
      </c>
      <c r="AE71" s="9">
        <v>8.1471689602893499E-5</v>
      </c>
      <c r="AF71" s="9">
        <v>8.4477648803613412E-5</v>
      </c>
      <c r="AG71" s="264">
        <v>1.5E-3</v>
      </c>
      <c r="AH71" s="264">
        <v>1.6000000000000001E-3</v>
      </c>
      <c r="AI71" s="264">
        <v>3.7657425716719473E-4</v>
      </c>
      <c r="AJ71" s="9">
        <v>2.0156354697311281E-5</v>
      </c>
      <c r="AK71" s="267">
        <v>0.14510000000000001</v>
      </c>
      <c r="AL71" s="9"/>
      <c r="AM71" s="9"/>
      <c r="AN71" s="9">
        <v>5.6658366344824562E-4</v>
      </c>
      <c r="AO71" s="9">
        <v>1.3100000000000001E-2</v>
      </c>
      <c r="AP71" s="267">
        <v>1.14724</v>
      </c>
      <c r="AQ71" s="267">
        <v>2.4459999999999999E-2</v>
      </c>
      <c r="AR71" s="9"/>
      <c r="AS71" s="9"/>
      <c r="AT71" s="9"/>
      <c r="AU71" s="245"/>
      <c r="AV71" s="245"/>
      <c r="AW71" s="245"/>
      <c r="AX71" s="245"/>
      <c r="AY71" s="245"/>
      <c r="AZ71" s="245"/>
      <c r="BA71" s="245"/>
      <c r="BB71" s="245"/>
      <c r="BC71" s="245"/>
      <c r="BD71" s="245"/>
      <c r="BE71" s="245"/>
      <c r="BF71" s="245"/>
    </row>
    <row r="72" spans="1:58" ht="18" customHeight="1" x14ac:dyDescent="0.3">
      <c r="A72" s="484"/>
      <c r="B72" s="485"/>
      <c r="C72" s="486"/>
      <c r="D72" s="490" t="s">
        <v>459</v>
      </c>
      <c r="E72" s="491"/>
      <c r="F72" s="263" t="s">
        <v>50</v>
      </c>
      <c r="G72" s="274">
        <v>3.0038999999999998</v>
      </c>
      <c r="H72" s="274">
        <v>3.0937020968005724</v>
      </c>
      <c r="I72" s="274">
        <v>3.9403765301634479</v>
      </c>
      <c r="J72" s="274">
        <v>3.0937020968005724</v>
      </c>
      <c r="K72" s="420">
        <v>3.289990842313987</v>
      </c>
      <c r="L72" s="20"/>
      <c r="M72" s="20"/>
      <c r="N72" s="11"/>
      <c r="O72" s="9">
        <v>3.9082914213544568</v>
      </c>
      <c r="P72" s="9">
        <v>3.7743109629385536</v>
      </c>
      <c r="Q72" s="9">
        <v>3.8368875287691657</v>
      </c>
      <c r="R72" s="9">
        <v>3.761834279242497</v>
      </c>
      <c r="S72" s="9">
        <v>3.9412498631701443</v>
      </c>
      <c r="T72" s="9">
        <v>4.199383006836392</v>
      </c>
      <c r="U72" s="9">
        <v>3.9689368747483065</v>
      </c>
      <c r="V72" s="9">
        <v>4.0842233890754231</v>
      </c>
      <c r="W72" s="9">
        <v>4.1946470973519094</v>
      </c>
      <c r="X72" s="9">
        <v>4.204266804165929</v>
      </c>
      <c r="Y72" s="264">
        <v>3.0038999999999998</v>
      </c>
      <c r="Z72" s="9">
        <v>4.0221620344315463</v>
      </c>
      <c r="AA72" s="9">
        <v>3.8088606710945117</v>
      </c>
      <c r="AB72" s="9">
        <v>3.7741579908218834</v>
      </c>
      <c r="AC72" s="9">
        <v>3.7427799253003444</v>
      </c>
      <c r="AD72" s="264">
        <v>3.2841900000000002</v>
      </c>
      <c r="AE72" s="9">
        <v>4.0979789492270875</v>
      </c>
      <c r="AF72" s="9">
        <v>3.9478632845981236</v>
      </c>
      <c r="AG72" s="264">
        <v>3.0939000000000001</v>
      </c>
      <c r="AH72" s="264">
        <v>3.0038999999999998</v>
      </c>
      <c r="AI72" s="264">
        <v>3.9403765301634479</v>
      </c>
      <c r="AJ72" s="9">
        <v>3.7246471847069076</v>
      </c>
      <c r="AK72" s="267">
        <v>2.86198</v>
      </c>
      <c r="AL72" s="9"/>
      <c r="AM72" s="9"/>
      <c r="AN72" s="9">
        <v>3.8243569954556724</v>
      </c>
      <c r="AO72" s="9">
        <v>0.2278</v>
      </c>
      <c r="AP72" s="267">
        <v>2.3942399999999999</v>
      </c>
      <c r="AQ72" s="267">
        <v>3.1913100000000001</v>
      </c>
      <c r="AR72" s="9"/>
      <c r="AS72" s="9"/>
      <c r="AT72" s="9"/>
      <c r="AU72" s="245"/>
      <c r="AV72" s="245"/>
      <c r="AW72" s="245"/>
      <c r="AX72" s="245"/>
      <c r="AY72" s="245"/>
      <c r="AZ72" s="245"/>
      <c r="BA72" s="245"/>
      <c r="BB72" s="245"/>
      <c r="BC72" s="245"/>
      <c r="BD72" s="245"/>
      <c r="BE72" s="245"/>
      <c r="BF72" s="245"/>
    </row>
    <row r="73" spans="1:58" ht="18" customHeight="1" x14ac:dyDescent="0.3">
      <c r="A73" s="487"/>
      <c r="B73" s="488"/>
      <c r="C73" s="489"/>
      <c r="D73" s="490" t="s">
        <v>460</v>
      </c>
      <c r="E73" s="491"/>
      <c r="F73" s="263" t="s">
        <v>664</v>
      </c>
      <c r="G73" s="274">
        <v>530</v>
      </c>
      <c r="H73" s="274">
        <v>750</v>
      </c>
      <c r="I73" s="274">
        <v>400</v>
      </c>
      <c r="J73" s="274">
        <v>750</v>
      </c>
      <c r="K73" s="420">
        <v>750</v>
      </c>
      <c r="L73" s="20"/>
      <c r="M73" s="20"/>
      <c r="N73" s="11"/>
      <c r="O73" s="9">
        <v>900</v>
      </c>
      <c r="P73" s="9">
        <v>545</v>
      </c>
      <c r="Q73" s="9">
        <v>750</v>
      </c>
      <c r="R73" s="9">
        <v>925</v>
      </c>
      <c r="S73" s="9">
        <v>600</v>
      </c>
      <c r="T73" s="9">
        <v>330</v>
      </c>
      <c r="U73" s="9">
        <v>500</v>
      </c>
      <c r="V73" s="9">
        <v>550</v>
      </c>
      <c r="W73" s="9">
        <v>610</v>
      </c>
      <c r="X73" s="9">
        <v>600</v>
      </c>
      <c r="Y73" s="264">
        <v>600</v>
      </c>
      <c r="Z73" s="9">
        <v>360</v>
      </c>
      <c r="AA73" s="9">
        <v>760</v>
      </c>
      <c r="AB73" s="9"/>
      <c r="AC73" s="9">
        <v>570</v>
      </c>
      <c r="AD73" s="264">
        <v>650</v>
      </c>
      <c r="AE73" s="9">
        <v>210</v>
      </c>
      <c r="AF73" s="9">
        <v>1010</v>
      </c>
      <c r="AG73" s="264">
        <v>530</v>
      </c>
      <c r="AH73" s="264">
        <v>700</v>
      </c>
      <c r="AI73" s="264">
        <v>400</v>
      </c>
      <c r="AJ73" s="9">
        <v>640</v>
      </c>
      <c r="AK73" s="267">
        <v>545</v>
      </c>
      <c r="AL73" s="9">
        <v>460</v>
      </c>
      <c r="AM73" s="9">
        <v>630</v>
      </c>
      <c r="AN73" s="9">
        <v>700</v>
      </c>
      <c r="AO73" s="9">
        <v>670</v>
      </c>
      <c r="AP73" s="267">
        <v>700</v>
      </c>
      <c r="AQ73" s="267">
        <v>798</v>
      </c>
      <c r="AR73" s="9"/>
      <c r="AS73" s="9"/>
      <c r="AT73" s="9"/>
      <c r="AU73" s="245"/>
      <c r="AV73" s="245"/>
      <c r="AW73" s="245"/>
      <c r="AX73" s="245"/>
      <c r="AY73" s="245"/>
      <c r="AZ73" s="245"/>
      <c r="BA73" s="245"/>
      <c r="BB73" s="245"/>
      <c r="BC73" s="245"/>
      <c r="BD73" s="245"/>
      <c r="BE73" s="245"/>
      <c r="BF73" s="245"/>
    </row>
    <row r="74" spans="1:58" ht="18" customHeight="1" x14ac:dyDescent="0.3">
      <c r="A74" s="476" t="s">
        <v>190</v>
      </c>
      <c r="B74" s="504" t="s">
        <v>189</v>
      </c>
      <c r="C74" s="505"/>
      <c r="D74" s="490" t="s">
        <v>377</v>
      </c>
      <c r="E74" s="491"/>
      <c r="F74" s="263" t="s">
        <v>32</v>
      </c>
      <c r="G74" s="213">
        <v>0.1</v>
      </c>
      <c r="H74" s="213">
        <v>0.1</v>
      </c>
      <c r="I74" s="213">
        <v>0.1</v>
      </c>
      <c r="J74" s="213">
        <v>0.1</v>
      </c>
      <c r="K74" s="421">
        <v>0.1</v>
      </c>
      <c r="L74" s="20"/>
      <c r="M74" s="11"/>
      <c r="N74" s="11"/>
      <c r="O74" s="11"/>
      <c r="P74" s="11"/>
      <c r="Q74" s="11"/>
      <c r="R74" s="11"/>
      <c r="S74" s="11"/>
      <c r="T74" s="11"/>
      <c r="U74" s="11"/>
      <c r="V74" s="11"/>
      <c r="W74" s="11"/>
      <c r="X74" s="11"/>
      <c r="Y74" s="264">
        <v>0.1</v>
      </c>
      <c r="Z74" s="11"/>
      <c r="AA74" s="11"/>
      <c r="AB74" s="11"/>
      <c r="AC74" s="11"/>
      <c r="AD74" s="11"/>
      <c r="AE74" s="11"/>
      <c r="AF74" s="11"/>
      <c r="AG74" s="264">
        <v>0.1</v>
      </c>
      <c r="AH74" s="264">
        <v>0.1</v>
      </c>
      <c r="AI74" s="264">
        <v>0.1</v>
      </c>
      <c r="AJ74" s="11"/>
      <c r="AK74" s="11"/>
      <c r="AL74" s="11"/>
      <c r="AM74" s="11"/>
      <c r="AN74" s="9">
        <v>0.1</v>
      </c>
      <c r="AO74" s="9">
        <v>0.1</v>
      </c>
      <c r="AP74" s="11"/>
      <c r="AQ74" s="11"/>
      <c r="AR74" s="11"/>
      <c r="AS74" s="11"/>
      <c r="AT74" s="11"/>
    </row>
    <row r="75" spans="1:58" ht="18" customHeight="1" x14ac:dyDescent="0.3">
      <c r="A75" s="476"/>
      <c r="B75" s="478" t="s">
        <v>191</v>
      </c>
      <c r="C75" s="480"/>
      <c r="D75" s="490" t="s">
        <v>461</v>
      </c>
      <c r="E75" s="491"/>
      <c r="F75" s="263" t="s">
        <v>231</v>
      </c>
      <c r="G75" s="213">
        <v>0.30504290684234858</v>
      </c>
      <c r="H75" s="213">
        <v>2</v>
      </c>
      <c r="I75" s="213">
        <v>15</v>
      </c>
      <c r="J75" s="213">
        <v>4</v>
      </c>
      <c r="K75" s="417">
        <v>2</v>
      </c>
      <c r="L75" s="20"/>
      <c r="M75" s="249"/>
      <c r="N75" s="247"/>
      <c r="O75" s="11"/>
      <c r="P75" s="11"/>
      <c r="Q75" s="11"/>
      <c r="R75" s="11"/>
      <c r="S75" s="11"/>
      <c r="T75" s="11"/>
      <c r="U75" s="11"/>
      <c r="V75" s="11"/>
      <c r="W75" s="11"/>
      <c r="X75" s="11"/>
      <c r="Y75" s="264">
        <v>0.46975836699974294</v>
      </c>
      <c r="Z75" s="11"/>
      <c r="AA75" s="11"/>
      <c r="AB75" s="11"/>
      <c r="AC75" s="11"/>
      <c r="AD75" s="11"/>
      <c r="AE75" s="11"/>
      <c r="AF75" s="11"/>
      <c r="AG75" s="264">
        <v>1.1092090849011442</v>
      </c>
      <c r="AH75" s="264">
        <v>1.2231301272499169</v>
      </c>
      <c r="AI75" s="264">
        <v>15</v>
      </c>
      <c r="AJ75" s="11"/>
      <c r="AK75" s="11"/>
      <c r="AL75" s="11"/>
      <c r="AM75" s="11"/>
      <c r="AN75" s="9">
        <v>1</v>
      </c>
      <c r="AO75" s="9">
        <v>1.1399999999999999</v>
      </c>
      <c r="AP75" s="11"/>
      <c r="AQ75" s="11"/>
      <c r="AR75" s="11"/>
      <c r="AS75" s="11"/>
      <c r="AT75" s="11"/>
    </row>
    <row r="76" spans="1:58" ht="18" customHeight="1" x14ac:dyDescent="0.3">
      <c r="A76" s="476"/>
      <c r="B76" s="484"/>
      <c r="C76" s="486"/>
      <c r="D76" s="490" t="s">
        <v>462</v>
      </c>
      <c r="E76" s="491"/>
      <c r="F76" s="263" t="s">
        <v>231</v>
      </c>
      <c r="G76" s="213">
        <v>0.28185354516175409</v>
      </c>
      <c r="H76" s="213">
        <v>1.2</v>
      </c>
      <c r="I76" s="430">
        <v>8</v>
      </c>
      <c r="J76" s="423">
        <v>2.9041999999999999</v>
      </c>
      <c r="K76" s="417">
        <v>1.2</v>
      </c>
      <c r="L76" s="20"/>
      <c r="M76" s="249"/>
      <c r="N76" s="247"/>
      <c r="O76" s="11"/>
      <c r="P76" s="11"/>
      <c r="Q76" s="11"/>
      <c r="R76" s="11"/>
      <c r="S76" s="11"/>
      <c r="T76" s="11"/>
      <c r="U76" s="11"/>
      <c r="V76" s="11"/>
      <c r="W76" s="11"/>
      <c r="X76" s="11"/>
      <c r="Y76" s="264">
        <v>0.13507747838001904</v>
      </c>
      <c r="Z76" s="11"/>
      <c r="AA76" s="11"/>
      <c r="AB76" s="11"/>
      <c r="AC76" s="11"/>
      <c r="AD76" s="11"/>
      <c r="AE76" s="11"/>
      <c r="AF76" s="11"/>
      <c r="AG76" s="264">
        <v>5.102572845602138E-2</v>
      </c>
      <c r="AH76" s="264">
        <v>1.583171233522672</v>
      </c>
      <c r="AI76" s="264">
        <v>8</v>
      </c>
      <c r="AJ76" s="11"/>
      <c r="AK76" s="11"/>
      <c r="AL76" s="11"/>
      <c r="AM76" s="11"/>
      <c r="AN76" s="9">
        <v>0.6</v>
      </c>
      <c r="AO76" s="9">
        <v>1.51</v>
      </c>
      <c r="AP76" s="11"/>
      <c r="AQ76" s="11"/>
      <c r="AR76" s="11"/>
      <c r="AS76" s="11"/>
      <c r="AT76" s="11"/>
    </row>
    <row r="77" spans="1:58" ht="18" customHeight="1" x14ac:dyDescent="0.3">
      <c r="A77" s="476"/>
      <c r="B77" s="484"/>
      <c r="C77" s="486"/>
      <c r="D77" s="490" t="s">
        <v>463</v>
      </c>
      <c r="E77" s="491"/>
      <c r="F77" s="263" t="s">
        <v>231</v>
      </c>
      <c r="G77" s="213">
        <v>8.5712520706075532E-2</v>
      </c>
      <c r="H77" s="213">
        <v>0.72</v>
      </c>
      <c r="I77" s="430">
        <v>5</v>
      </c>
      <c r="J77" s="423">
        <v>1.4520999999999999</v>
      </c>
      <c r="K77" s="417">
        <v>0.72</v>
      </c>
      <c r="L77" s="20"/>
      <c r="M77" s="249"/>
      <c r="N77" s="247"/>
      <c r="O77" s="11"/>
      <c r="P77" s="11"/>
      <c r="Q77" s="11"/>
      <c r="R77" s="11"/>
      <c r="S77" s="11"/>
      <c r="T77" s="11"/>
      <c r="U77" s="11"/>
      <c r="V77" s="11"/>
      <c r="W77" s="11"/>
      <c r="X77" s="11"/>
      <c r="Y77" s="264">
        <v>0</v>
      </c>
      <c r="Z77" s="11"/>
      <c r="AA77" s="11"/>
      <c r="AB77" s="11"/>
      <c r="AC77" s="11"/>
      <c r="AD77" s="11"/>
      <c r="AE77" s="11"/>
      <c r="AF77" s="11"/>
      <c r="AG77" s="264">
        <v>0</v>
      </c>
      <c r="AH77" s="264">
        <v>1.8302975152307746</v>
      </c>
      <c r="AI77" s="264">
        <v>5</v>
      </c>
      <c r="AJ77" s="11"/>
      <c r="AK77" s="11"/>
      <c r="AL77" s="11"/>
      <c r="AM77" s="11"/>
      <c r="AN77" s="9">
        <v>0.36</v>
      </c>
      <c r="AO77" s="9">
        <v>1.66</v>
      </c>
      <c r="AP77" s="11"/>
      <c r="AQ77" s="11"/>
      <c r="AR77" s="11"/>
      <c r="AS77" s="11"/>
      <c r="AT77" s="11"/>
    </row>
    <row r="78" spans="1:58" ht="18" customHeight="1" x14ac:dyDescent="0.3">
      <c r="A78" s="476"/>
      <c r="B78" s="484"/>
      <c r="C78" s="486"/>
      <c r="D78" s="490" t="s">
        <v>464</v>
      </c>
      <c r="E78" s="491"/>
      <c r="F78" s="263" t="s">
        <v>231</v>
      </c>
      <c r="G78" s="213">
        <v>6.4020793950560748E-2</v>
      </c>
      <c r="H78" s="213">
        <v>0</v>
      </c>
      <c r="I78" s="430">
        <v>4</v>
      </c>
      <c r="J78" s="423">
        <v>0</v>
      </c>
      <c r="K78" s="417">
        <v>0</v>
      </c>
      <c r="L78" s="20"/>
      <c r="M78" s="249"/>
      <c r="N78" s="247"/>
      <c r="O78" s="11"/>
      <c r="P78" s="11"/>
      <c r="Q78" s="11"/>
      <c r="R78" s="11"/>
      <c r="S78" s="11"/>
      <c r="T78" s="11"/>
      <c r="U78" s="11"/>
      <c r="V78" s="11"/>
      <c r="W78" s="11"/>
      <c r="X78" s="11"/>
      <c r="Y78" s="264">
        <v>0</v>
      </c>
      <c r="Z78" s="11"/>
      <c r="AA78" s="11"/>
      <c r="AB78" s="11"/>
      <c r="AC78" s="11"/>
      <c r="AD78" s="11"/>
      <c r="AE78" s="11"/>
      <c r="AF78" s="11"/>
      <c r="AG78" s="264">
        <v>0</v>
      </c>
      <c r="AH78" s="264">
        <v>0.49628130728657227</v>
      </c>
      <c r="AI78" s="264">
        <v>4</v>
      </c>
      <c r="AJ78" s="11"/>
      <c r="AK78" s="11"/>
      <c r="AL78" s="11"/>
      <c r="AM78" s="11"/>
      <c r="AN78" s="9">
        <v>0</v>
      </c>
      <c r="AO78" s="9">
        <v>1.38</v>
      </c>
      <c r="AP78" s="11"/>
      <c r="AQ78" s="11"/>
      <c r="AR78" s="11"/>
      <c r="AS78" s="11"/>
      <c r="AT78" s="11"/>
    </row>
    <row r="79" spans="1:58" ht="18" customHeight="1" x14ac:dyDescent="0.3">
      <c r="A79" s="476"/>
      <c r="B79" s="484"/>
      <c r="C79" s="486"/>
      <c r="D79" s="490" t="s">
        <v>465</v>
      </c>
      <c r="E79" s="491"/>
      <c r="F79" s="263" t="s">
        <v>231</v>
      </c>
      <c r="G79" s="213">
        <v>0.11295000316163237</v>
      </c>
      <c r="H79" s="213">
        <v>1.5</v>
      </c>
      <c r="I79" s="430">
        <v>7</v>
      </c>
      <c r="J79" s="423">
        <v>1</v>
      </c>
      <c r="K79" s="417">
        <v>1.5</v>
      </c>
      <c r="L79" s="20"/>
      <c r="M79" s="249"/>
      <c r="N79" s="247"/>
      <c r="O79" s="11"/>
      <c r="P79" s="11"/>
      <c r="Q79" s="11"/>
      <c r="R79" s="11"/>
      <c r="S79" s="11"/>
      <c r="T79" s="11"/>
      <c r="U79" s="11"/>
      <c r="V79" s="11"/>
      <c r="W79" s="11"/>
      <c r="X79" s="11"/>
      <c r="Y79" s="264">
        <v>0.12845064261548156</v>
      </c>
      <c r="Z79" s="11"/>
      <c r="AA79" s="11"/>
      <c r="AB79" s="11"/>
      <c r="AC79" s="11"/>
      <c r="AD79" s="11"/>
      <c r="AE79" s="11"/>
      <c r="AF79" s="11"/>
      <c r="AG79" s="264">
        <v>8.9033608075587481E-2</v>
      </c>
      <c r="AH79" s="264">
        <v>0.40458745831037934</v>
      </c>
      <c r="AI79" s="264">
        <v>7</v>
      </c>
      <c r="AJ79" s="11"/>
      <c r="AK79" s="11"/>
      <c r="AL79" s="11"/>
      <c r="AM79" s="11"/>
      <c r="AN79" s="9">
        <v>1</v>
      </c>
      <c r="AO79" s="9">
        <v>0.42</v>
      </c>
      <c r="AP79" s="11"/>
      <c r="AQ79" s="11"/>
      <c r="AR79" s="11"/>
      <c r="AS79" s="11"/>
      <c r="AT79" s="11"/>
    </row>
    <row r="80" spans="1:58" ht="18" customHeight="1" x14ac:dyDescent="0.3">
      <c r="A80" s="476"/>
      <c r="B80" s="484"/>
      <c r="C80" s="486"/>
      <c r="D80" s="490" t="s">
        <v>466</v>
      </c>
      <c r="E80" s="491"/>
      <c r="F80" s="263" t="s">
        <v>231</v>
      </c>
      <c r="G80" s="213">
        <v>7.039799545621056E-2</v>
      </c>
      <c r="H80" s="213">
        <v>0.9</v>
      </c>
      <c r="I80" s="430">
        <v>6</v>
      </c>
      <c r="J80" s="423">
        <v>0.74539999999999995</v>
      </c>
      <c r="K80" s="417">
        <v>0.9</v>
      </c>
      <c r="L80" s="20"/>
      <c r="M80" s="249"/>
      <c r="N80" s="247"/>
      <c r="O80" s="11"/>
      <c r="P80" s="11"/>
      <c r="Q80" s="11"/>
      <c r="R80" s="11"/>
      <c r="S80" s="11"/>
      <c r="T80" s="11"/>
      <c r="U80" s="11"/>
      <c r="V80" s="11"/>
      <c r="W80" s="11"/>
      <c r="X80" s="11"/>
      <c r="Y80" s="264">
        <v>0.12872307003634931</v>
      </c>
      <c r="Z80" s="11"/>
      <c r="AA80" s="11"/>
      <c r="AB80" s="11"/>
      <c r="AC80" s="11"/>
      <c r="AD80" s="11"/>
      <c r="AE80" s="11"/>
      <c r="AF80" s="11"/>
      <c r="AG80" s="264">
        <v>0.16022368438128098</v>
      </c>
      <c r="AH80" s="264">
        <v>0.31092442552572125</v>
      </c>
      <c r="AI80" s="264">
        <v>6</v>
      </c>
      <c r="AJ80" s="11"/>
      <c r="AK80" s="11"/>
      <c r="AL80" s="11"/>
      <c r="AM80" s="11"/>
      <c r="AN80" s="9">
        <v>0.6</v>
      </c>
      <c r="AO80" s="9">
        <v>0.4</v>
      </c>
      <c r="AP80" s="11"/>
      <c r="AQ80" s="11"/>
      <c r="AR80" s="11"/>
      <c r="AS80" s="11"/>
      <c r="AT80" s="11"/>
    </row>
    <row r="81" spans="1:46" ht="18" customHeight="1" x14ac:dyDescent="0.3">
      <c r="A81" s="476"/>
      <c r="B81" s="484"/>
      <c r="C81" s="486"/>
      <c r="D81" s="490" t="s">
        <v>467</v>
      </c>
      <c r="E81" s="491"/>
      <c r="F81" s="263" t="s">
        <v>231</v>
      </c>
      <c r="G81" s="213">
        <v>5.587690153256706E-2</v>
      </c>
      <c r="H81" s="213">
        <v>0.54</v>
      </c>
      <c r="I81" s="430">
        <v>3</v>
      </c>
      <c r="J81" s="423">
        <v>0.37269999999999998</v>
      </c>
      <c r="K81" s="417">
        <v>0.54</v>
      </c>
      <c r="L81" s="20"/>
      <c r="M81" s="249"/>
      <c r="N81" s="247"/>
      <c r="O81" s="11"/>
      <c r="P81" s="11"/>
      <c r="Q81" s="11"/>
      <c r="R81" s="11"/>
      <c r="S81" s="11"/>
      <c r="T81" s="11"/>
      <c r="U81" s="11"/>
      <c r="V81" s="11"/>
      <c r="W81" s="11"/>
      <c r="X81" s="11"/>
      <c r="Y81" s="264">
        <v>0.12884729248364943</v>
      </c>
      <c r="Z81" s="11"/>
      <c r="AA81" s="11"/>
      <c r="AB81" s="11"/>
      <c r="AC81" s="11"/>
      <c r="AD81" s="11"/>
      <c r="AE81" s="11"/>
      <c r="AF81" s="11"/>
      <c r="AG81" s="264">
        <v>0.19062362067169195</v>
      </c>
      <c r="AH81" s="264">
        <v>0.36409357859161684</v>
      </c>
      <c r="AI81" s="264">
        <v>3</v>
      </c>
      <c r="AJ81" s="11"/>
      <c r="AK81" s="11"/>
      <c r="AL81" s="11"/>
      <c r="AM81" s="11"/>
      <c r="AN81" s="9">
        <v>0.36</v>
      </c>
      <c r="AO81" s="9">
        <v>0.23</v>
      </c>
      <c r="AP81" s="11"/>
      <c r="AQ81" s="11"/>
      <c r="AR81" s="11"/>
      <c r="AS81" s="11"/>
      <c r="AT81" s="11"/>
    </row>
    <row r="82" spans="1:46" ht="18" customHeight="1" x14ac:dyDescent="0.3">
      <c r="A82" s="476"/>
      <c r="B82" s="484"/>
      <c r="C82" s="486"/>
      <c r="D82" s="490" t="s">
        <v>468</v>
      </c>
      <c r="E82" s="491"/>
      <c r="F82" s="263" t="s">
        <v>231</v>
      </c>
      <c r="G82" s="213">
        <v>2.1304442932865538E-2</v>
      </c>
      <c r="H82" s="213">
        <v>0</v>
      </c>
      <c r="I82" s="430">
        <v>2</v>
      </c>
      <c r="J82" s="423">
        <v>0</v>
      </c>
      <c r="K82" s="417">
        <v>0</v>
      </c>
      <c r="L82" s="20"/>
      <c r="M82" s="249"/>
      <c r="N82" s="247"/>
      <c r="O82" s="11"/>
      <c r="P82" s="11"/>
      <c r="Q82" s="11"/>
      <c r="R82" s="11"/>
      <c r="S82" s="11"/>
      <c r="T82" s="11"/>
      <c r="U82" s="11"/>
      <c r="V82" s="11"/>
      <c r="W82" s="11"/>
      <c r="X82" s="11"/>
      <c r="Y82" s="264">
        <v>0.12888961180571162</v>
      </c>
      <c r="Z82" s="11"/>
      <c r="AA82" s="11"/>
      <c r="AB82" s="11"/>
      <c r="AC82" s="11"/>
      <c r="AD82" s="11"/>
      <c r="AE82" s="11"/>
      <c r="AF82" s="11"/>
      <c r="AG82" s="264">
        <v>0.20029479350090623</v>
      </c>
      <c r="AH82" s="264">
        <v>0.14468809441113306</v>
      </c>
      <c r="AI82" s="264">
        <v>2</v>
      </c>
      <c r="AJ82" s="11"/>
      <c r="AK82" s="11"/>
      <c r="AL82" s="11"/>
      <c r="AM82" s="11"/>
      <c r="AN82" s="9">
        <v>0</v>
      </c>
      <c r="AO82" s="9">
        <v>0.47</v>
      </c>
      <c r="AP82" s="11"/>
      <c r="AQ82" s="11"/>
      <c r="AR82" s="11"/>
      <c r="AS82" s="11"/>
      <c r="AT82" s="11"/>
    </row>
    <row r="83" spans="1:46" ht="18" customHeight="1" x14ac:dyDescent="0.3">
      <c r="A83" s="476"/>
      <c r="B83" s="484"/>
      <c r="C83" s="486"/>
      <c r="D83" s="490" t="s">
        <v>470</v>
      </c>
      <c r="E83" s="491"/>
      <c r="F83" s="263" t="s">
        <v>231</v>
      </c>
      <c r="G83" s="213">
        <v>3.5969821428571427E-2</v>
      </c>
      <c r="H83" s="213">
        <v>0.6</v>
      </c>
      <c r="I83" s="430">
        <v>2</v>
      </c>
      <c r="J83" s="423">
        <v>0.5</v>
      </c>
      <c r="K83" s="417">
        <v>0.6</v>
      </c>
      <c r="L83" s="20"/>
      <c r="M83" s="249"/>
      <c r="N83" s="247"/>
      <c r="O83" s="11"/>
      <c r="P83" s="11"/>
      <c r="Q83" s="11"/>
      <c r="R83" s="11"/>
      <c r="S83" s="11"/>
      <c r="T83" s="11"/>
      <c r="U83" s="11"/>
      <c r="V83" s="11"/>
      <c r="W83" s="11"/>
      <c r="X83" s="11"/>
      <c r="Y83" s="264">
        <v>6.2832340133084724E-2</v>
      </c>
      <c r="Z83" s="11"/>
      <c r="AA83" s="11"/>
      <c r="AB83" s="11"/>
      <c r="AC83" s="11"/>
      <c r="AD83" s="11"/>
      <c r="AE83" s="11"/>
      <c r="AF83" s="11"/>
      <c r="AG83" s="264">
        <v>0.1811265929447281</v>
      </c>
      <c r="AH83" s="264">
        <v>0.15240232180851065</v>
      </c>
      <c r="AI83" s="264">
        <v>2</v>
      </c>
      <c r="AJ83" s="11"/>
      <c r="AK83" s="11"/>
      <c r="AL83" s="11"/>
      <c r="AM83" s="11"/>
      <c r="AN83" s="9">
        <v>0.7</v>
      </c>
      <c r="AO83" s="9">
        <v>0.45</v>
      </c>
      <c r="AP83" s="11"/>
      <c r="AQ83" s="11"/>
      <c r="AR83" s="11"/>
      <c r="AS83" s="11"/>
      <c r="AT83" s="11"/>
    </row>
    <row r="84" spans="1:46" ht="18" customHeight="1" x14ac:dyDescent="0.3">
      <c r="A84" s="476"/>
      <c r="B84" s="484"/>
      <c r="C84" s="486"/>
      <c r="D84" s="490" t="s">
        <v>471</v>
      </c>
      <c r="E84" s="491"/>
      <c r="F84" s="263" t="s">
        <v>231</v>
      </c>
      <c r="G84" s="213">
        <v>4.8737248333333337E-2</v>
      </c>
      <c r="H84" s="213">
        <v>0.36</v>
      </c>
      <c r="I84" s="430">
        <v>1.5</v>
      </c>
      <c r="J84" s="423">
        <v>0.25679999999999997</v>
      </c>
      <c r="K84" s="417">
        <v>0.36</v>
      </c>
      <c r="L84" s="20"/>
      <c r="M84" s="249"/>
      <c r="N84" s="247"/>
      <c r="O84" s="11"/>
      <c r="P84" s="11"/>
      <c r="Q84" s="11"/>
      <c r="R84" s="11"/>
      <c r="S84" s="11"/>
      <c r="T84" s="11"/>
      <c r="U84" s="11"/>
      <c r="V84" s="11"/>
      <c r="W84" s="11"/>
      <c r="X84" s="11"/>
      <c r="Y84" s="264">
        <v>0.12802033012643776</v>
      </c>
      <c r="Z84" s="11"/>
      <c r="AA84" s="11"/>
      <c r="AB84" s="11"/>
      <c r="AC84" s="11"/>
      <c r="AD84" s="11"/>
      <c r="AE84" s="11"/>
      <c r="AF84" s="11"/>
      <c r="AG84" s="264">
        <v>0.14069766072174167</v>
      </c>
      <c r="AH84" s="264">
        <v>0.13193773208420231</v>
      </c>
      <c r="AI84" s="264">
        <v>1.5</v>
      </c>
      <c r="AJ84" s="11"/>
      <c r="AK84" s="11"/>
      <c r="AL84" s="11"/>
      <c r="AM84" s="11"/>
      <c r="AN84" s="9">
        <v>0.42</v>
      </c>
      <c r="AO84" s="9">
        <v>0.18</v>
      </c>
      <c r="AP84" s="11"/>
      <c r="AQ84" s="11"/>
      <c r="AR84" s="11"/>
      <c r="AS84" s="11"/>
      <c r="AT84" s="11"/>
    </row>
    <row r="85" spans="1:46" ht="18" customHeight="1" x14ac:dyDescent="0.3">
      <c r="A85" s="476"/>
      <c r="B85" s="484"/>
      <c r="C85" s="486"/>
      <c r="D85" s="490" t="s">
        <v>472</v>
      </c>
      <c r="E85" s="491"/>
      <c r="F85" s="263" t="s">
        <v>231</v>
      </c>
      <c r="G85" s="213">
        <v>2.5421603058292282E-2</v>
      </c>
      <c r="H85" s="213">
        <v>0.216</v>
      </c>
      <c r="I85" s="430">
        <v>0.4</v>
      </c>
      <c r="J85" s="423">
        <v>0.12839999999999999</v>
      </c>
      <c r="K85" s="417">
        <v>0.216</v>
      </c>
      <c r="L85" s="20"/>
      <c r="M85" s="249"/>
      <c r="N85" s="247"/>
      <c r="O85" s="11"/>
      <c r="P85" s="11"/>
      <c r="Q85" s="11"/>
      <c r="R85" s="11"/>
      <c r="S85" s="11"/>
      <c r="T85" s="11"/>
      <c r="U85" s="11"/>
      <c r="V85" s="11"/>
      <c r="W85" s="11"/>
      <c r="X85" s="11"/>
      <c r="Y85" s="264">
        <v>0.15774498715896801</v>
      </c>
      <c r="Z85" s="11"/>
      <c r="AA85" s="11"/>
      <c r="AB85" s="11"/>
      <c r="AC85" s="11"/>
      <c r="AD85" s="11"/>
      <c r="AE85" s="11"/>
      <c r="AF85" s="11"/>
      <c r="AG85" s="264">
        <v>0.12343349937163174</v>
      </c>
      <c r="AH85" s="264">
        <v>0.15195309257797712</v>
      </c>
      <c r="AI85" s="264">
        <v>0.4</v>
      </c>
      <c r="AJ85" s="11"/>
      <c r="AK85" s="11"/>
      <c r="AL85" s="11"/>
      <c r="AM85" s="11"/>
      <c r="AN85" s="9">
        <v>0.252</v>
      </c>
      <c r="AO85" s="9">
        <v>0.2</v>
      </c>
      <c r="AP85" s="11"/>
      <c r="AQ85" s="11"/>
      <c r="AR85" s="11"/>
      <c r="AS85" s="11"/>
      <c r="AT85" s="11"/>
    </row>
    <row r="86" spans="1:46" ht="18" customHeight="1" x14ac:dyDescent="0.3">
      <c r="A86" s="476"/>
      <c r="B86" s="484"/>
      <c r="C86" s="486"/>
      <c r="D86" s="490" t="s">
        <v>469</v>
      </c>
      <c r="E86" s="491"/>
      <c r="F86" s="263" t="s">
        <v>231</v>
      </c>
      <c r="G86" s="213">
        <v>3.1867425524639836E-2</v>
      </c>
      <c r="H86" s="213">
        <v>0</v>
      </c>
      <c r="I86" s="430">
        <v>0.1</v>
      </c>
      <c r="J86" s="423">
        <v>0</v>
      </c>
      <c r="K86" s="417">
        <v>0</v>
      </c>
      <c r="L86" s="20"/>
      <c r="M86" s="249"/>
      <c r="N86" s="247"/>
      <c r="O86" s="11"/>
      <c r="P86" s="11"/>
      <c r="Q86" s="11"/>
      <c r="R86" s="11"/>
      <c r="S86" s="11"/>
      <c r="T86" s="11"/>
      <c r="U86" s="11"/>
      <c r="V86" s="11"/>
      <c r="W86" s="11"/>
      <c r="X86" s="11"/>
      <c r="Y86" s="264">
        <v>0.16787139636671128</v>
      </c>
      <c r="Z86" s="11"/>
      <c r="AA86" s="11"/>
      <c r="AB86" s="11"/>
      <c r="AC86" s="11"/>
      <c r="AD86" s="11"/>
      <c r="AE86" s="11"/>
      <c r="AF86" s="11"/>
      <c r="AG86" s="264">
        <v>0.1179412283822014</v>
      </c>
      <c r="AH86" s="264">
        <v>5.9917526027386425E-2</v>
      </c>
      <c r="AI86" s="264">
        <v>0.1</v>
      </c>
      <c r="AJ86" s="11"/>
      <c r="AK86" s="11"/>
      <c r="AL86" s="11"/>
      <c r="AM86" s="11"/>
      <c r="AN86" s="9">
        <v>0</v>
      </c>
      <c r="AO86" s="9">
        <v>0.16</v>
      </c>
      <c r="AP86" s="11"/>
      <c r="AQ86" s="11"/>
      <c r="AR86" s="11"/>
      <c r="AS86" s="11"/>
      <c r="AT86" s="11"/>
    </row>
    <row r="87" spans="1:46" ht="18" customHeight="1" x14ac:dyDescent="0.3">
      <c r="A87" s="476"/>
      <c r="B87" s="484"/>
      <c r="C87" s="486"/>
      <c r="D87" s="490" t="s">
        <v>473</v>
      </c>
      <c r="E87" s="491"/>
      <c r="F87" s="263" t="s">
        <v>231</v>
      </c>
      <c r="G87" s="213">
        <v>3.0000000000000001E-3</v>
      </c>
      <c r="H87" s="213">
        <v>0.2</v>
      </c>
      <c r="I87" s="430">
        <v>1</v>
      </c>
      <c r="J87" s="423">
        <v>0.1</v>
      </c>
      <c r="K87" s="417">
        <v>0.2</v>
      </c>
      <c r="L87" s="20"/>
      <c r="M87" s="249"/>
      <c r="N87" s="247"/>
      <c r="O87" s="11"/>
      <c r="P87" s="11"/>
      <c r="Q87" s="11"/>
      <c r="R87" s="11"/>
      <c r="S87" s="11"/>
      <c r="T87" s="11"/>
      <c r="U87" s="11"/>
      <c r="V87" s="11"/>
      <c r="W87" s="11"/>
      <c r="X87" s="11"/>
      <c r="Y87" s="264">
        <v>0.38147263658711594</v>
      </c>
      <c r="Z87" s="11"/>
      <c r="AA87" s="11"/>
      <c r="AB87" s="11"/>
      <c r="AC87" s="11"/>
      <c r="AD87" s="11"/>
      <c r="AE87" s="11"/>
      <c r="AF87" s="11"/>
      <c r="AG87" s="264">
        <v>0.28644635163341226</v>
      </c>
      <c r="AH87" s="264">
        <v>9.3294744680851055E-2</v>
      </c>
      <c r="AI87" s="264">
        <v>1</v>
      </c>
      <c r="AJ87" s="11"/>
      <c r="AK87" s="11"/>
      <c r="AL87" s="11"/>
      <c r="AM87" s="11"/>
      <c r="AN87" s="9">
        <v>0.4</v>
      </c>
      <c r="AO87" s="9">
        <v>0.14000000000000001</v>
      </c>
      <c r="AP87" s="11"/>
      <c r="AQ87" s="11"/>
      <c r="AR87" s="11"/>
      <c r="AS87" s="11"/>
      <c r="AT87" s="11"/>
    </row>
    <row r="88" spans="1:46" ht="18" customHeight="1" x14ac:dyDescent="0.3">
      <c r="A88" s="476"/>
      <c r="B88" s="484"/>
      <c r="C88" s="486"/>
      <c r="D88" s="490" t="s">
        <v>474</v>
      </c>
      <c r="E88" s="491"/>
      <c r="F88" s="263" t="s">
        <v>231</v>
      </c>
      <c r="G88" s="213">
        <v>1.4999999999999999E-2</v>
      </c>
      <c r="H88" s="213">
        <v>0.12</v>
      </c>
      <c r="I88" s="430">
        <v>0.24</v>
      </c>
      <c r="J88" s="423">
        <v>1.2800000000000001E-2</v>
      </c>
      <c r="K88" s="417">
        <v>0.12</v>
      </c>
      <c r="L88" s="20"/>
      <c r="M88" s="249"/>
      <c r="N88" s="247"/>
      <c r="O88" s="11"/>
      <c r="P88" s="11"/>
      <c r="Q88" s="11"/>
      <c r="R88" s="11"/>
      <c r="S88" s="11"/>
      <c r="T88" s="11"/>
      <c r="U88" s="11"/>
      <c r="V88" s="11"/>
      <c r="W88" s="11"/>
      <c r="X88" s="11"/>
      <c r="Y88" s="264">
        <v>5.4948913575634251E-2</v>
      </c>
      <c r="Z88" s="11"/>
      <c r="AA88" s="11"/>
      <c r="AB88" s="11"/>
      <c r="AC88" s="11"/>
      <c r="AD88" s="11"/>
      <c r="AE88" s="11"/>
      <c r="AF88" s="11"/>
      <c r="AG88" s="264">
        <v>3.4204970155214287E-2</v>
      </c>
      <c r="AH88" s="264">
        <v>6.9535002248435868E-2</v>
      </c>
      <c r="AI88" s="264">
        <v>0.24</v>
      </c>
      <c r="AJ88" s="11"/>
      <c r="AK88" s="11"/>
      <c r="AL88" s="11"/>
      <c r="AM88" s="11"/>
      <c r="AN88" s="9">
        <v>0.24</v>
      </c>
      <c r="AO88" s="9">
        <v>0.14000000000000001</v>
      </c>
      <c r="AP88" s="11"/>
      <c r="AQ88" s="11"/>
      <c r="AR88" s="11"/>
      <c r="AS88" s="11"/>
      <c r="AT88" s="11"/>
    </row>
    <row r="89" spans="1:46" ht="18" customHeight="1" x14ac:dyDescent="0.3">
      <c r="A89" s="476"/>
      <c r="B89" s="484"/>
      <c r="C89" s="486"/>
      <c r="D89" s="490" t="s">
        <v>475</v>
      </c>
      <c r="E89" s="491"/>
      <c r="F89" s="263" t="s">
        <v>231</v>
      </c>
      <c r="G89" s="213">
        <v>2.0999999999999998E-2</v>
      </c>
      <c r="H89" s="213">
        <v>7.1999999999999995E-2</v>
      </c>
      <c r="I89" s="430">
        <v>0.01</v>
      </c>
      <c r="J89" s="423">
        <v>6.4000000000000003E-3</v>
      </c>
      <c r="K89" s="417">
        <v>7.1999999999999995E-2</v>
      </c>
      <c r="L89" s="20"/>
      <c r="M89" s="249"/>
      <c r="N89" s="247"/>
      <c r="O89" s="11"/>
      <c r="P89" s="11"/>
      <c r="Q89" s="11"/>
      <c r="R89" s="11"/>
      <c r="S89" s="11"/>
      <c r="T89" s="11"/>
      <c r="U89" s="11"/>
      <c r="V89" s="11"/>
      <c r="W89" s="11"/>
      <c r="X89" s="11"/>
      <c r="Y89" s="264">
        <v>0</v>
      </c>
      <c r="Z89" s="11"/>
      <c r="AA89" s="11"/>
      <c r="AB89" s="11"/>
      <c r="AC89" s="11"/>
      <c r="AD89" s="11"/>
      <c r="AE89" s="11"/>
      <c r="AF89" s="11"/>
      <c r="AG89" s="264">
        <v>0</v>
      </c>
      <c r="AH89" s="264">
        <v>7.6353487722175956E-2</v>
      </c>
      <c r="AI89" s="264">
        <v>0.01</v>
      </c>
      <c r="AJ89" s="11"/>
      <c r="AK89" s="11"/>
      <c r="AL89" s="11"/>
      <c r="AM89" s="11"/>
      <c r="AN89" s="9">
        <v>0.14399999999999999</v>
      </c>
      <c r="AO89" s="9">
        <v>0.05</v>
      </c>
      <c r="AP89" s="11"/>
      <c r="AQ89" s="11"/>
      <c r="AR89" s="11"/>
      <c r="AS89" s="11"/>
      <c r="AT89" s="11"/>
    </row>
    <row r="90" spans="1:46" ht="18" customHeight="1" x14ac:dyDescent="0.3">
      <c r="A90" s="476"/>
      <c r="B90" s="487"/>
      <c r="C90" s="489"/>
      <c r="D90" s="490" t="s">
        <v>476</v>
      </c>
      <c r="E90" s="491"/>
      <c r="F90" s="263" t="s">
        <v>231</v>
      </c>
      <c r="G90" s="213">
        <v>1.2E-2</v>
      </c>
      <c r="H90" s="213">
        <v>0</v>
      </c>
      <c r="I90" s="430">
        <v>0</v>
      </c>
      <c r="J90" s="423">
        <v>0</v>
      </c>
      <c r="K90" s="417">
        <v>0</v>
      </c>
      <c r="L90" s="20"/>
      <c r="M90" s="249"/>
      <c r="N90" s="247"/>
      <c r="O90" s="11"/>
      <c r="P90" s="11"/>
      <c r="Q90" s="11"/>
      <c r="R90" s="11"/>
      <c r="S90" s="11"/>
      <c r="T90" s="11"/>
      <c r="U90" s="11"/>
      <c r="V90" s="11"/>
      <c r="W90" s="11"/>
      <c r="X90" s="11"/>
      <c r="Y90" s="264">
        <v>0</v>
      </c>
      <c r="Z90" s="11"/>
      <c r="AA90" s="11"/>
      <c r="AB90" s="11"/>
      <c r="AC90" s="11"/>
      <c r="AD90" s="11"/>
      <c r="AE90" s="11"/>
      <c r="AF90" s="11"/>
      <c r="AG90" s="264">
        <v>0</v>
      </c>
      <c r="AH90" s="264">
        <v>5.5024920670446745E-2</v>
      </c>
      <c r="AI90" s="264">
        <v>0</v>
      </c>
      <c r="AJ90" s="11"/>
      <c r="AK90" s="11"/>
      <c r="AL90" s="11"/>
      <c r="AM90" s="11"/>
      <c r="AN90" s="9">
        <v>0</v>
      </c>
      <c r="AO90" s="9">
        <v>0.16</v>
      </c>
      <c r="AP90" s="11"/>
      <c r="AQ90" s="11"/>
      <c r="AR90" s="11"/>
      <c r="AS90" s="11"/>
      <c r="AT90" s="11"/>
    </row>
    <row r="91" spans="1:46" ht="18" customHeight="1" x14ac:dyDescent="0.3">
      <c r="A91" s="476"/>
      <c r="B91" s="504" t="s">
        <v>155</v>
      </c>
      <c r="C91" s="505"/>
      <c r="D91" s="490" t="s">
        <v>477</v>
      </c>
      <c r="E91" s="491"/>
      <c r="F91" s="263" t="s">
        <v>422</v>
      </c>
      <c r="G91" s="213">
        <v>1</v>
      </c>
      <c r="H91" s="213">
        <v>1</v>
      </c>
      <c r="I91" s="430">
        <v>1</v>
      </c>
      <c r="J91" s="423">
        <v>1</v>
      </c>
      <c r="K91" s="417">
        <v>1</v>
      </c>
      <c r="L91" s="20"/>
      <c r="M91" s="11"/>
      <c r="N91" s="11"/>
      <c r="O91" s="11"/>
      <c r="P91" s="11"/>
      <c r="Q91" s="11"/>
      <c r="R91" s="11"/>
      <c r="S91" s="11"/>
      <c r="T91" s="11"/>
      <c r="U91" s="11"/>
      <c r="V91" s="11"/>
      <c r="W91" s="11"/>
      <c r="X91" s="11"/>
      <c r="Y91" s="264">
        <v>1</v>
      </c>
      <c r="Z91" s="11"/>
      <c r="AA91" s="11"/>
      <c r="AB91" s="11"/>
      <c r="AC91" s="11"/>
      <c r="AD91" s="11"/>
      <c r="AE91" s="11"/>
      <c r="AF91" s="11"/>
      <c r="AG91" s="264">
        <v>1</v>
      </c>
      <c r="AH91" s="264">
        <v>1</v>
      </c>
      <c r="AI91" s="264">
        <v>1</v>
      </c>
      <c r="AJ91" s="11"/>
      <c r="AK91" s="11"/>
      <c r="AL91" s="11"/>
      <c r="AM91" s="11"/>
      <c r="AN91" s="11"/>
      <c r="AO91" s="11"/>
      <c r="AP91" s="11"/>
      <c r="AQ91" s="11"/>
      <c r="AR91" s="11"/>
      <c r="AS91" s="11"/>
      <c r="AT91" s="11"/>
    </row>
    <row r="92" spans="1:46" ht="18" customHeight="1" x14ac:dyDescent="0.3">
      <c r="A92" s="476"/>
      <c r="B92" s="478" t="s">
        <v>192</v>
      </c>
      <c r="C92" s="480"/>
      <c r="D92" s="490" t="s">
        <v>478</v>
      </c>
      <c r="E92" s="491"/>
      <c r="F92" s="263" t="s">
        <v>232</v>
      </c>
      <c r="G92" s="213">
        <v>0.05</v>
      </c>
      <c r="H92" s="213">
        <v>0.05</v>
      </c>
      <c r="I92" s="213">
        <v>0.05</v>
      </c>
      <c r="J92" s="213">
        <v>0.05</v>
      </c>
      <c r="K92" s="417">
        <v>0.05</v>
      </c>
      <c r="L92" s="20"/>
      <c r="M92" s="11"/>
      <c r="N92" s="11"/>
      <c r="O92" s="11"/>
      <c r="P92" s="11"/>
      <c r="Q92" s="11"/>
      <c r="R92" s="11"/>
      <c r="S92" s="11"/>
      <c r="T92" s="11"/>
      <c r="U92" s="11"/>
      <c r="V92" s="11"/>
      <c r="W92" s="11"/>
      <c r="X92" s="11"/>
      <c r="Y92" s="264">
        <v>0.05</v>
      </c>
      <c r="Z92" s="11"/>
      <c r="AA92" s="11"/>
      <c r="AB92" s="11"/>
      <c r="AC92" s="11"/>
      <c r="AD92" s="11"/>
      <c r="AE92" s="11"/>
      <c r="AF92" s="11"/>
      <c r="AG92" s="264">
        <v>0.05</v>
      </c>
      <c r="AH92" s="264">
        <v>0.05</v>
      </c>
      <c r="AI92" s="264">
        <v>0.05</v>
      </c>
      <c r="AJ92" s="11"/>
      <c r="AK92" s="11"/>
      <c r="AL92" s="11"/>
      <c r="AM92" s="11"/>
      <c r="AN92" s="11"/>
      <c r="AO92" s="11"/>
      <c r="AP92" s="11"/>
      <c r="AQ92" s="11"/>
      <c r="AR92" s="11"/>
      <c r="AS92" s="11"/>
      <c r="AT92" s="11"/>
    </row>
    <row r="93" spans="1:46" ht="18" customHeight="1" x14ac:dyDescent="0.3">
      <c r="A93" s="476"/>
      <c r="B93" s="487"/>
      <c r="C93" s="489"/>
      <c r="D93" s="490" t="s">
        <v>383</v>
      </c>
      <c r="E93" s="491"/>
      <c r="F93" s="263" t="s">
        <v>232</v>
      </c>
      <c r="G93" s="213">
        <v>3</v>
      </c>
      <c r="H93" s="213">
        <v>3</v>
      </c>
      <c r="I93" s="213">
        <v>3</v>
      </c>
      <c r="J93" s="213">
        <v>3</v>
      </c>
      <c r="K93" s="417">
        <v>3</v>
      </c>
      <c r="L93" s="20"/>
      <c r="M93" s="11"/>
      <c r="N93" s="11"/>
      <c r="O93" s="11"/>
      <c r="P93" s="11"/>
      <c r="Q93" s="11"/>
      <c r="R93" s="11"/>
      <c r="S93" s="11"/>
      <c r="T93" s="11"/>
      <c r="U93" s="11"/>
      <c r="V93" s="11"/>
      <c r="W93" s="11"/>
      <c r="X93" s="11"/>
      <c r="Y93" s="264">
        <v>3</v>
      </c>
      <c r="Z93" s="11"/>
      <c r="AA93" s="11"/>
      <c r="AB93" s="11"/>
      <c r="AC93" s="11"/>
      <c r="AD93" s="11"/>
      <c r="AE93" s="11"/>
      <c r="AF93" s="11"/>
      <c r="AG93" s="264">
        <v>3</v>
      </c>
      <c r="AH93" s="264">
        <v>3</v>
      </c>
      <c r="AI93" s="264">
        <v>3</v>
      </c>
      <c r="AJ93" s="11"/>
      <c r="AK93" s="11"/>
      <c r="AL93" s="11"/>
      <c r="AM93" s="11"/>
      <c r="AN93" s="11"/>
      <c r="AO93" s="11"/>
      <c r="AP93" s="11"/>
      <c r="AQ93" s="11"/>
      <c r="AR93" s="11"/>
      <c r="AS93" s="11"/>
      <c r="AT93" s="11"/>
    </row>
    <row r="94" spans="1:46" ht="18" customHeight="1" x14ac:dyDescent="0.3">
      <c r="A94" s="476"/>
      <c r="B94" s="478" t="s">
        <v>156</v>
      </c>
      <c r="C94" s="480"/>
      <c r="D94" s="490" t="s">
        <v>385</v>
      </c>
      <c r="E94" s="491"/>
      <c r="F94" s="263" t="s">
        <v>209</v>
      </c>
      <c r="G94" s="213">
        <v>60</v>
      </c>
      <c r="H94" s="213">
        <v>60</v>
      </c>
      <c r="I94" s="213">
        <v>60</v>
      </c>
      <c r="J94" s="213">
        <v>60</v>
      </c>
      <c r="K94" s="417">
        <v>60</v>
      </c>
      <c r="L94" s="20"/>
      <c r="M94" s="11"/>
      <c r="N94" s="11"/>
      <c r="O94" s="11"/>
      <c r="P94" s="11"/>
      <c r="Q94" s="11"/>
      <c r="R94" s="11"/>
      <c r="S94" s="11"/>
      <c r="T94" s="11"/>
      <c r="U94" s="11"/>
      <c r="V94" s="11"/>
      <c r="W94" s="11"/>
      <c r="X94" s="11"/>
      <c r="Y94" s="264">
        <v>60</v>
      </c>
      <c r="Z94" s="11"/>
      <c r="AA94" s="11"/>
      <c r="AB94" s="11"/>
      <c r="AC94" s="11"/>
      <c r="AD94" s="11"/>
      <c r="AE94" s="11"/>
      <c r="AF94" s="11"/>
      <c r="AG94" s="264">
        <v>60</v>
      </c>
      <c r="AH94" s="264">
        <v>60</v>
      </c>
      <c r="AI94" s="264">
        <v>60</v>
      </c>
      <c r="AJ94" s="11"/>
      <c r="AK94" s="11"/>
      <c r="AL94" s="11"/>
      <c r="AM94" s="11"/>
      <c r="AN94" s="11"/>
      <c r="AO94" s="11"/>
      <c r="AP94" s="11"/>
      <c r="AQ94" s="11"/>
      <c r="AR94" s="11"/>
      <c r="AS94" s="11"/>
      <c r="AT94" s="11"/>
    </row>
    <row r="95" spans="1:46" ht="18" customHeight="1" x14ac:dyDescent="0.3">
      <c r="A95" s="476"/>
      <c r="B95" s="484"/>
      <c r="C95" s="486"/>
      <c r="D95" s="490" t="s">
        <v>387</v>
      </c>
      <c r="E95" s="491"/>
      <c r="F95" s="263" t="s">
        <v>232</v>
      </c>
      <c r="G95" s="213">
        <v>2</v>
      </c>
      <c r="H95" s="213">
        <v>2</v>
      </c>
      <c r="I95" s="213">
        <v>2</v>
      </c>
      <c r="J95" s="213">
        <v>2</v>
      </c>
      <c r="K95" s="417">
        <v>2</v>
      </c>
      <c r="L95" s="20"/>
      <c r="M95" s="11"/>
      <c r="N95" s="11"/>
      <c r="O95" s="11"/>
      <c r="P95" s="11"/>
      <c r="Q95" s="11"/>
      <c r="R95" s="11"/>
      <c r="S95" s="11"/>
      <c r="T95" s="11"/>
      <c r="U95" s="11"/>
      <c r="V95" s="11"/>
      <c r="W95" s="11"/>
      <c r="X95" s="11"/>
      <c r="Y95" s="264">
        <v>2</v>
      </c>
      <c r="Z95" s="11"/>
      <c r="AA95" s="11"/>
      <c r="AB95" s="11"/>
      <c r="AC95" s="11"/>
      <c r="AD95" s="11"/>
      <c r="AE95" s="11"/>
      <c r="AF95" s="11"/>
      <c r="AG95" s="264">
        <v>2</v>
      </c>
      <c r="AH95" s="264">
        <v>2</v>
      </c>
      <c r="AI95" s="264">
        <v>2</v>
      </c>
      <c r="AJ95" s="11"/>
      <c r="AK95" s="11"/>
      <c r="AL95" s="11"/>
      <c r="AM95" s="11"/>
      <c r="AN95" s="11"/>
      <c r="AO95" s="11"/>
      <c r="AP95" s="11"/>
      <c r="AQ95" s="11"/>
      <c r="AR95" s="11"/>
      <c r="AS95" s="11"/>
      <c r="AT95" s="11"/>
    </row>
    <row r="96" spans="1:46" ht="18" customHeight="1" x14ac:dyDescent="0.3">
      <c r="A96" s="476"/>
      <c r="B96" s="484"/>
      <c r="C96" s="486"/>
      <c r="D96" s="490" t="s">
        <v>479</v>
      </c>
      <c r="E96" s="491"/>
      <c r="F96" s="263" t="s">
        <v>354</v>
      </c>
      <c r="G96" s="213">
        <v>2</v>
      </c>
      <c r="H96" s="213">
        <v>2</v>
      </c>
      <c r="I96" s="213">
        <v>2</v>
      </c>
      <c r="J96" s="213">
        <v>2</v>
      </c>
      <c r="K96" s="417">
        <v>2</v>
      </c>
      <c r="L96" s="20"/>
      <c r="M96" s="11"/>
      <c r="N96" s="11"/>
      <c r="O96" s="11"/>
      <c r="P96" s="11"/>
      <c r="Q96" s="11"/>
      <c r="R96" s="11"/>
      <c r="S96" s="11"/>
      <c r="T96" s="11"/>
      <c r="U96" s="11"/>
      <c r="V96" s="11"/>
      <c r="W96" s="11"/>
      <c r="X96" s="11"/>
      <c r="Y96" s="264">
        <v>2</v>
      </c>
      <c r="Z96" s="11"/>
      <c r="AA96" s="11"/>
      <c r="AB96" s="11"/>
      <c r="AC96" s="11"/>
      <c r="AD96" s="11"/>
      <c r="AE96" s="11"/>
      <c r="AF96" s="11"/>
      <c r="AG96" s="264">
        <v>2</v>
      </c>
      <c r="AH96" s="264">
        <v>2</v>
      </c>
      <c r="AI96" s="264">
        <v>2</v>
      </c>
      <c r="AJ96" s="11"/>
      <c r="AK96" s="11"/>
      <c r="AL96" s="11"/>
      <c r="AM96" s="11"/>
      <c r="AN96" s="11"/>
      <c r="AO96" s="11"/>
      <c r="AP96" s="11"/>
      <c r="AQ96" s="11"/>
      <c r="AR96" s="11"/>
      <c r="AS96" s="11"/>
      <c r="AT96" s="11"/>
    </row>
    <row r="97" spans="1:46" ht="18" customHeight="1" x14ac:dyDescent="0.3">
      <c r="A97" s="476"/>
      <c r="B97" s="484"/>
      <c r="C97" s="486"/>
      <c r="D97" s="490" t="s">
        <v>495</v>
      </c>
      <c r="E97" s="491"/>
      <c r="F97" s="263" t="s">
        <v>354</v>
      </c>
      <c r="G97" s="213">
        <v>0.1</v>
      </c>
      <c r="H97" s="213">
        <v>0.1</v>
      </c>
      <c r="I97" s="213">
        <v>0.1</v>
      </c>
      <c r="J97" s="213">
        <v>0.1</v>
      </c>
      <c r="K97" s="417">
        <v>0.1</v>
      </c>
      <c r="L97" s="20"/>
      <c r="M97" s="11"/>
      <c r="N97" s="11"/>
      <c r="O97" s="11"/>
      <c r="P97" s="11"/>
      <c r="Q97" s="11"/>
      <c r="R97" s="11"/>
      <c r="S97" s="11"/>
      <c r="T97" s="11"/>
      <c r="U97" s="11"/>
      <c r="V97" s="11"/>
      <c r="W97" s="11"/>
      <c r="X97" s="11"/>
      <c r="Y97" s="264">
        <v>0.1</v>
      </c>
      <c r="Z97" s="11"/>
      <c r="AA97" s="11"/>
      <c r="AB97" s="11"/>
      <c r="AC97" s="11"/>
      <c r="AD97" s="11"/>
      <c r="AE97" s="11"/>
      <c r="AF97" s="11"/>
      <c r="AG97" s="264">
        <v>0.1</v>
      </c>
      <c r="AH97" s="264">
        <v>0.1</v>
      </c>
      <c r="AI97" s="264">
        <v>0.1</v>
      </c>
      <c r="AJ97" s="11"/>
      <c r="AK97" s="11"/>
      <c r="AL97" s="11"/>
      <c r="AM97" s="11"/>
      <c r="AN97" s="11"/>
      <c r="AO97" s="11"/>
      <c r="AP97" s="11"/>
      <c r="AQ97" s="11"/>
      <c r="AR97" s="11"/>
      <c r="AS97" s="11"/>
      <c r="AT97" s="11"/>
    </row>
    <row r="98" spans="1:46" ht="18" customHeight="1" x14ac:dyDescent="0.3">
      <c r="A98" s="476"/>
      <c r="B98" s="484"/>
      <c r="C98" s="486"/>
      <c r="D98" s="490" t="s">
        <v>481</v>
      </c>
      <c r="E98" s="491"/>
      <c r="F98" s="263" t="s">
        <v>32</v>
      </c>
      <c r="G98" s="213">
        <v>10</v>
      </c>
      <c r="H98" s="213">
        <v>10</v>
      </c>
      <c r="I98" s="213">
        <v>10</v>
      </c>
      <c r="J98" s="213">
        <v>10</v>
      </c>
      <c r="K98" s="417">
        <v>1400</v>
      </c>
      <c r="L98" s="20"/>
      <c r="M98" s="11"/>
      <c r="N98" s="11"/>
      <c r="O98" s="11"/>
      <c r="P98" s="11"/>
      <c r="Q98" s="11"/>
      <c r="R98" s="11"/>
      <c r="S98" s="11"/>
      <c r="T98" s="11"/>
      <c r="U98" s="11"/>
      <c r="V98" s="11"/>
      <c r="W98" s="11"/>
      <c r="X98" s="11"/>
      <c r="Y98" s="264">
        <v>10</v>
      </c>
      <c r="Z98" s="11"/>
      <c r="AA98" s="11"/>
      <c r="AB98" s="11"/>
      <c r="AC98" s="11"/>
      <c r="AD98" s="11"/>
      <c r="AE98" s="11"/>
      <c r="AF98" s="11"/>
      <c r="AG98" s="264">
        <v>10</v>
      </c>
      <c r="AH98" s="264">
        <v>10</v>
      </c>
      <c r="AI98" s="264">
        <v>10</v>
      </c>
      <c r="AJ98" s="11"/>
      <c r="AK98" s="11"/>
      <c r="AL98" s="11"/>
      <c r="AM98" s="11"/>
      <c r="AN98" s="11"/>
      <c r="AO98" s="11"/>
      <c r="AP98" s="11"/>
      <c r="AQ98" s="11"/>
      <c r="AR98" s="11"/>
      <c r="AS98" s="11"/>
      <c r="AT98" s="11"/>
    </row>
    <row r="99" spans="1:46" ht="18" customHeight="1" x14ac:dyDescent="0.3">
      <c r="A99" s="476"/>
      <c r="B99" s="484"/>
      <c r="C99" s="486"/>
      <c r="D99" s="490" t="s">
        <v>482</v>
      </c>
      <c r="E99" s="491"/>
      <c r="F99" s="263" t="s">
        <v>354</v>
      </c>
      <c r="G99" s="213">
        <v>1.5</v>
      </c>
      <c r="H99" s="213">
        <v>1.5</v>
      </c>
      <c r="I99" s="213">
        <v>1.5</v>
      </c>
      <c r="J99" s="213">
        <v>1.5</v>
      </c>
      <c r="K99" s="417">
        <v>1.9</v>
      </c>
      <c r="L99" s="20"/>
      <c r="M99" s="11"/>
      <c r="N99" s="11"/>
      <c r="O99" s="11"/>
      <c r="P99" s="11"/>
      <c r="Q99" s="11"/>
      <c r="R99" s="11"/>
      <c r="S99" s="11"/>
      <c r="T99" s="11"/>
      <c r="U99" s="11"/>
      <c r="V99" s="11"/>
      <c r="W99" s="11"/>
      <c r="X99" s="11"/>
      <c r="Y99" s="264">
        <v>1.5</v>
      </c>
      <c r="Z99" s="11"/>
      <c r="AA99" s="11"/>
      <c r="AB99" s="11"/>
      <c r="AC99" s="11"/>
      <c r="AD99" s="11"/>
      <c r="AE99" s="11"/>
      <c r="AF99" s="11"/>
      <c r="AG99" s="264">
        <v>1.5</v>
      </c>
      <c r="AH99" s="264">
        <v>1.5</v>
      </c>
      <c r="AI99" s="264">
        <v>1.5</v>
      </c>
      <c r="AJ99" s="11"/>
      <c r="AK99" s="11"/>
      <c r="AL99" s="11"/>
      <c r="AM99" s="11"/>
      <c r="AN99" s="11"/>
      <c r="AO99" s="11"/>
      <c r="AP99" s="11"/>
      <c r="AQ99" s="11"/>
      <c r="AR99" s="11"/>
      <c r="AS99" s="11"/>
      <c r="AT99" s="11"/>
    </row>
    <row r="100" spans="1:46" ht="18" customHeight="1" x14ac:dyDescent="0.3">
      <c r="A100" s="476"/>
      <c r="B100" s="484"/>
      <c r="C100" s="486"/>
      <c r="D100" s="490" t="s">
        <v>483</v>
      </c>
      <c r="E100" s="491"/>
      <c r="F100" s="263" t="s">
        <v>233</v>
      </c>
      <c r="G100" s="213">
        <v>0.5</v>
      </c>
      <c r="H100" s="213">
        <v>0.5</v>
      </c>
      <c r="I100" s="213">
        <v>0.5</v>
      </c>
      <c r="J100" s="213">
        <v>0.5</v>
      </c>
      <c r="K100" s="417">
        <v>0.02</v>
      </c>
      <c r="L100" s="20"/>
      <c r="M100" s="11"/>
      <c r="N100" s="11"/>
      <c r="O100" s="11"/>
      <c r="P100" s="11"/>
      <c r="Q100" s="11"/>
      <c r="R100" s="11"/>
      <c r="S100" s="11"/>
      <c r="T100" s="11"/>
      <c r="U100" s="11"/>
      <c r="V100" s="11"/>
      <c r="W100" s="11"/>
      <c r="X100" s="11"/>
      <c r="Y100" s="264">
        <v>0.5</v>
      </c>
      <c r="Z100" s="11"/>
      <c r="AA100" s="11"/>
      <c r="AB100" s="11"/>
      <c r="AC100" s="11"/>
      <c r="AD100" s="11"/>
      <c r="AE100" s="11"/>
      <c r="AF100" s="11"/>
      <c r="AG100" s="264">
        <v>0.5</v>
      </c>
      <c r="AH100" s="264">
        <v>0.5</v>
      </c>
      <c r="AI100" s="264">
        <v>0.5</v>
      </c>
      <c r="AJ100" s="11"/>
      <c r="AK100" s="11"/>
      <c r="AL100" s="11"/>
      <c r="AM100" s="11"/>
      <c r="AN100" s="11"/>
      <c r="AO100" s="11"/>
      <c r="AP100" s="11"/>
      <c r="AQ100" s="11"/>
      <c r="AR100" s="11"/>
      <c r="AS100" s="11"/>
      <c r="AT100" s="11"/>
    </row>
    <row r="101" spans="1:46" ht="18" customHeight="1" x14ac:dyDescent="0.3">
      <c r="A101" s="476"/>
      <c r="B101" s="484"/>
      <c r="C101" s="486"/>
      <c r="D101" s="490" t="s">
        <v>484</v>
      </c>
      <c r="E101" s="491"/>
      <c r="F101" s="263" t="s">
        <v>50</v>
      </c>
      <c r="G101" s="213">
        <v>2.2999999999999998</v>
      </c>
      <c r="H101" s="213">
        <v>2.2999999999999998</v>
      </c>
      <c r="I101" s="213">
        <v>2.2999999999999998</v>
      </c>
      <c r="J101" s="213">
        <v>2.2999999999999998</v>
      </c>
      <c r="K101" s="417">
        <v>2.7</v>
      </c>
      <c r="L101" s="20"/>
      <c r="M101" s="11"/>
      <c r="N101" s="11"/>
      <c r="O101" s="11"/>
      <c r="P101" s="11"/>
      <c r="Q101" s="11"/>
      <c r="R101" s="11"/>
      <c r="S101" s="11"/>
      <c r="T101" s="11"/>
      <c r="U101" s="11"/>
      <c r="V101" s="11"/>
      <c r="W101" s="11"/>
      <c r="X101" s="11"/>
      <c r="Y101" s="264">
        <v>2.2999999999999998</v>
      </c>
      <c r="Z101" s="11"/>
      <c r="AA101" s="11"/>
      <c r="AB101" s="11"/>
      <c r="AC101" s="11"/>
      <c r="AD101" s="11"/>
      <c r="AE101" s="11"/>
      <c r="AF101" s="11"/>
      <c r="AG101" s="264">
        <v>2.2999999999999998</v>
      </c>
      <c r="AH101" s="264">
        <v>2.2999999999999998</v>
      </c>
      <c r="AI101" s="264">
        <v>2.2999999999999998</v>
      </c>
      <c r="AJ101" s="11"/>
      <c r="AK101" s="11"/>
      <c r="AL101" s="11"/>
      <c r="AM101" s="11"/>
      <c r="AN101" s="11"/>
      <c r="AO101" s="11"/>
      <c r="AP101" s="11"/>
      <c r="AQ101" s="11"/>
      <c r="AR101" s="11"/>
      <c r="AS101" s="11"/>
      <c r="AT101" s="11"/>
    </row>
    <row r="102" spans="1:46" ht="18" customHeight="1" x14ac:dyDescent="0.3">
      <c r="A102" s="476"/>
      <c r="B102" s="487"/>
      <c r="C102" s="489"/>
      <c r="D102" s="490" t="s">
        <v>480</v>
      </c>
      <c r="E102" s="491"/>
      <c r="F102" s="263" t="s">
        <v>354</v>
      </c>
      <c r="G102" s="213">
        <v>0.3</v>
      </c>
      <c r="H102" s="213">
        <v>0.3</v>
      </c>
      <c r="I102" s="213">
        <v>0.3</v>
      </c>
      <c r="J102" s="213">
        <v>0.3</v>
      </c>
      <c r="K102" s="417">
        <v>0.3</v>
      </c>
      <c r="L102" s="20"/>
      <c r="M102" s="11"/>
      <c r="N102" s="11"/>
      <c r="O102" s="11"/>
      <c r="P102" s="11"/>
      <c r="Q102" s="11"/>
      <c r="R102" s="11"/>
      <c r="S102" s="11"/>
      <c r="T102" s="11"/>
      <c r="U102" s="11"/>
      <c r="V102" s="11"/>
      <c r="W102" s="11"/>
      <c r="X102" s="11"/>
      <c r="Y102" s="264">
        <v>0.3</v>
      </c>
      <c r="Z102" s="11"/>
      <c r="AA102" s="11"/>
      <c r="AB102" s="11"/>
      <c r="AC102" s="11"/>
      <c r="AD102" s="11"/>
      <c r="AE102" s="11"/>
      <c r="AF102" s="11"/>
      <c r="AG102" s="264">
        <v>0.3</v>
      </c>
      <c r="AH102" s="264">
        <v>0.3</v>
      </c>
      <c r="AI102" s="264">
        <v>0.3</v>
      </c>
      <c r="AJ102" s="11"/>
      <c r="AK102" s="11"/>
      <c r="AL102" s="11"/>
      <c r="AM102" s="11"/>
      <c r="AN102" s="11"/>
      <c r="AO102" s="11"/>
      <c r="AP102" s="11"/>
      <c r="AQ102" s="11"/>
      <c r="AR102" s="11"/>
      <c r="AS102" s="11"/>
      <c r="AT102" s="11"/>
    </row>
    <row r="103" spans="1:46" ht="18" customHeight="1" x14ac:dyDescent="0.3">
      <c r="A103" s="496" t="s">
        <v>235</v>
      </c>
      <c r="B103" s="497"/>
      <c r="C103" s="498"/>
      <c r="D103" s="490" t="s">
        <v>388</v>
      </c>
      <c r="E103" s="491"/>
      <c r="F103" s="263" t="s">
        <v>354</v>
      </c>
      <c r="G103" s="213">
        <v>0.3</v>
      </c>
      <c r="H103" s="213">
        <v>0.3</v>
      </c>
      <c r="I103" s="213">
        <v>0.3</v>
      </c>
      <c r="J103" s="213">
        <v>0.3</v>
      </c>
      <c r="K103" s="417">
        <v>0.3</v>
      </c>
      <c r="L103" s="20"/>
      <c r="M103" s="11"/>
      <c r="N103" s="11"/>
      <c r="O103" s="11"/>
      <c r="P103" s="11"/>
      <c r="Q103" s="11"/>
      <c r="R103" s="11"/>
      <c r="S103" s="11"/>
      <c r="T103" s="11"/>
      <c r="U103" s="11"/>
      <c r="V103" s="11"/>
      <c r="W103" s="11"/>
      <c r="X103" s="11"/>
      <c r="Y103" s="264">
        <v>0.3</v>
      </c>
      <c r="Z103" s="11"/>
      <c r="AA103" s="11"/>
      <c r="AB103" s="11"/>
      <c r="AC103" s="11"/>
      <c r="AD103" s="11"/>
      <c r="AE103" s="11"/>
      <c r="AF103" s="11"/>
      <c r="AG103" s="264">
        <v>0.3</v>
      </c>
      <c r="AH103" s="264">
        <v>0.3</v>
      </c>
      <c r="AI103" s="264">
        <v>0.3</v>
      </c>
      <c r="AJ103" s="11"/>
      <c r="AK103" s="11"/>
      <c r="AL103" s="11"/>
      <c r="AM103" s="11"/>
      <c r="AN103" s="11"/>
      <c r="AO103" s="11"/>
      <c r="AP103" s="11"/>
      <c r="AQ103" s="11"/>
      <c r="AR103" s="11"/>
      <c r="AS103" s="11"/>
      <c r="AT103" s="11"/>
    </row>
    <row r="104" spans="1:46" ht="18" customHeight="1" x14ac:dyDescent="0.3">
      <c r="A104" s="506" t="s">
        <v>226</v>
      </c>
      <c r="B104" s="506"/>
      <c r="C104" s="507"/>
      <c r="D104" s="490" t="s">
        <v>389</v>
      </c>
      <c r="E104" s="491"/>
      <c r="F104" s="263" t="s">
        <v>224</v>
      </c>
      <c r="G104" s="213">
        <v>0</v>
      </c>
      <c r="H104" s="213">
        <v>0</v>
      </c>
      <c r="I104" s="213">
        <v>0</v>
      </c>
      <c r="J104" s="213">
        <v>0</v>
      </c>
      <c r="K104" s="417">
        <v>0</v>
      </c>
      <c r="L104" s="20"/>
      <c r="M104" s="11"/>
      <c r="N104" s="11"/>
      <c r="O104" s="11"/>
      <c r="P104" s="11"/>
      <c r="Q104" s="11"/>
      <c r="R104" s="11"/>
      <c r="S104" s="11"/>
      <c r="T104" s="11"/>
      <c r="U104" s="11"/>
      <c r="V104" s="11"/>
      <c r="W104" s="11"/>
      <c r="X104" s="11"/>
      <c r="Y104" s="264">
        <v>0</v>
      </c>
      <c r="Z104" s="11"/>
      <c r="AA104" s="11"/>
      <c r="AB104" s="11"/>
      <c r="AC104" s="11"/>
      <c r="AD104" s="11"/>
      <c r="AE104" s="11"/>
      <c r="AF104" s="11"/>
      <c r="AG104" s="264">
        <v>0</v>
      </c>
      <c r="AH104" s="264">
        <v>0</v>
      </c>
      <c r="AI104" s="264">
        <v>0</v>
      </c>
      <c r="AJ104" s="11"/>
      <c r="AK104" s="11"/>
      <c r="AL104" s="11"/>
      <c r="AM104" s="11"/>
      <c r="AN104" s="11"/>
      <c r="AO104" s="11"/>
      <c r="AP104" s="11"/>
      <c r="AQ104" s="11"/>
      <c r="AR104" s="11"/>
      <c r="AS104" s="11"/>
      <c r="AT104" s="11"/>
    </row>
    <row r="105" spans="1:46" ht="18" customHeight="1" x14ac:dyDescent="0.3">
      <c r="A105" s="507"/>
      <c r="B105" s="507"/>
      <c r="C105" s="507"/>
      <c r="D105" s="490" t="s">
        <v>390</v>
      </c>
      <c r="E105" s="491"/>
      <c r="F105" s="263" t="s">
        <v>223</v>
      </c>
      <c r="G105" s="213">
        <v>0</v>
      </c>
      <c r="H105" s="213">
        <v>0</v>
      </c>
      <c r="I105" s="213">
        <v>0</v>
      </c>
      <c r="J105" s="213">
        <v>0</v>
      </c>
      <c r="K105" s="417">
        <v>0</v>
      </c>
      <c r="L105" s="20"/>
      <c r="M105" s="11"/>
      <c r="N105" s="11"/>
      <c r="O105" s="11"/>
      <c r="P105" s="11"/>
      <c r="Q105" s="11"/>
      <c r="R105" s="11"/>
      <c r="S105" s="11"/>
      <c r="T105" s="11"/>
      <c r="U105" s="11"/>
      <c r="V105" s="11"/>
      <c r="W105" s="11"/>
      <c r="X105" s="11"/>
      <c r="Y105" s="264">
        <v>0</v>
      </c>
      <c r="Z105" s="11"/>
      <c r="AA105" s="11"/>
      <c r="AB105" s="11"/>
      <c r="AC105" s="11"/>
      <c r="AD105" s="11"/>
      <c r="AE105" s="11"/>
      <c r="AF105" s="11"/>
      <c r="AG105" s="264">
        <v>0</v>
      </c>
      <c r="AH105" s="264">
        <v>0</v>
      </c>
      <c r="AI105" s="264">
        <v>0</v>
      </c>
      <c r="AJ105" s="11"/>
      <c r="AK105" s="11"/>
      <c r="AL105" s="11"/>
      <c r="AM105" s="11"/>
      <c r="AN105" s="11"/>
      <c r="AO105" s="11"/>
      <c r="AP105" s="11"/>
      <c r="AQ105" s="11"/>
      <c r="AR105" s="11"/>
      <c r="AS105" s="11"/>
      <c r="AT105" s="11"/>
    </row>
    <row r="106" spans="1:46" ht="18" customHeight="1" x14ac:dyDescent="0.3">
      <c r="A106" s="507"/>
      <c r="B106" s="507"/>
      <c r="C106" s="507"/>
      <c r="D106" s="490" t="s">
        <v>391</v>
      </c>
      <c r="E106" s="491"/>
      <c r="F106" s="263" t="s">
        <v>223</v>
      </c>
      <c r="G106" s="213">
        <v>0</v>
      </c>
      <c r="H106" s="213">
        <v>0</v>
      </c>
      <c r="I106" s="213">
        <v>0</v>
      </c>
      <c r="J106" s="213">
        <v>0</v>
      </c>
      <c r="K106" s="417">
        <v>0</v>
      </c>
      <c r="L106" s="20"/>
      <c r="M106" s="11"/>
      <c r="N106" s="11"/>
      <c r="O106" s="11"/>
      <c r="P106" s="11"/>
      <c r="Q106" s="11"/>
      <c r="R106" s="11"/>
      <c r="S106" s="11"/>
      <c r="T106" s="11"/>
      <c r="U106" s="11"/>
      <c r="V106" s="11"/>
      <c r="W106" s="11"/>
      <c r="X106" s="11"/>
      <c r="Y106" s="264">
        <v>0</v>
      </c>
      <c r="Z106" s="11"/>
      <c r="AA106" s="11"/>
      <c r="AB106" s="11"/>
      <c r="AC106" s="11"/>
      <c r="AD106" s="11"/>
      <c r="AE106" s="11"/>
      <c r="AF106" s="11"/>
      <c r="AG106" s="264">
        <v>0</v>
      </c>
      <c r="AH106" s="264">
        <v>0</v>
      </c>
      <c r="AI106" s="264">
        <v>0</v>
      </c>
      <c r="AJ106" s="11"/>
      <c r="AK106" s="11"/>
      <c r="AL106" s="11"/>
      <c r="AM106" s="11"/>
      <c r="AN106" s="11"/>
      <c r="AO106" s="11"/>
      <c r="AP106" s="11"/>
      <c r="AQ106" s="11"/>
      <c r="AR106" s="11"/>
      <c r="AS106" s="11"/>
      <c r="AT106" s="11"/>
    </row>
    <row r="107" spans="1:46" ht="18" customHeight="1" x14ac:dyDescent="0.3">
      <c r="A107" s="476" t="s">
        <v>193</v>
      </c>
      <c r="B107" s="476"/>
      <c r="C107" s="476"/>
      <c r="D107" s="471" t="s">
        <v>486</v>
      </c>
      <c r="E107" s="472"/>
      <c r="F107" s="276" t="s">
        <v>234</v>
      </c>
      <c r="G107" s="213">
        <v>75</v>
      </c>
      <c r="H107" s="213">
        <v>75</v>
      </c>
      <c r="I107" s="213">
        <v>60</v>
      </c>
      <c r="J107" s="213">
        <v>75</v>
      </c>
      <c r="K107" s="417">
        <v>75</v>
      </c>
      <c r="L107" s="20"/>
      <c r="M107" s="11"/>
      <c r="N107" s="11"/>
      <c r="O107" s="11"/>
      <c r="P107" s="11"/>
      <c r="Q107" s="11"/>
      <c r="R107" s="11"/>
      <c r="S107" s="11"/>
      <c r="T107" s="11"/>
      <c r="U107" s="11"/>
      <c r="V107" s="11"/>
      <c r="W107" s="11"/>
      <c r="X107" s="11"/>
      <c r="Y107" s="264">
        <v>75</v>
      </c>
      <c r="Z107" s="11"/>
      <c r="AA107" s="11"/>
      <c r="AB107" s="11"/>
      <c r="AC107" s="11"/>
      <c r="AD107" s="11"/>
      <c r="AE107" s="11"/>
      <c r="AF107" s="11"/>
      <c r="AG107" s="264">
        <v>75</v>
      </c>
      <c r="AH107" s="264">
        <v>60</v>
      </c>
      <c r="AI107" s="264">
        <v>60</v>
      </c>
      <c r="AJ107" s="11"/>
      <c r="AK107" s="11"/>
      <c r="AL107" s="11"/>
      <c r="AM107" s="11"/>
      <c r="AN107" s="11"/>
      <c r="AO107" s="11"/>
      <c r="AP107" s="11"/>
      <c r="AQ107" s="11"/>
      <c r="AR107" s="11"/>
      <c r="AS107" s="11"/>
      <c r="AT107" s="11"/>
    </row>
    <row r="108" spans="1:46" ht="18" customHeight="1" x14ac:dyDescent="0.3">
      <c r="A108" s="499" t="s">
        <v>228</v>
      </c>
      <c r="B108" s="499"/>
      <c r="C108" s="461"/>
      <c r="D108" s="471" t="s">
        <v>487</v>
      </c>
      <c r="E108" s="472"/>
      <c r="F108" s="263" t="s">
        <v>354</v>
      </c>
      <c r="G108" s="213">
        <v>0.05</v>
      </c>
      <c r="H108" s="213">
        <v>0.05</v>
      </c>
      <c r="I108" s="213">
        <v>0.05</v>
      </c>
      <c r="J108" s="213">
        <v>0.05</v>
      </c>
      <c r="K108" s="417">
        <v>0.05</v>
      </c>
      <c r="L108" s="20"/>
      <c r="M108" s="11"/>
      <c r="N108" s="11"/>
      <c r="O108" s="11"/>
      <c r="P108" s="11"/>
      <c r="Q108" s="11"/>
      <c r="R108" s="11"/>
      <c r="S108" s="11"/>
      <c r="T108" s="11"/>
      <c r="U108" s="11"/>
      <c r="V108" s="11"/>
      <c r="W108" s="11"/>
      <c r="X108" s="11"/>
      <c r="Y108" s="264">
        <v>0.05</v>
      </c>
      <c r="Z108" s="11"/>
      <c r="AA108" s="11"/>
      <c r="AB108" s="11"/>
      <c r="AC108" s="11"/>
      <c r="AD108" s="11"/>
      <c r="AE108" s="11"/>
      <c r="AF108" s="11"/>
      <c r="AG108" s="264">
        <v>0.05</v>
      </c>
      <c r="AH108" s="264">
        <v>0.05</v>
      </c>
      <c r="AI108" s="264">
        <v>0.05</v>
      </c>
      <c r="AJ108" s="11"/>
      <c r="AK108" s="11"/>
      <c r="AL108" s="11"/>
      <c r="AM108" s="11"/>
      <c r="AN108" s="11"/>
      <c r="AO108" s="11"/>
      <c r="AP108" s="11"/>
      <c r="AQ108" s="11"/>
      <c r="AR108" s="11"/>
      <c r="AS108" s="11"/>
      <c r="AT108" s="11"/>
    </row>
    <row r="109" spans="1:46" ht="18" customHeight="1" x14ac:dyDescent="0.3">
      <c r="A109" s="464" t="s">
        <v>229</v>
      </c>
      <c r="B109" s="464"/>
      <c r="C109" s="465"/>
      <c r="D109" s="490" t="s">
        <v>488</v>
      </c>
      <c r="E109" s="491"/>
      <c r="F109" s="263" t="s">
        <v>354</v>
      </c>
      <c r="G109" s="213">
        <v>0</v>
      </c>
      <c r="H109" s="213">
        <v>0</v>
      </c>
      <c r="I109" s="213">
        <v>0</v>
      </c>
      <c r="J109" s="213">
        <v>0</v>
      </c>
      <c r="K109" s="417">
        <v>0</v>
      </c>
      <c r="L109" s="20"/>
      <c r="M109" s="11"/>
      <c r="N109" s="11"/>
      <c r="O109" s="243"/>
      <c r="P109" s="243"/>
      <c r="Q109" s="243"/>
      <c r="R109" s="11"/>
      <c r="S109" s="11"/>
      <c r="T109" s="11"/>
      <c r="U109" s="11"/>
      <c r="V109" s="11"/>
      <c r="W109" s="11"/>
      <c r="X109" s="11"/>
      <c r="Y109" s="264">
        <v>0</v>
      </c>
      <c r="Z109" s="11"/>
      <c r="AA109" s="11"/>
      <c r="AB109" s="11"/>
      <c r="AC109" s="11"/>
      <c r="AD109" s="11"/>
      <c r="AE109" s="11"/>
      <c r="AF109" s="11"/>
      <c r="AG109" s="264">
        <v>0</v>
      </c>
      <c r="AH109" s="264">
        <v>0</v>
      </c>
      <c r="AI109" s="264">
        <v>0</v>
      </c>
      <c r="AJ109" s="11"/>
      <c r="AK109" s="243"/>
      <c r="AL109" s="11"/>
      <c r="AM109" s="11"/>
      <c r="AN109" s="11"/>
      <c r="AO109" s="11"/>
      <c r="AP109" s="11"/>
      <c r="AQ109" s="11"/>
      <c r="AR109" s="11"/>
      <c r="AS109" s="11"/>
      <c r="AT109" s="11"/>
    </row>
    <row r="110" spans="1:46" ht="18" customHeight="1" x14ac:dyDescent="0.3">
      <c r="A110" s="465"/>
      <c r="B110" s="465"/>
      <c r="C110" s="465"/>
      <c r="D110" s="490" t="s">
        <v>489</v>
      </c>
      <c r="E110" s="491"/>
      <c r="F110" s="263" t="s">
        <v>354</v>
      </c>
      <c r="G110" s="213">
        <v>0</v>
      </c>
      <c r="H110" s="213">
        <v>0</v>
      </c>
      <c r="I110" s="213">
        <v>0</v>
      </c>
      <c r="J110" s="213">
        <v>0</v>
      </c>
      <c r="K110" s="417">
        <v>0</v>
      </c>
      <c r="L110" s="20"/>
      <c r="M110" s="11"/>
      <c r="N110" s="11"/>
      <c r="O110" s="243"/>
      <c r="P110" s="243"/>
      <c r="Q110" s="243"/>
      <c r="R110" s="11"/>
      <c r="S110" s="11"/>
      <c r="T110" s="11"/>
      <c r="U110" s="11"/>
      <c r="V110" s="11"/>
      <c r="W110" s="11"/>
      <c r="X110" s="11"/>
      <c r="Y110" s="264">
        <v>0</v>
      </c>
      <c r="Z110" s="11"/>
      <c r="AA110" s="11"/>
      <c r="AB110" s="11"/>
      <c r="AC110" s="11"/>
      <c r="AD110" s="11"/>
      <c r="AE110" s="11"/>
      <c r="AF110" s="11"/>
      <c r="AG110" s="264">
        <v>0</v>
      </c>
      <c r="AH110" s="264">
        <v>0</v>
      </c>
      <c r="AI110" s="264">
        <v>0</v>
      </c>
      <c r="AJ110" s="11"/>
      <c r="AK110" s="243"/>
      <c r="AL110" s="11"/>
      <c r="AM110" s="11"/>
      <c r="AN110" s="11"/>
      <c r="AO110" s="11"/>
      <c r="AP110" s="11"/>
      <c r="AQ110" s="11"/>
      <c r="AR110" s="11"/>
      <c r="AS110" s="11"/>
      <c r="AT110" s="11"/>
    </row>
    <row r="111" spans="1:46" ht="18" customHeight="1" x14ac:dyDescent="0.3">
      <c r="A111" s="465"/>
      <c r="B111" s="465"/>
      <c r="C111" s="465"/>
      <c r="D111" s="490" t="s">
        <v>490</v>
      </c>
      <c r="E111" s="491"/>
      <c r="F111" s="263" t="s">
        <v>354</v>
      </c>
      <c r="G111" s="213">
        <v>0</v>
      </c>
      <c r="H111" s="213">
        <v>0</v>
      </c>
      <c r="I111" s="213">
        <v>0</v>
      </c>
      <c r="J111" s="213">
        <v>0</v>
      </c>
      <c r="K111" s="417">
        <v>0</v>
      </c>
      <c r="L111" s="20"/>
      <c r="M111" s="11"/>
      <c r="N111" s="11"/>
      <c r="O111" s="243"/>
      <c r="P111" s="243"/>
      <c r="Q111" s="243"/>
      <c r="R111" s="11"/>
      <c r="S111" s="11"/>
      <c r="T111" s="11"/>
      <c r="U111" s="11"/>
      <c r="V111" s="11"/>
      <c r="W111" s="11"/>
      <c r="X111" s="11"/>
      <c r="Y111" s="264">
        <v>0</v>
      </c>
      <c r="Z111" s="11"/>
      <c r="AA111" s="11"/>
      <c r="AB111" s="11"/>
      <c r="AC111" s="11"/>
      <c r="AD111" s="11"/>
      <c r="AE111" s="11"/>
      <c r="AF111" s="11"/>
      <c r="AG111" s="264">
        <v>0</v>
      </c>
      <c r="AH111" s="264">
        <v>0</v>
      </c>
      <c r="AI111" s="264">
        <v>0</v>
      </c>
      <c r="AJ111" s="11"/>
      <c r="AK111" s="243"/>
      <c r="AL111" s="11"/>
      <c r="AM111" s="11"/>
      <c r="AN111" s="11"/>
      <c r="AO111" s="11"/>
      <c r="AP111" s="11"/>
      <c r="AQ111" s="11"/>
      <c r="AR111" s="11"/>
      <c r="AS111" s="11"/>
      <c r="AT111" s="11"/>
    </row>
    <row r="112" spans="1:46" ht="18" customHeight="1" x14ac:dyDescent="0.3">
      <c r="A112" s="465"/>
      <c r="B112" s="465"/>
      <c r="C112" s="465"/>
      <c r="D112" s="490" t="s">
        <v>491</v>
      </c>
      <c r="E112" s="491"/>
      <c r="F112" s="263" t="s">
        <v>354</v>
      </c>
      <c r="G112" s="213">
        <v>0</v>
      </c>
      <c r="H112" s="213">
        <v>0</v>
      </c>
      <c r="I112" s="213">
        <v>0</v>
      </c>
      <c r="J112" s="213">
        <v>0</v>
      </c>
      <c r="K112" s="417">
        <v>0</v>
      </c>
      <c r="L112" s="20"/>
      <c r="M112" s="11"/>
      <c r="N112" s="11"/>
      <c r="O112" s="243"/>
      <c r="P112" s="243"/>
      <c r="Q112" s="243"/>
      <c r="R112" s="11"/>
      <c r="S112" s="11"/>
      <c r="T112" s="11"/>
      <c r="U112" s="11"/>
      <c r="V112" s="11"/>
      <c r="W112" s="11"/>
      <c r="X112" s="11"/>
      <c r="Y112" s="264">
        <v>0</v>
      </c>
      <c r="Z112" s="11"/>
      <c r="AA112" s="11"/>
      <c r="AB112" s="11"/>
      <c r="AC112" s="11"/>
      <c r="AD112" s="11"/>
      <c r="AE112" s="11"/>
      <c r="AF112" s="11"/>
      <c r="AG112" s="264">
        <v>0</v>
      </c>
      <c r="AH112" s="264">
        <v>0</v>
      </c>
      <c r="AI112" s="264">
        <v>0</v>
      </c>
      <c r="AJ112" s="11"/>
      <c r="AK112" s="243"/>
      <c r="AL112" s="11"/>
      <c r="AM112" s="11"/>
      <c r="AN112" s="11"/>
      <c r="AO112" s="11"/>
      <c r="AP112" s="11"/>
      <c r="AQ112" s="11"/>
      <c r="AR112" s="11"/>
      <c r="AS112" s="11"/>
      <c r="AT112" s="11"/>
    </row>
    <row r="113" spans="1:46" ht="18" customHeight="1" x14ac:dyDescent="0.3">
      <c r="A113" s="465"/>
      <c r="B113" s="465"/>
      <c r="C113" s="465"/>
      <c r="D113" s="490" t="s">
        <v>492</v>
      </c>
      <c r="E113" s="491"/>
      <c r="F113" s="263" t="s">
        <v>354</v>
      </c>
      <c r="G113" s="213">
        <v>0</v>
      </c>
      <c r="H113" s="213">
        <v>0</v>
      </c>
      <c r="I113" s="213">
        <v>0</v>
      </c>
      <c r="J113" s="213">
        <v>0</v>
      </c>
      <c r="K113" s="417">
        <v>0</v>
      </c>
      <c r="L113" s="20"/>
      <c r="M113" s="11"/>
      <c r="N113" s="11"/>
      <c r="O113" s="243"/>
      <c r="P113" s="243"/>
      <c r="Q113" s="243"/>
      <c r="R113" s="11"/>
      <c r="S113" s="11"/>
      <c r="T113" s="11"/>
      <c r="U113" s="11"/>
      <c r="V113" s="11"/>
      <c r="W113" s="11"/>
      <c r="X113" s="11"/>
      <c r="Y113" s="264">
        <v>0</v>
      </c>
      <c r="Z113" s="11"/>
      <c r="AA113" s="11"/>
      <c r="AB113" s="11"/>
      <c r="AC113" s="11"/>
      <c r="AD113" s="11"/>
      <c r="AE113" s="11"/>
      <c r="AF113" s="11"/>
      <c r="AG113" s="264">
        <v>0</v>
      </c>
      <c r="AH113" s="264">
        <v>0</v>
      </c>
      <c r="AI113" s="264">
        <v>0</v>
      </c>
      <c r="AJ113" s="11"/>
      <c r="AK113" s="243"/>
      <c r="AL113" s="11"/>
      <c r="AM113" s="11"/>
      <c r="AN113" s="11"/>
      <c r="AO113" s="11"/>
      <c r="AP113" s="11"/>
      <c r="AQ113" s="11"/>
      <c r="AR113" s="11"/>
      <c r="AS113" s="11"/>
      <c r="AT113" s="11"/>
    </row>
    <row r="114" spans="1:46" ht="18" customHeight="1" x14ac:dyDescent="0.3">
      <c r="A114" s="465"/>
      <c r="B114" s="465"/>
      <c r="C114" s="465"/>
      <c r="D114" s="490" t="s">
        <v>493</v>
      </c>
      <c r="E114" s="491"/>
      <c r="F114" s="263" t="s">
        <v>354</v>
      </c>
      <c r="G114" s="213">
        <v>0</v>
      </c>
      <c r="H114" s="213">
        <v>0</v>
      </c>
      <c r="I114" s="213">
        <v>0</v>
      </c>
      <c r="J114" s="213">
        <v>0</v>
      </c>
      <c r="K114" s="417">
        <v>0</v>
      </c>
      <c r="L114" s="20"/>
      <c r="M114" s="11"/>
      <c r="N114" s="11"/>
      <c r="O114" s="243"/>
      <c r="P114" s="243"/>
      <c r="Q114" s="243"/>
      <c r="R114" s="11"/>
      <c r="S114" s="11"/>
      <c r="T114" s="11"/>
      <c r="U114" s="11"/>
      <c r="V114" s="11"/>
      <c r="W114" s="11"/>
      <c r="X114" s="11"/>
      <c r="Y114" s="264">
        <v>0</v>
      </c>
      <c r="Z114" s="11"/>
      <c r="AA114" s="11"/>
      <c r="AB114" s="11"/>
      <c r="AC114" s="11"/>
      <c r="AD114" s="11"/>
      <c r="AE114" s="11"/>
      <c r="AF114" s="11"/>
      <c r="AG114" s="264">
        <v>0</v>
      </c>
      <c r="AH114" s="264">
        <v>0</v>
      </c>
      <c r="AI114" s="264">
        <v>0</v>
      </c>
      <c r="AJ114" s="11"/>
      <c r="AK114" s="243"/>
      <c r="AL114" s="11"/>
      <c r="AM114" s="11"/>
      <c r="AN114" s="11"/>
      <c r="AO114" s="11"/>
      <c r="AP114" s="11"/>
      <c r="AQ114" s="11"/>
      <c r="AR114" s="11"/>
      <c r="AS114" s="11"/>
      <c r="AT114" s="11"/>
    </row>
    <row r="115" spans="1:46" ht="18" customHeight="1" x14ac:dyDescent="0.3">
      <c r="A115" s="465"/>
      <c r="B115" s="465"/>
      <c r="C115" s="465"/>
      <c r="D115" s="490" t="s">
        <v>494</v>
      </c>
      <c r="E115" s="491"/>
      <c r="F115" s="263" t="s">
        <v>354</v>
      </c>
      <c r="G115" s="213">
        <v>0</v>
      </c>
      <c r="H115" s="213">
        <v>0</v>
      </c>
      <c r="I115" s="213">
        <v>0</v>
      </c>
      <c r="J115" s="213">
        <v>0</v>
      </c>
      <c r="K115" s="417">
        <v>0</v>
      </c>
      <c r="L115" s="20"/>
      <c r="M115" s="11"/>
      <c r="N115" s="11"/>
      <c r="O115" s="271"/>
      <c r="P115" s="243"/>
      <c r="Q115" s="243"/>
      <c r="R115" s="11"/>
      <c r="S115" s="11"/>
      <c r="T115" s="11"/>
      <c r="U115" s="11"/>
      <c r="V115" s="11"/>
      <c r="W115" s="11"/>
      <c r="X115" s="11"/>
      <c r="Y115" s="264">
        <v>0</v>
      </c>
      <c r="Z115" s="11"/>
      <c r="AA115" s="11"/>
      <c r="AB115" s="11"/>
      <c r="AC115" s="11"/>
      <c r="AD115" s="11"/>
      <c r="AE115" s="11"/>
      <c r="AF115" s="11"/>
      <c r="AG115" s="264">
        <v>0</v>
      </c>
      <c r="AH115" s="264">
        <v>0</v>
      </c>
      <c r="AI115" s="264">
        <v>0</v>
      </c>
      <c r="AJ115" s="11"/>
      <c r="AK115" s="243"/>
      <c r="AL115" s="11"/>
      <c r="AM115" s="11"/>
      <c r="AN115" s="11"/>
      <c r="AO115" s="11"/>
      <c r="AP115" s="11"/>
      <c r="AQ115" s="11"/>
      <c r="AR115" s="11"/>
      <c r="AS115" s="11"/>
      <c r="AT115" s="11"/>
    </row>
    <row r="116" spans="1:46" ht="17.25" customHeight="1" x14ac:dyDescent="0.3">
      <c r="A116" s="250"/>
      <c r="B116" s="250"/>
      <c r="C116" s="250"/>
      <c r="D116" s="122"/>
      <c r="E116" s="122"/>
      <c r="F116" s="251"/>
      <c r="G116" s="20"/>
      <c r="H116" s="20"/>
      <c r="I116" s="20"/>
      <c r="J116" s="20"/>
      <c r="K116" s="20"/>
      <c r="L116" s="20"/>
      <c r="M116" s="11"/>
      <c r="N116" s="11"/>
      <c r="O116" s="271"/>
      <c r="P116" s="243"/>
      <c r="Q116" s="243"/>
      <c r="R116" s="11"/>
      <c r="S116" s="11"/>
      <c r="T116" s="11"/>
      <c r="U116" s="11"/>
      <c r="V116" s="11"/>
      <c r="W116" s="11"/>
      <c r="X116" s="11"/>
      <c r="Y116" s="11"/>
      <c r="Z116" s="11"/>
      <c r="AA116" s="11"/>
      <c r="AB116" s="11"/>
      <c r="AC116" s="11"/>
      <c r="AD116" s="11"/>
      <c r="AE116" s="11"/>
      <c r="AF116" s="11"/>
      <c r="AG116" s="11"/>
      <c r="AH116" s="11"/>
      <c r="AI116" s="11"/>
      <c r="AJ116" s="11"/>
      <c r="AK116" s="243"/>
      <c r="AL116" s="11"/>
      <c r="AM116" s="11"/>
      <c r="AN116" s="11"/>
      <c r="AO116" s="11"/>
      <c r="AP116" s="11"/>
      <c r="AQ116" s="11"/>
      <c r="AR116" s="11"/>
      <c r="AS116" s="11"/>
      <c r="AT116" s="11"/>
    </row>
    <row r="117" spans="1:46" ht="17.25" customHeight="1" x14ac:dyDescent="0.3">
      <c r="A117" s="250"/>
      <c r="B117" s="250"/>
      <c r="C117" s="250"/>
      <c r="D117" s="122"/>
      <c r="E117" s="122"/>
      <c r="F117" s="251"/>
      <c r="G117" s="20"/>
      <c r="H117" s="20"/>
      <c r="I117" s="20"/>
      <c r="J117" s="20"/>
      <c r="K117" s="20"/>
      <c r="L117" s="20"/>
      <c r="M117" s="11"/>
      <c r="N117" s="11"/>
      <c r="O117" s="271"/>
      <c r="P117" s="243"/>
      <c r="Q117" s="243"/>
      <c r="R117" s="11"/>
      <c r="S117" s="11"/>
      <c r="T117" s="11"/>
      <c r="U117" s="11"/>
      <c r="V117" s="11"/>
      <c r="W117" s="11"/>
      <c r="X117" s="11"/>
      <c r="Y117" s="11"/>
      <c r="Z117" s="11"/>
      <c r="AA117" s="11"/>
      <c r="AB117" s="11"/>
      <c r="AC117" s="11"/>
      <c r="AD117" s="11"/>
      <c r="AE117" s="11"/>
      <c r="AF117" s="11"/>
      <c r="AG117" s="11"/>
      <c r="AH117" s="11"/>
      <c r="AI117" s="11"/>
      <c r="AJ117" s="11"/>
      <c r="AK117" s="243"/>
      <c r="AL117" s="11"/>
      <c r="AM117" s="11"/>
      <c r="AN117" s="11"/>
      <c r="AO117" s="11"/>
      <c r="AP117" s="11"/>
      <c r="AQ117" s="11"/>
      <c r="AR117" s="11"/>
      <c r="AS117" s="11"/>
      <c r="AT117" s="11"/>
    </row>
    <row r="118" spans="1:46" ht="17.25" customHeight="1" x14ac:dyDescent="0.3">
      <c r="A118" s="252" t="s">
        <v>829</v>
      </c>
      <c r="B118" s="250"/>
      <c r="C118" s="250"/>
      <c r="D118" s="122"/>
      <c r="E118" s="122"/>
      <c r="F118" s="251"/>
      <c r="G118" s="20"/>
      <c r="H118" s="20"/>
      <c r="I118" s="20"/>
      <c r="J118" s="20"/>
      <c r="K118" s="20"/>
      <c r="L118" s="20"/>
      <c r="M118" s="11"/>
      <c r="N118" s="11"/>
      <c r="O118" s="271"/>
      <c r="P118" s="243"/>
      <c r="Q118" s="243"/>
      <c r="R118" s="11"/>
      <c r="S118" s="11"/>
      <c r="T118" s="11"/>
      <c r="U118" s="11"/>
      <c r="V118" s="11"/>
      <c r="W118" s="11"/>
      <c r="X118" s="11"/>
      <c r="Y118" s="11"/>
      <c r="Z118" s="11"/>
      <c r="AA118" s="11"/>
      <c r="AB118" s="11"/>
      <c r="AC118" s="11"/>
      <c r="AD118" s="11"/>
      <c r="AE118" s="11"/>
      <c r="AF118" s="11"/>
      <c r="AG118" s="11"/>
      <c r="AH118" s="11"/>
      <c r="AI118" s="11"/>
      <c r="AJ118" s="11"/>
      <c r="AK118" s="243"/>
      <c r="AL118" s="11"/>
      <c r="AM118" s="11"/>
      <c r="AN118" s="11"/>
      <c r="AO118" s="11"/>
      <c r="AP118" s="11"/>
      <c r="AQ118" s="11"/>
      <c r="AR118" s="11"/>
      <c r="AS118" s="11"/>
      <c r="AT118" s="11"/>
    </row>
    <row r="119" spans="1:46" ht="17.25" customHeight="1" x14ac:dyDescent="0.3">
      <c r="A119" s="250"/>
      <c r="B119" s="250"/>
      <c r="C119" s="250"/>
      <c r="D119" s="122"/>
      <c r="E119" s="122"/>
      <c r="F119" s="251"/>
      <c r="G119" s="253" t="str">
        <f>G10</f>
        <v>Acacia</v>
      </c>
      <c r="H119" s="253" t="str">
        <f t="shared" ref="H119:K119" si="0">H10</f>
        <v>Yours2</v>
      </c>
      <c r="I119" s="253" t="str">
        <f t="shared" si="0"/>
        <v>Oilpalm</v>
      </c>
      <c r="J119" s="253" t="str">
        <f t="shared" si="0"/>
        <v>Peltophorum</v>
      </c>
      <c r="K119" s="253" t="str">
        <f t="shared" si="0"/>
        <v>Gliricidia</v>
      </c>
      <c r="L119" s="20"/>
      <c r="M119" s="11"/>
      <c r="N119" s="11"/>
      <c r="O119" s="271"/>
      <c r="P119" s="243"/>
      <c r="Q119" s="243"/>
      <c r="R119" s="11"/>
      <c r="S119" s="11"/>
      <c r="T119" s="11"/>
      <c r="U119" s="11"/>
      <c r="V119" s="11"/>
      <c r="W119" s="11"/>
      <c r="X119" s="11"/>
      <c r="Y119" s="11"/>
      <c r="Z119" s="11"/>
      <c r="AA119" s="11"/>
      <c r="AB119" s="11"/>
      <c r="AC119" s="11"/>
      <c r="AD119" s="11"/>
      <c r="AE119" s="11"/>
      <c r="AF119" s="11"/>
      <c r="AG119" s="11"/>
      <c r="AH119" s="11"/>
      <c r="AI119" s="11"/>
      <c r="AJ119" s="11"/>
      <c r="AK119" s="243"/>
      <c r="AL119" s="11"/>
      <c r="AM119" s="11"/>
      <c r="AN119" s="11"/>
      <c r="AO119" s="11"/>
      <c r="AP119" s="11"/>
      <c r="AQ119" s="11"/>
      <c r="AR119" s="11"/>
      <c r="AS119" s="11"/>
      <c r="AT119" s="11"/>
    </row>
    <row r="120" spans="1:46" ht="17.25" customHeight="1" x14ac:dyDescent="0.3">
      <c r="A120" s="250"/>
      <c r="B120" s="250"/>
      <c r="C120" s="250"/>
      <c r="D120" s="122"/>
      <c r="E120" s="122"/>
      <c r="F120" s="251"/>
      <c r="G120" s="228" t="s">
        <v>165</v>
      </c>
      <c r="H120" s="228" t="s">
        <v>166</v>
      </c>
      <c r="I120" s="228" t="s">
        <v>167</v>
      </c>
      <c r="J120" s="228" t="s">
        <v>168</v>
      </c>
      <c r="K120" s="228" t="s">
        <v>169</v>
      </c>
      <c r="L120" s="20"/>
      <c r="M120" s="11"/>
      <c r="N120" s="11"/>
      <c r="O120" s="271"/>
      <c r="P120" s="243"/>
      <c r="Q120" s="243"/>
      <c r="R120" s="11"/>
      <c r="S120" s="11"/>
      <c r="T120" s="11"/>
      <c r="U120" s="11"/>
      <c r="V120" s="11"/>
      <c r="W120" s="11"/>
      <c r="X120" s="11"/>
      <c r="Y120" s="11"/>
      <c r="Z120" s="11"/>
      <c r="AA120" s="11"/>
      <c r="AB120" s="11"/>
      <c r="AC120" s="11"/>
      <c r="AD120" s="11"/>
      <c r="AE120" s="11"/>
      <c r="AF120" s="11"/>
      <c r="AG120" s="11"/>
      <c r="AH120" s="11"/>
      <c r="AI120" s="11"/>
      <c r="AJ120" s="11"/>
      <c r="AK120" s="243"/>
      <c r="AL120" s="11"/>
      <c r="AM120" s="11"/>
      <c r="AN120" s="11"/>
      <c r="AO120" s="11"/>
      <c r="AP120" s="11"/>
      <c r="AQ120" s="11"/>
      <c r="AR120" s="11"/>
      <c r="AS120" s="11"/>
      <c r="AT120" s="11"/>
    </row>
    <row r="121" spans="1:46" ht="18" customHeight="1" x14ac:dyDescent="0.3">
      <c r="A121" s="478" t="s">
        <v>768</v>
      </c>
      <c r="B121" s="480"/>
      <c r="C121" s="476" t="s">
        <v>772</v>
      </c>
      <c r="D121" s="254" t="s">
        <v>770</v>
      </c>
      <c r="E121" s="254"/>
      <c r="F121" s="214" t="s">
        <v>175</v>
      </c>
      <c r="G121" s="277">
        <v>0</v>
      </c>
      <c r="H121" s="278">
        <v>0</v>
      </c>
      <c r="I121" s="279">
        <v>2.1999999999999999E-2</v>
      </c>
      <c r="J121" s="279">
        <v>0</v>
      </c>
      <c r="K121" s="277">
        <v>0</v>
      </c>
      <c r="L121" s="20"/>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row>
    <row r="122" spans="1:46" x14ac:dyDescent="0.3">
      <c r="A122" s="484"/>
      <c r="B122" s="486"/>
      <c r="C122" s="476"/>
      <c r="D122" s="254" t="s">
        <v>773</v>
      </c>
      <c r="E122" s="254"/>
      <c r="F122" s="214" t="s">
        <v>837</v>
      </c>
      <c r="G122" s="277">
        <v>0</v>
      </c>
      <c r="H122" s="278">
        <v>0</v>
      </c>
      <c r="I122" s="280">
        <v>25</v>
      </c>
      <c r="J122" s="279">
        <v>0</v>
      </c>
      <c r="K122" s="277">
        <v>0</v>
      </c>
      <c r="L122" s="20"/>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row>
    <row r="123" spans="1:46" x14ac:dyDescent="0.3">
      <c r="A123" s="484"/>
      <c r="B123" s="486"/>
      <c r="C123" s="476"/>
      <c r="D123" s="254" t="s">
        <v>774</v>
      </c>
      <c r="E123" s="255"/>
      <c r="F123" s="281" t="s">
        <v>354</v>
      </c>
      <c r="G123" s="277">
        <v>0</v>
      </c>
      <c r="H123" s="278">
        <v>0</v>
      </c>
      <c r="I123" s="282">
        <v>0.05</v>
      </c>
      <c r="J123" s="279">
        <v>0</v>
      </c>
      <c r="K123" s="277">
        <v>0</v>
      </c>
      <c r="L123" s="20"/>
      <c r="M123" s="11"/>
      <c r="N123" s="11"/>
      <c r="O123" s="256"/>
      <c r="P123" s="11"/>
      <c r="Q123" s="256"/>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row>
    <row r="124" spans="1:46" x14ac:dyDescent="0.3">
      <c r="A124" s="484"/>
      <c r="B124" s="486"/>
      <c r="C124" s="510" t="s">
        <v>775</v>
      </c>
      <c r="D124" s="254" t="s">
        <v>832</v>
      </c>
      <c r="E124" s="254"/>
      <c r="F124" s="214" t="s">
        <v>354</v>
      </c>
      <c r="G124" s="277">
        <v>0</v>
      </c>
      <c r="H124" s="278">
        <v>0</v>
      </c>
      <c r="I124" s="283">
        <v>0.9</v>
      </c>
      <c r="J124" s="279">
        <v>0</v>
      </c>
      <c r="K124" s="277">
        <v>0</v>
      </c>
      <c r="L124" s="20"/>
      <c r="M124" s="11"/>
      <c r="N124" s="11"/>
      <c r="O124" s="256"/>
      <c r="P124" s="11"/>
      <c r="Q124" s="256"/>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row>
    <row r="125" spans="1:46" x14ac:dyDescent="0.3">
      <c r="A125" s="484"/>
      <c r="B125" s="486"/>
      <c r="C125" s="509"/>
      <c r="D125" s="254" t="s">
        <v>810</v>
      </c>
      <c r="E125" s="254"/>
      <c r="F125" s="214" t="s">
        <v>354</v>
      </c>
      <c r="G125" s="277">
        <v>0</v>
      </c>
      <c r="H125" s="278">
        <v>0</v>
      </c>
      <c r="I125" s="283">
        <v>0.9</v>
      </c>
      <c r="J125" s="279">
        <v>0</v>
      </c>
      <c r="K125" s="277">
        <v>0</v>
      </c>
      <c r="L125" s="20"/>
      <c r="M125" s="11"/>
      <c r="N125" s="11"/>
      <c r="O125" s="256"/>
      <c r="P125" s="11"/>
      <c r="Q125" s="256"/>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row>
    <row r="126" spans="1:46" x14ac:dyDescent="0.3">
      <c r="A126" s="484"/>
      <c r="B126" s="486"/>
      <c r="C126" s="476" t="s">
        <v>806</v>
      </c>
      <c r="D126" s="254" t="s">
        <v>776</v>
      </c>
      <c r="E126" s="254"/>
      <c r="F126" s="214" t="s">
        <v>354</v>
      </c>
      <c r="G126" s="277">
        <v>0</v>
      </c>
      <c r="H126" s="278">
        <v>0</v>
      </c>
      <c r="I126" s="283">
        <v>0.1</v>
      </c>
      <c r="J126" s="279">
        <v>0</v>
      </c>
      <c r="K126" s="277">
        <v>0</v>
      </c>
      <c r="L126" s="20"/>
      <c r="M126" s="11"/>
      <c r="N126" s="11"/>
      <c r="O126" s="256"/>
      <c r="P126" s="11"/>
      <c r="Q126" s="256"/>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row>
    <row r="127" spans="1:46" x14ac:dyDescent="0.3">
      <c r="A127" s="484"/>
      <c r="B127" s="486"/>
      <c r="C127" s="476"/>
      <c r="D127" s="254" t="s">
        <v>831</v>
      </c>
      <c r="E127" s="254"/>
      <c r="F127" s="214" t="s">
        <v>354</v>
      </c>
      <c r="G127" s="277">
        <v>0</v>
      </c>
      <c r="H127" s="278">
        <v>0</v>
      </c>
      <c r="I127" s="283">
        <v>0.1</v>
      </c>
      <c r="J127" s="279">
        <v>0</v>
      </c>
      <c r="K127" s="277">
        <v>0</v>
      </c>
      <c r="L127" s="20"/>
      <c r="M127" s="11"/>
      <c r="N127" s="11"/>
      <c r="O127" s="11"/>
      <c r="P127" s="11"/>
      <c r="Q127" s="256"/>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row>
    <row r="128" spans="1:46" x14ac:dyDescent="0.3">
      <c r="A128" s="484"/>
      <c r="B128" s="486"/>
      <c r="C128" s="476" t="s">
        <v>833</v>
      </c>
      <c r="D128" s="254" t="s">
        <v>811</v>
      </c>
      <c r="E128" s="254"/>
      <c r="F128" s="214" t="s">
        <v>233</v>
      </c>
      <c r="G128" s="277">
        <v>0</v>
      </c>
      <c r="H128" s="278">
        <v>0</v>
      </c>
      <c r="I128" s="283">
        <v>0.4</v>
      </c>
      <c r="J128" s="279">
        <v>0</v>
      </c>
      <c r="K128" s="277">
        <v>0</v>
      </c>
      <c r="L128" s="20"/>
      <c r="M128" s="11"/>
      <c r="N128" s="11"/>
      <c r="O128" s="11"/>
      <c r="P128" s="11"/>
      <c r="Q128" s="256"/>
      <c r="R128" s="19"/>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row>
    <row r="129" spans="1:46" x14ac:dyDescent="0.3">
      <c r="A129" s="484"/>
      <c r="B129" s="486"/>
      <c r="C129" s="476"/>
      <c r="D129" s="254" t="s">
        <v>812</v>
      </c>
      <c r="E129" s="254"/>
      <c r="F129" s="214" t="s">
        <v>354</v>
      </c>
      <c r="G129" s="277">
        <v>0</v>
      </c>
      <c r="H129" s="278">
        <v>0</v>
      </c>
      <c r="I129" s="283">
        <v>1.5</v>
      </c>
      <c r="J129" s="279">
        <v>0</v>
      </c>
      <c r="K129" s="277">
        <v>0</v>
      </c>
      <c r="L129" s="20"/>
      <c r="M129" s="11"/>
      <c r="N129" s="11"/>
      <c r="O129" s="11"/>
      <c r="P129" s="11"/>
      <c r="Q129" s="256"/>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row>
    <row r="130" spans="1:46" x14ac:dyDescent="0.3">
      <c r="A130" s="484"/>
      <c r="B130" s="486"/>
      <c r="C130" s="476"/>
      <c r="D130" s="254" t="s">
        <v>813</v>
      </c>
      <c r="E130" s="254"/>
      <c r="F130" s="214" t="s">
        <v>175</v>
      </c>
      <c r="G130" s="277">
        <v>0</v>
      </c>
      <c r="H130" s="278">
        <v>0</v>
      </c>
      <c r="I130" s="283">
        <v>0.75</v>
      </c>
      <c r="J130" s="279">
        <v>0</v>
      </c>
      <c r="K130" s="277">
        <v>0</v>
      </c>
      <c r="L130" s="20"/>
      <c r="M130" s="11"/>
      <c r="N130" s="11"/>
      <c r="O130" s="256"/>
      <c r="P130" s="11"/>
      <c r="Q130" s="256"/>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row>
    <row r="131" spans="1:46" x14ac:dyDescent="0.3">
      <c r="A131" s="484"/>
      <c r="B131" s="486"/>
      <c r="C131" s="476"/>
      <c r="D131" s="254" t="s">
        <v>814</v>
      </c>
      <c r="E131" s="254"/>
      <c r="F131" s="214" t="s">
        <v>354</v>
      </c>
      <c r="G131" s="277">
        <v>0</v>
      </c>
      <c r="H131" s="278">
        <v>0</v>
      </c>
      <c r="I131" s="283">
        <v>4</v>
      </c>
      <c r="J131" s="279">
        <v>0</v>
      </c>
      <c r="K131" s="277">
        <v>0</v>
      </c>
      <c r="L131" s="20"/>
      <c r="M131" s="11"/>
      <c r="N131" s="11"/>
      <c r="O131" s="256"/>
      <c r="P131" s="11"/>
      <c r="Q131" s="256"/>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row>
    <row r="132" spans="1:46" x14ac:dyDescent="0.3">
      <c r="A132" s="484"/>
      <c r="B132" s="486"/>
      <c r="C132" s="431" t="s">
        <v>808</v>
      </c>
      <c r="D132" s="432" t="s">
        <v>777</v>
      </c>
      <c r="E132" s="432"/>
      <c r="F132" s="433" t="s">
        <v>354</v>
      </c>
      <c r="G132" s="434">
        <v>0</v>
      </c>
      <c r="H132" s="435">
        <v>0</v>
      </c>
      <c r="I132" s="436">
        <v>0.87</v>
      </c>
      <c r="J132" s="279">
        <v>0</v>
      </c>
      <c r="K132" s="434">
        <v>0</v>
      </c>
      <c r="L132" s="20"/>
      <c r="M132" s="11"/>
      <c r="N132" s="11"/>
      <c r="O132" s="256"/>
      <c r="P132" s="11"/>
      <c r="Q132" s="256"/>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row>
    <row r="133" spans="1:46" x14ac:dyDescent="0.3">
      <c r="A133" s="484"/>
      <c r="B133" s="486"/>
      <c r="C133" s="476" t="s">
        <v>834</v>
      </c>
      <c r="D133" s="254" t="s">
        <v>815</v>
      </c>
      <c r="E133" s="254"/>
      <c r="F133" s="276" t="s">
        <v>354</v>
      </c>
      <c r="G133" s="277">
        <v>0</v>
      </c>
      <c r="H133" s="278">
        <v>0</v>
      </c>
      <c r="I133" s="283">
        <v>0.9</v>
      </c>
      <c r="J133" s="279">
        <v>0</v>
      </c>
      <c r="K133" s="277">
        <v>0</v>
      </c>
      <c r="L133" s="20"/>
      <c r="M133" s="11"/>
      <c r="N133" s="11"/>
      <c r="O133" s="256"/>
      <c r="P133" s="11"/>
      <c r="Q133" s="256"/>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row>
    <row r="134" spans="1:46" x14ac:dyDescent="0.3">
      <c r="A134" s="484"/>
      <c r="B134" s="486"/>
      <c r="C134" s="476"/>
      <c r="D134" s="254" t="s">
        <v>816</v>
      </c>
      <c r="E134" s="254"/>
      <c r="F134" s="214" t="s">
        <v>354</v>
      </c>
      <c r="G134" s="277">
        <v>0</v>
      </c>
      <c r="H134" s="278">
        <v>0</v>
      </c>
      <c r="I134" s="283">
        <v>0.9</v>
      </c>
      <c r="J134" s="279">
        <v>0</v>
      </c>
      <c r="K134" s="277">
        <v>0</v>
      </c>
      <c r="L134" s="20"/>
      <c r="M134" s="11"/>
      <c r="N134" s="11"/>
      <c r="O134" s="256"/>
      <c r="P134" s="11"/>
      <c r="Q134" s="256"/>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row>
    <row r="135" spans="1:46" x14ac:dyDescent="0.3">
      <c r="A135" s="484"/>
      <c r="B135" s="486"/>
      <c r="C135" s="476"/>
      <c r="D135" s="254" t="s">
        <v>778</v>
      </c>
      <c r="E135" s="254"/>
      <c r="F135" s="214" t="s">
        <v>837</v>
      </c>
      <c r="G135" s="277">
        <v>0</v>
      </c>
      <c r="H135" s="278">
        <v>0</v>
      </c>
      <c r="I135" s="280">
        <v>13</v>
      </c>
      <c r="J135" s="279">
        <v>0</v>
      </c>
      <c r="K135" s="277">
        <v>0</v>
      </c>
      <c r="L135" s="20"/>
      <c r="M135" s="11"/>
      <c r="N135" s="11"/>
      <c r="O135" s="256"/>
      <c r="P135" s="11"/>
      <c r="Q135" s="256"/>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row>
    <row r="136" spans="1:46" ht="18" customHeight="1" x14ac:dyDescent="0.3">
      <c r="A136" s="484" t="s">
        <v>820</v>
      </c>
      <c r="B136" s="486"/>
      <c r="C136" s="510" t="s">
        <v>821</v>
      </c>
      <c r="D136" s="258" t="s">
        <v>817</v>
      </c>
      <c r="E136" s="254"/>
      <c r="F136" s="214" t="s">
        <v>354</v>
      </c>
      <c r="G136" s="277">
        <v>0</v>
      </c>
      <c r="H136" s="278">
        <v>0</v>
      </c>
      <c r="I136" s="283">
        <v>0.05</v>
      </c>
      <c r="J136" s="279">
        <v>0</v>
      </c>
      <c r="K136" s="277">
        <v>0</v>
      </c>
      <c r="L136" s="20"/>
      <c r="M136" s="11"/>
      <c r="N136" s="11"/>
      <c r="O136" s="256"/>
      <c r="P136" s="11"/>
      <c r="Q136" s="256"/>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row>
    <row r="137" spans="1:46" x14ac:dyDescent="0.3">
      <c r="A137" s="484"/>
      <c r="B137" s="486"/>
      <c r="C137" s="508"/>
      <c r="D137" s="258" t="s">
        <v>818</v>
      </c>
      <c r="E137" s="254"/>
      <c r="F137" s="214" t="s">
        <v>354</v>
      </c>
      <c r="G137" s="277">
        <v>0</v>
      </c>
      <c r="H137" s="278">
        <v>0</v>
      </c>
      <c r="I137" s="283">
        <v>0.5</v>
      </c>
      <c r="J137" s="279">
        <v>0</v>
      </c>
      <c r="K137" s="277">
        <v>0</v>
      </c>
      <c r="L137" s="20"/>
      <c r="M137" s="11"/>
      <c r="N137" s="11"/>
      <c r="O137" s="256"/>
      <c r="P137" s="11"/>
      <c r="Q137" s="256"/>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11"/>
      <c r="AR137" s="11"/>
      <c r="AS137" s="11"/>
      <c r="AT137" s="11"/>
    </row>
    <row r="138" spans="1:46" x14ac:dyDescent="0.3">
      <c r="A138" s="484"/>
      <c r="B138" s="486"/>
      <c r="C138" s="509"/>
      <c r="D138" s="258" t="s">
        <v>819</v>
      </c>
      <c r="E138" s="254"/>
      <c r="F138" s="214" t="s">
        <v>837</v>
      </c>
      <c r="G138" s="277">
        <v>0</v>
      </c>
      <c r="H138" s="278">
        <v>0</v>
      </c>
      <c r="I138" s="283">
        <v>25</v>
      </c>
      <c r="J138" s="279">
        <v>0</v>
      </c>
      <c r="K138" s="277">
        <v>0</v>
      </c>
      <c r="L138" s="20"/>
      <c r="M138" s="11"/>
      <c r="N138" s="11"/>
      <c r="O138" s="256"/>
      <c r="P138" s="11"/>
      <c r="Q138" s="256"/>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11"/>
      <c r="AR138" s="11"/>
      <c r="AS138" s="11"/>
      <c r="AT138" s="11"/>
    </row>
    <row r="139" spans="1:46" x14ac:dyDescent="0.3">
      <c r="A139" s="484"/>
      <c r="B139" s="486"/>
      <c r="C139" s="510" t="s">
        <v>822</v>
      </c>
      <c r="D139" s="204" t="s">
        <v>804</v>
      </c>
      <c r="E139" s="254" t="s">
        <v>783</v>
      </c>
      <c r="F139" s="214" t="s">
        <v>836</v>
      </c>
      <c r="G139" s="277">
        <v>0</v>
      </c>
      <c r="H139" s="278">
        <v>0</v>
      </c>
      <c r="I139" s="284">
        <v>0</v>
      </c>
      <c r="J139" s="279">
        <v>0</v>
      </c>
      <c r="K139" s="277">
        <v>0</v>
      </c>
      <c r="L139" s="20"/>
      <c r="M139" s="11"/>
      <c r="N139" s="11"/>
      <c r="O139" s="256"/>
      <c r="P139" s="11"/>
      <c r="Q139" s="256"/>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11"/>
      <c r="AR139" s="11"/>
      <c r="AS139" s="11"/>
      <c r="AT139" s="11"/>
    </row>
    <row r="140" spans="1:46" x14ac:dyDescent="0.3">
      <c r="A140" s="484"/>
      <c r="B140" s="486"/>
      <c r="C140" s="508"/>
      <c r="D140" s="204" t="s">
        <v>804</v>
      </c>
      <c r="E140" s="254" t="s">
        <v>784</v>
      </c>
      <c r="F140" s="214" t="s">
        <v>836</v>
      </c>
      <c r="G140" s="277">
        <v>0</v>
      </c>
      <c r="H140" s="278">
        <v>0</v>
      </c>
      <c r="I140" s="284">
        <v>0</v>
      </c>
      <c r="J140" s="279">
        <v>0</v>
      </c>
      <c r="K140" s="277">
        <v>0</v>
      </c>
      <c r="L140" s="20"/>
      <c r="M140" s="11"/>
      <c r="N140" s="11"/>
      <c r="O140" s="256"/>
      <c r="P140" s="11"/>
      <c r="Q140" s="256"/>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11"/>
      <c r="AR140" s="11"/>
      <c r="AS140" s="11"/>
      <c r="AT140" s="11"/>
    </row>
    <row r="141" spans="1:46" x14ac:dyDescent="0.3">
      <c r="A141" s="484"/>
      <c r="B141" s="486"/>
      <c r="C141" s="508"/>
      <c r="D141" s="204" t="s">
        <v>804</v>
      </c>
      <c r="E141" s="254" t="s">
        <v>785</v>
      </c>
      <c r="F141" s="214" t="s">
        <v>836</v>
      </c>
      <c r="G141" s="277">
        <v>0</v>
      </c>
      <c r="H141" s="278">
        <v>0</v>
      </c>
      <c r="I141" s="284">
        <v>0</v>
      </c>
      <c r="J141" s="279">
        <v>0</v>
      </c>
      <c r="K141" s="277">
        <v>0</v>
      </c>
      <c r="L141" s="20"/>
      <c r="M141" s="11"/>
      <c r="N141" s="11"/>
      <c r="O141" s="256"/>
      <c r="P141" s="11"/>
      <c r="Q141" s="256"/>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11"/>
      <c r="AR141" s="11"/>
      <c r="AS141" s="11"/>
      <c r="AT141" s="11"/>
    </row>
    <row r="142" spans="1:46" x14ac:dyDescent="0.3">
      <c r="A142" s="484"/>
      <c r="B142" s="486"/>
      <c r="C142" s="508"/>
      <c r="D142" s="204" t="s">
        <v>804</v>
      </c>
      <c r="E142" s="254" t="s">
        <v>786</v>
      </c>
      <c r="F142" s="214" t="s">
        <v>836</v>
      </c>
      <c r="G142" s="277">
        <v>0</v>
      </c>
      <c r="H142" s="278">
        <v>0</v>
      </c>
      <c r="I142" s="284">
        <v>0</v>
      </c>
      <c r="J142" s="279">
        <v>0</v>
      </c>
      <c r="K142" s="277">
        <v>0</v>
      </c>
      <c r="L142" s="20"/>
      <c r="M142" s="11"/>
      <c r="N142" s="11"/>
      <c r="O142" s="256"/>
      <c r="P142" s="11"/>
      <c r="Q142" s="256"/>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11"/>
      <c r="AR142" s="11"/>
      <c r="AS142" s="11"/>
      <c r="AT142" s="11"/>
    </row>
    <row r="143" spans="1:46" x14ac:dyDescent="0.3">
      <c r="A143" s="484"/>
      <c r="B143" s="486"/>
      <c r="C143" s="508"/>
      <c r="D143" s="204" t="s">
        <v>804</v>
      </c>
      <c r="E143" s="254" t="s">
        <v>787</v>
      </c>
      <c r="F143" s="214" t="s">
        <v>836</v>
      </c>
      <c r="G143" s="277">
        <v>0</v>
      </c>
      <c r="H143" s="278">
        <v>0</v>
      </c>
      <c r="I143" s="284">
        <v>0</v>
      </c>
      <c r="J143" s="279">
        <v>0</v>
      </c>
      <c r="K143" s="277">
        <v>0</v>
      </c>
      <c r="L143" s="20"/>
      <c r="M143" s="11"/>
      <c r="N143" s="11"/>
      <c r="O143" s="256"/>
      <c r="P143" s="11"/>
      <c r="Q143" s="256"/>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11"/>
      <c r="AR143" s="11"/>
      <c r="AS143" s="11"/>
      <c r="AT143" s="11"/>
    </row>
    <row r="144" spans="1:46" x14ac:dyDescent="0.3">
      <c r="A144" s="484"/>
      <c r="B144" s="486"/>
      <c r="C144" s="508"/>
      <c r="D144" s="204" t="s">
        <v>804</v>
      </c>
      <c r="E144" s="254" t="s">
        <v>788</v>
      </c>
      <c r="F144" s="214" t="s">
        <v>836</v>
      </c>
      <c r="G144" s="277">
        <v>0</v>
      </c>
      <c r="H144" s="278">
        <v>0</v>
      </c>
      <c r="I144" s="284">
        <v>0</v>
      </c>
      <c r="J144" s="279">
        <v>0</v>
      </c>
      <c r="K144" s="277">
        <v>0</v>
      </c>
      <c r="L144" s="20"/>
      <c r="M144" s="11"/>
      <c r="N144" s="11"/>
      <c r="O144" s="256"/>
      <c r="P144" s="11"/>
      <c r="Q144" s="256"/>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11"/>
      <c r="AR144" s="11"/>
      <c r="AS144" s="11"/>
      <c r="AT144" s="11"/>
    </row>
    <row r="145" spans="1:46" x14ac:dyDescent="0.3">
      <c r="A145" s="484"/>
      <c r="B145" s="486"/>
      <c r="C145" s="508"/>
      <c r="D145" s="204" t="s">
        <v>804</v>
      </c>
      <c r="E145" s="254" t="s">
        <v>789</v>
      </c>
      <c r="F145" s="214" t="s">
        <v>836</v>
      </c>
      <c r="G145" s="277">
        <v>0</v>
      </c>
      <c r="H145" s="278">
        <v>0</v>
      </c>
      <c r="I145" s="284">
        <v>0</v>
      </c>
      <c r="J145" s="279">
        <v>0</v>
      </c>
      <c r="K145" s="277">
        <v>0</v>
      </c>
      <c r="L145" s="20"/>
      <c r="M145" s="11"/>
      <c r="N145" s="11"/>
      <c r="O145" s="256"/>
      <c r="P145" s="11"/>
      <c r="Q145" s="256"/>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11"/>
      <c r="AR145" s="11"/>
      <c r="AS145" s="11"/>
      <c r="AT145" s="11"/>
    </row>
    <row r="146" spans="1:46" x14ac:dyDescent="0.3">
      <c r="A146" s="484"/>
      <c r="B146" s="486"/>
      <c r="C146" s="508"/>
      <c r="D146" s="204" t="s">
        <v>804</v>
      </c>
      <c r="E146" s="254" t="s">
        <v>790</v>
      </c>
      <c r="F146" s="214" t="s">
        <v>836</v>
      </c>
      <c r="G146" s="277">
        <v>0</v>
      </c>
      <c r="H146" s="278">
        <v>0</v>
      </c>
      <c r="I146" s="284">
        <v>0</v>
      </c>
      <c r="J146" s="279">
        <v>0</v>
      </c>
      <c r="K146" s="277">
        <v>0</v>
      </c>
      <c r="L146" s="20"/>
      <c r="M146" s="11"/>
      <c r="N146" s="11"/>
      <c r="O146" s="256"/>
      <c r="P146" s="11"/>
      <c r="Q146" s="256"/>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row>
    <row r="147" spans="1:46" x14ac:dyDescent="0.3">
      <c r="A147" s="484"/>
      <c r="B147" s="486"/>
      <c r="C147" s="508"/>
      <c r="D147" s="204" t="s">
        <v>804</v>
      </c>
      <c r="E147" s="254" t="s">
        <v>791</v>
      </c>
      <c r="F147" s="214" t="s">
        <v>836</v>
      </c>
      <c r="G147" s="277">
        <v>0</v>
      </c>
      <c r="H147" s="278">
        <v>0</v>
      </c>
      <c r="I147" s="284">
        <v>0</v>
      </c>
      <c r="J147" s="279">
        <v>0</v>
      </c>
      <c r="K147" s="277">
        <v>0</v>
      </c>
      <c r="L147" s="20"/>
      <c r="M147" s="11"/>
      <c r="N147" s="11"/>
      <c r="O147" s="256"/>
      <c r="P147" s="11"/>
      <c r="Q147" s="256"/>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row>
    <row r="148" spans="1:46" x14ac:dyDescent="0.3">
      <c r="A148" s="484"/>
      <c r="B148" s="486"/>
      <c r="C148" s="508"/>
      <c r="D148" s="204" t="s">
        <v>804</v>
      </c>
      <c r="E148" s="254" t="s">
        <v>792</v>
      </c>
      <c r="F148" s="214" t="s">
        <v>836</v>
      </c>
      <c r="G148" s="277">
        <v>0</v>
      </c>
      <c r="H148" s="278">
        <v>0</v>
      </c>
      <c r="I148" s="284">
        <v>0</v>
      </c>
      <c r="J148" s="279">
        <v>0</v>
      </c>
      <c r="K148" s="277">
        <v>0</v>
      </c>
      <c r="L148" s="20"/>
      <c r="M148" s="11"/>
      <c r="N148" s="11"/>
      <c r="O148" s="256"/>
      <c r="P148" s="11"/>
      <c r="Q148" s="256"/>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11"/>
      <c r="AR148" s="11"/>
      <c r="AS148" s="11"/>
      <c r="AT148" s="11"/>
    </row>
    <row r="149" spans="1:46" x14ac:dyDescent="0.3">
      <c r="A149" s="484"/>
      <c r="B149" s="486"/>
      <c r="C149" s="508"/>
      <c r="D149" s="204" t="s">
        <v>804</v>
      </c>
      <c r="E149" s="254" t="s">
        <v>793</v>
      </c>
      <c r="F149" s="214" t="s">
        <v>836</v>
      </c>
      <c r="G149" s="277">
        <v>0</v>
      </c>
      <c r="H149" s="278">
        <v>0</v>
      </c>
      <c r="I149" s="284">
        <v>0</v>
      </c>
      <c r="J149" s="279">
        <v>0</v>
      </c>
      <c r="K149" s="277">
        <v>0</v>
      </c>
      <c r="L149" s="20"/>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11"/>
      <c r="AR149" s="11"/>
      <c r="AS149" s="11"/>
      <c r="AT149" s="11"/>
    </row>
    <row r="150" spans="1:46" x14ac:dyDescent="0.3">
      <c r="A150" s="484"/>
      <c r="B150" s="486"/>
      <c r="C150" s="508"/>
      <c r="D150" s="204" t="s">
        <v>804</v>
      </c>
      <c r="E150" s="254" t="s">
        <v>794</v>
      </c>
      <c r="F150" s="214" t="s">
        <v>836</v>
      </c>
      <c r="G150" s="277">
        <v>0</v>
      </c>
      <c r="H150" s="278">
        <v>0</v>
      </c>
      <c r="I150" s="284">
        <v>0</v>
      </c>
      <c r="J150" s="279">
        <v>0</v>
      </c>
      <c r="K150" s="277">
        <v>0</v>
      </c>
      <c r="L150" s="20"/>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11"/>
      <c r="AR150" s="11"/>
      <c r="AS150" s="11"/>
      <c r="AT150" s="11"/>
    </row>
    <row r="151" spans="1:46" x14ac:dyDescent="0.3">
      <c r="A151" s="484"/>
      <c r="B151" s="486"/>
      <c r="C151" s="508"/>
      <c r="D151" s="204" t="s">
        <v>804</v>
      </c>
      <c r="E151" s="254" t="s">
        <v>795</v>
      </c>
      <c r="F151" s="214" t="s">
        <v>836</v>
      </c>
      <c r="G151" s="277">
        <v>0</v>
      </c>
      <c r="H151" s="278">
        <v>0</v>
      </c>
      <c r="I151" s="284">
        <v>0</v>
      </c>
      <c r="J151" s="279">
        <v>0</v>
      </c>
      <c r="K151" s="277">
        <v>0</v>
      </c>
      <c r="L151" s="20"/>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11"/>
      <c r="AR151" s="11"/>
      <c r="AS151" s="11"/>
      <c r="AT151" s="11"/>
    </row>
    <row r="152" spans="1:46" x14ac:dyDescent="0.3">
      <c r="A152" s="484"/>
      <c r="B152" s="486"/>
      <c r="C152" s="508"/>
      <c r="D152" s="204" t="s">
        <v>804</v>
      </c>
      <c r="E152" s="254" t="s">
        <v>796</v>
      </c>
      <c r="F152" s="214" t="s">
        <v>836</v>
      </c>
      <c r="G152" s="277">
        <v>0</v>
      </c>
      <c r="H152" s="278">
        <v>0</v>
      </c>
      <c r="I152" s="284">
        <v>0</v>
      </c>
      <c r="J152" s="279">
        <v>0</v>
      </c>
      <c r="K152" s="277">
        <v>0</v>
      </c>
      <c r="L152" s="20"/>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11"/>
      <c r="AR152" s="11"/>
      <c r="AS152" s="11"/>
      <c r="AT152" s="11"/>
    </row>
    <row r="153" spans="1:46" x14ac:dyDescent="0.3">
      <c r="A153" s="484"/>
      <c r="B153" s="486"/>
      <c r="C153" s="508"/>
      <c r="D153" s="204" t="s">
        <v>804</v>
      </c>
      <c r="E153" s="254" t="s">
        <v>797</v>
      </c>
      <c r="F153" s="214" t="s">
        <v>836</v>
      </c>
      <c r="G153" s="277">
        <v>0</v>
      </c>
      <c r="H153" s="278">
        <v>0</v>
      </c>
      <c r="I153" s="284">
        <v>0.01</v>
      </c>
      <c r="J153" s="279">
        <v>0</v>
      </c>
      <c r="K153" s="277">
        <v>0</v>
      </c>
      <c r="L153" s="20"/>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11"/>
      <c r="AR153" s="11"/>
      <c r="AS153" s="11"/>
      <c r="AT153" s="11"/>
    </row>
    <row r="154" spans="1:46" x14ac:dyDescent="0.3">
      <c r="A154" s="484"/>
      <c r="B154" s="486"/>
      <c r="C154" s="508"/>
      <c r="D154" s="204" t="s">
        <v>804</v>
      </c>
      <c r="E154" s="254" t="s">
        <v>782</v>
      </c>
      <c r="F154" s="214" t="s">
        <v>836</v>
      </c>
      <c r="G154" s="277">
        <v>0</v>
      </c>
      <c r="H154" s="278">
        <v>0</v>
      </c>
      <c r="I154" s="284">
        <v>0.99</v>
      </c>
      <c r="J154" s="279">
        <v>0</v>
      </c>
      <c r="K154" s="277">
        <v>0</v>
      </c>
      <c r="L154" s="20"/>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11"/>
      <c r="AR154" s="11"/>
      <c r="AS154" s="11"/>
      <c r="AT154" s="11"/>
    </row>
    <row r="155" spans="1:46" x14ac:dyDescent="0.3">
      <c r="A155" s="484"/>
      <c r="B155" s="486"/>
      <c r="C155" s="508"/>
      <c r="D155" s="204" t="s">
        <v>804</v>
      </c>
      <c r="E155" s="254" t="s">
        <v>798</v>
      </c>
      <c r="F155" s="214" t="s">
        <v>836</v>
      </c>
      <c r="G155" s="277">
        <v>0</v>
      </c>
      <c r="H155" s="278">
        <v>0</v>
      </c>
      <c r="I155" s="284">
        <v>0.7</v>
      </c>
      <c r="J155" s="279">
        <v>0</v>
      </c>
      <c r="K155" s="277">
        <v>0</v>
      </c>
      <c r="L155" s="20"/>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11"/>
      <c r="AR155" s="11"/>
      <c r="AS155" s="11"/>
      <c r="AT155" s="11"/>
    </row>
    <row r="156" spans="1:46" x14ac:dyDescent="0.3">
      <c r="A156" s="484"/>
      <c r="B156" s="486"/>
      <c r="C156" s="508"/>
      <c r="D156" s="204" t="s">
        <v>804</v>
      </c>
      <c r="E156" s="254" t="s">
        <v>799</v>
      </c>
      <c r="F156" s="214" t="s">
        <v>836</v>
      </c>
      <c r="G156" s="277">
        <v>0</v>
      </c>
      <c r="H156" s="278">
        <v>0</v>
      </c>
      <c r="I156" s="284">
        <v>0.43</v>
      </c>
      <c r="J156" s="279">
        <v>0</v>
      </c>
      <c r="K156" s="277">
        <v>0</v>
      </c>
      <c r="L156" s="20"/>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row>
    <row r="157" spans="1:46" x14ac:dyDescent="0.3">
      <c r="A157" s="484"/>
      <c r="B157" s="486"/>
      <c r="C157" s="508"/>
      <c r="D157" s="204" t="s">
        <v>804</v>
      </c>
      <c r="E157" s="254" t="s">
        <v>800</v>
      </c>
      <c r="F157" s="214" t="s">
        <v>836</v>
      </c>
      <c r="G157" s="277">
        <v>0</v>
      </c>
      <c r="H157" s="278">
        <v>0</v>
      </c>
      <c r="I157" s="284">
        <v>0.31</v>
      </c>
      <c r="J157" s="279">
        <v>0</v>
      </c>
      <c r="K157" s="277">
        <v>0</v>
      </c>
      <c r="L157" s="20"/>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11"/>
      <c r="AR157" s="11"/>
      <c r="AS157" s="11"/>
      <c r="AT157" s="11"/>
    </row>
    <row r="158" spans="1:46" x14ac:dyDescent="0.3">
      <c r="A158" s="484"/>
      <c r="B158" s="486"/>
      <c r="C158" s="508"/>
      <c r="D158" s="204" t="s">
        <v>804</v>
      </c>
      <c r="E158" s="254" t="s">
        <v>801</v>
      </c>
      <c r="F158" s="214" t="s">
        <v>836</v>
      </c>
      <c r="G158" s="277">
        <v>0</v>
      </c>
      <c r="H158" s="278">
        <v>0</v>
      </c>
      <c r="I158" s="284">
        <v>0.12</v>
      </c>
      <c r="J158" s="279">
        <v>0</v>
      </c>
      <c r="K158" s="277">
        <v>0</v>
      </c>
      <c r="L158" s="20"/>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11"/>
      <c r="AR158" s="11"/>
      <c r="AS158" s="11"/>
      <c r="AT158" s="11"/>
    </row>
    <row r="159" spans="1:46" x14ac:dyDescent="0.3">
      <c r="A159" s="484"/>
      <c r="B159" s="486"/>
      <c r="C159" s="508"/>
      <c r="D159" s="204" t="s">
        <v>804</v>
      </c>
      <c r="E159" s="254" t="s">
        <v>802</v>
      </c>
      <c r="F159" s="214" t="s">
        <v>836</v>
      </c>
      <c r="G159" s="277">
        <v>0</v>
      </c>
      <c r="H159" s="278">
        <v>0</v>
      </c>
      <c r="I159" s="284">
        <v>0.04</v>
      </c>
      <c r="J159" s="279">
        <v>0</v>
      </c>
      <c r="K159" s="277">
        <v>0</v>
      </c>
      <c r="L159" s="20"/>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11"/>
      <c r="AR159" s="11"/>
      <c r="AS159" s="11"/>
      <c r="AT159" s="11"/>
    </row>
    <row r="160" spans="1:46" x14ac:dyDescent="0.3">
      <c r="A160" s="484"/>
      <c r="B160" s="486"/>
      <c r="C160" s="508"/>
      <c r="D160" s="204" t="s">
        <v>804</v>
      </c>
      <c r="E160" s="254" t="s">
        <v>803</v>
      </c>
      <c r="F160" s="214" t="s">
        <v>836</v>
      </c>
      <c r="G160" s="277">
        <v>0</v>
      </c>
      <c r="H160" s="278">
        <v>0</v>
      </c>
      <c r="I160" s="284">
        <v>0.01</v>
      </c>
      <c r="J160" s="279">
        <v>0</v>
      </c>
      <c r="K160" s="277">
        <v>0</v>
      </c>
      <c r="L160" s="20"/>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11"/>
      <c r="AR160" s="11"/>
      <c r="AS160" s="11"/>
      <c r="AT160" s="11"/>
    </row>
    <row r="161" spans="1:46" x14ac:dyDescent="0.3">
      <c r="A161" s="484"/>
      <c r="B161" s="486"/>
      <c r="C161" s="508"/>
      <c r="D161" s="204" t="s">
        <v>805</v>
      </c>
      <c r="E161" s="254" t="s">
        <v>783</v>
      </c>
      <c r="F161" s="214" t="s">
        <v>838</v>
      </c>
      <c r="G161" s="277">
        <v>0</v>
      </c>
      <c r="H161" s="278">
        <v>0</v>
      </c>
      <c r="I161" s="284">
        <v>0.99</v>
      </c>
      <c r="J161" s="279">
        <v>0</v>
      </c>
      <c r="K161" s="277">
        <v>0</v>
      </c>
      <c r="L161" s="20">
        <f>J161*1.5</f>
        <v>0</v>
      </c>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11"/>
      <c r="AR161" s="11"/>
      <c r="AS161" s="11"/>
      <c r="AT161" s="11"/>
    </row>
    <row r="162" spans="1:46" x14ac:dyDescent="0.3">
      <c r="A162" s="484"/>
      <c r="B162" s="486"/>
      <c r="C162" s="508"/>
      <c r="D162" s="204" t="s">
        <v>805</v>
      </c>
      <c r="E162" s="254" t="s">
        <v>784</v>
      </c>
      <c r="F162" s="214" t="s">
        <v>838</v>
      </c>
      <c r="G162" s="277">
        <v>0</v>
      </c>
      <c r="H162" s="278">
        <v>0</v>
      </c>
      <c r="I162" s="284">
        <v>0.98</v>
      </c>
      <c r="J162" s="279">
        <v>0</v>
      </c>
      <c r="K162" s="277">
        <v>0</v>
      </c>
      <c r="L162" s="20">
        <f t="shared" ref="L162:L182" si="1">J162*1.5</f>
        <v>0</v>
      </c>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11"/>
      <c r="AR162" s="11"/>
      <c r="AS162" s="11"/>
      <c r="AT162" s="11"/>
    </row>
    <row r="163" spans="1:46" x14ac:dyDescent="0.3">
      <c r="A163" s="484"/>
      <c r="B163" s="486"/>
      <c r="C163" s="508"/>
      <c r="D163" s="204" t="s">
        <v>805</v>
      </c>
      <c r="E163" s="254" t="s">
        <v>785</v>
      </c>
      <c r="F163" s="214" t="s">
        <v>838</v>
      </c>
      <c r="G163" s="277">
        <v>0</v>
      </c>
      <c r="H163" s="278">
        <v>0</v>
      </c>
      <c r="I163" s="284">
        <v>0.93</v>
      </c>
      <c r="J163" s="279">
        <v>0</v>
      </c>
      <c r="K163" s="277">
        <v>0</v>
      </c>
      <c r="L163" s="20">
        <f t="shared" si="1"/>
        <v>0</v>
      </c>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row>
    <row r="164" spans="1:46" x14ac:dyDescent="0.3">
      <c r="A164" s="484"/>
      <c r="B164" s="486"/>
      <c r="C164" s="508"/>
      <c r="D164" s="204" t="s">
        <v>805</v>
      </c>
      <c r="E164" s="254" t="s">
        <v>786</v>
      </c>
      <c r="F164" s="214" t="s">
        <v>838</v>
      </c>
      <c r="G164" s="277">
        <v>0</v>
      </c>
      <c r="H164" s="278">
        <v>0</v>
      </c>
      <c r="I164" s="284">
        <v>0.81499999999999995</v>
      </c>
      <c r="J164" s="279">
        <v>0</v>
      </c>
      <c r="K164" s="277">
        <v>0</v>
      </c>
      <c r="L164" s="20">
        <f t="shared" si="1"/>
        <v>0</v>
      </c>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11"/>
      <c r="AR164" s="11"/>
      <c r="AS164" s="11"/>
      <c r="AT164" s="11"/>
    </row>
    <row r="165" spans="1:46" x14ac:dyDescent="0.3">
      <c r="A165" s="484"/>
      <c r="B165" s="486"/>
      <c r="C165" s="508"/>
      <c r="D165" s="204" t="s">
        <v>805</v>
      </c>
      <c r="E165" s="254" t="s">
        <v>787</v>
      </c>
      <c r="F165" s="214" t="s">
        <v>838</v>
      </c>
      <c r="G165" s="277">
        <v>0</v>
      </c>
      <c r="H165" s="278">
        <v>0</v>
      </c>
      <c r="I165" s="284">
        <v>0.81</v>
      </c>
      <c r="J165" s="279">
        <v>0</v>
      </c>
      <c r="K165" s="277">
        <v>0</v>
      </c>
      <c r="L165" s="20">
        <f t="shared" si="1"/>
        <v>0</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11"/>
      <c r="AR165" s="11"/>
      <c r="AS165" s="11"/>
      <c r="AT165" s="11"/>
    </row>
    <row r="166" spans="1:46" x14ac:dyDescent="0.3">
      <c r="A166" s="484"/>
      <c r="B166" s="486"/>
      <c r="C166" s="508"/>
      <c r="D166" s="204" t="s">
        <v>805</v>
      </c>
      <c r="E166" s="254" t="s">
        <v>788</v>
      </c>
      <c r="F166" s="214" t="s">
        <v>838</v>
      </c>
      <c r="G166" s="277">
        <v>0</v>
      </c>
      <c r="H166" s="278">
        <v>0</v>
      </c>
      <c r="I166" s="284">
        <v>0.4</v>
      </c>
      <c r="J166" s="279">
        <v>0</v>
      </c>
      <c r="K166" s="277">
        <v>0</v>
      </c>
      <c r="L166" s="20">
        <f t="shared" si="1"/>
        <v>0</v>
      </c>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11"/>
      <c r="AR166" s="11"/>
      <c r="AS166" s="11"/>
      <c r="AT166" s="11"/>
    </row>
    <row r="167" spans="1:46" x14ac:dyDescent="0.3">
      <c r="A167" s="484"/>
      <c r="B167" s="486"/>
      <c r="C167" s="508"/>
      <c r="D167" s="204" t="s">
        <v>805</v>
      </c>
      <c r="E167" s="254" t="s">
        <v>789</v>
      </c>
      <c r="F167" s="214" t="s">
        <v>838</v>
      </c>
      <c r="G167" s="277">
        <v>0</v>
      </c>
      <c r="H167" s="278">
        <v>0</v>
      </c>
      <c r="I167" s="284">
        <v>0.39500000000000002</v>
      </c>
      <c r="J167" s="279">
        <v>0</v>
      </c>
      <c r="K167" s="277">
        <v>0</v>
      </c>
      <c r="L167" s="20">
        <f t="shared" si="1"/>
        <v>0</v>
      </c>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11"/>
      <c r="AR167" s="11"/>
      <c r="AS167" s="11"/>
      <c r="AT167" s="11"/>
    </row>
    <row r="168" spans="1:46" x14ac:dyDescent="0.3">
      <c r="A168" s="484"/>
      <c r="B168" s="486"/>
      <c r="C168" s="508"/>
      <c r="D168" s="204" t="s">
        <v>805</v>
      </c>
      <c r="E168" s="254" t="s">
        <v>790</v>
      </c>
      <c r="F168" s="214" t="s">
        <v>838</v>
      </c>
      <c r="G168" s="277">
        <v>0</v>
      </c>
      <c r="H168" s="278">
        <v>0</v>
      </c>
      <c r="I168" s="284">
        <v>0.2</v>
      </c>
      <c r="J168" s="279">
        <v>0</v>
      </c>
      <c r="K168" s="277">
        <v>0</v>
      </c>
      <c r="L168" s="20">
        <f t="shared" si="1"/>
        <v>0</v>
      </c>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11"/>
      <c r="AR168" s="11"/>
      <c r="AS168" s="11"/>
      <c r="AT168" s="11"/>
    </row>
    <row r="169" spans="1:46" x14ac:dyDescent="0.3">
      <c r="A169" s="484"/>
      <c r="B169" s="486"/>
      <c r="C169" s="508"/>
      <c r="D169" s="204" t="s">
        <v>805</v>
      </c>
      <c r="E169" s="254" t="s">
        <v>791</v>
      </c>
      <c r="F169" s="214" t="s">
        <v>838</v>
      </c>
      <c r="G169" s="277">
        <v>0</v>
      </c>
      <c r="H169" s="278">
        <v>0</v>
      </c>
      <c r="I169" s="284">
        <v>0.11</v>
      </c>
      <c r="J169" s="279">
        <v>0</v>
      </c>
      <c r="K169" s="277">
        <v>0</v>
      </c>
      <c r="L169" s="20">
        <f t="shared" si="1"/>
        <v>0</v>
      </c>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11"/>
      <c r="AR169" s="11"/>
      <c r="AS169" s="11"/>
      <c r="AT169" s="11"/>
    </row>
    <row r="170" spans="1:46" x14ac:dyDescent="0.3">
      <c r="A170" s="484"/>
      <c r="B170" s="486"/>
      <c r="C170" s="508"/>
      <c r="D170" s="204" t="s">
        <v>805</v>
      </c>
      <c r="E170" s="254" t="s">
        <v>792</v>
      </c>
      <c r="F170" s="214" t="s">
        <v>838</v>
      </c>
      <c r="G170" s="277">
        <v>0</v>
      </c>
      <c r="H170" s="278">
        <v>0</v>
      </c>
      <c r="I170" s="284">
        <v>0.08</v>
      </c>
      <c r="J170" s="279">
        <v>0</v>
      </c>
      <c r="K170" s="277">
        <v>0</v>
      </c>
      <c r="L170" s="20">
        <f t="shared" si="1"/>
        <v>0</v>
      </c>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11"/>
      <c r="AR170" s="11"/>
      <c r="AS170" s="11"/>
      <c r="AT170" s="11"/>
    </row>
    <row r="171" spans="1:46" x14ac:dyDescent="0.3">
      <c r="A171" s="484"/>
      <c r="B171" s="486"/>
      <c r="C171" s="508"/>
      <c r="D171" s="204" t="s">
        <v>805</v>
      </c>
      <c r="E171" s="254" t="s">
        <v>793</v>
      </c>
      <c r="F171" s="214" t="s">
        <v>838</v>
      </c>
      <c r="G171" s="277">
        <v>0</v>
      </c>
      <c r="H171" s="278">
        <v>0</v>
      </c>
      <c r="I171" s="284">
        <v>7.0000000000000007E-2</v>
      </c>
      <c r="J171" s="279">
        <v>0</v>
      </c>
      <c r="K171" s="277">
        <v>0</v>
      </c>
      <c r="L171" s="20">
        <f t="shared" si="1"/>
        <v>0</v>
      </c>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11"/>
      <c r="AR171" s="11"/>
      <c r="AS171" s="11"/>
      <c r="AT171" s="11"/>
    </row>
    <row r="172" spans="1:46" x14ac:dyDescent="0.3">
      <c r="A172" s="484"/>
      <c r="B172" s="486"/>
      <c r="C172" s="508"/>
      <c r="D172" s="204" t="s">
        <v>805</v>
      </c>
      <c r="E172" s="254" t="s">
        <v>794</v>
      </c>
      <c r="F172" s="214" t="s">
        <v>838</v>
      </c>
      <c r="G172" s="277">
        <v>0</v>
      </c>
      <c r="H172" s="278">
        <v>0</v>
      </c>
      <c r="I172" s="284">
        <v>0.05</v>
      </c>
      <c r="J172" s="279">
        <v>0</v>
      </c>
      <c r="K172" s="277">
        <v>0</v>
      </c>
      <c r="L172" s="20">
        <f t="shared" si="1"/>
        <v>0</v>
      </c>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11"/>
      <c r="AR172" s="11"/>
      <c r="AS172" s="11"/>
      <c r="AT172" s="11"/>
    </row>
    <row r="173" spans="1:46" x14ac:dyDescent="0.3">
      <c r="A173" s="484"/>
      <c r="B173" s="486"/>
      <c r="C173" s="508"/>
      <c r="D173" s="204" t="s">
        <v>805</v>
      </c>
      <c r="E173" s="254" t="s">
        <v>795</v>
      </c>
      <c r="F173" s="214" t="s">
        <v>838</v>
      </c>
      <c r="G173" s="277">
        <v>0</v>
      </c>
      <c r="H173" s="278">
        <v>0</v>
      </c>
      <c r="I173" s="284">
        <v>3.5000000000000003E-2</v>
      </c>
      <c r="J173" s="279">
        <v>0</v>
      </c>
      <c r="K173" s="277">
        <v>0</v>
      </c>
      <c r="L173" s="20">
        <f t="shared" si="1"/>
        <v>0</v>
      </c>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11"/>
      <c r="AR173" s="11"/>
      <c r="AS173" s="11"/>
      <c r="AT173" s="11"/>
    </row>
    <row r="174" spans="1:46" x14ac:dyDescent="0.3">
      <c r="A174" s="484"/>
      <c r="B174" s="486"/>
      <c r="C174" s="508"/>
      <c r="D174" s="204" t="s">
        <v>805</v>
      </c>
      <c r="E174" s="254" t="s">
        <v>796</v>
      </c>
      <c r="F174" s="214" t="s">
        <v>838</v>
      </c>
      <c r="G174" s="277">
        <v>0</v>
      </c>
      <c r="H174" s="278">
        <v>0</v>
      </c>
      <c r="I174" s="284">
        <v>0.03</v>
      </c>
      <c r="J174" s="279">
        <v>0</v>
      </c>
      <c r="K174" s="277">
        <v>0</v>
      </c>
      <c r="L174" s="20">
        <f t="shared" si="1"/>
        <v>0</v>
      </c>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11"/>
      <c r="AR174" s="11"/>
      <c r="AS174" s="11"/>
      <c r="AT174" s="11"/>
    </row>
    <row r="175" spans="1:46" x14ac:dyDescent="0.3">
      <c r="A175" s="484"/>
      <c r="B175" s="486"/>
      <c r="C175" s="508"/>
      <c r="D175" s="204" t="s">
        <v>805</v>
      </c>
      <c r="E175" s="254" t="s">
        <v>797</v>
      </c>
      <c r="F175" s="214" t="s">
        <v>838</v>
      </c>
      <c r="G175" s="277">
        <v>0</v>
      </c>
      <c r="H175" s="278">
        <v>0</v>
      </c>
      <c r="I175" s="284">
        <v>0.03</v>
      </c>
      <c r="J175" s="279">
        <v>0</v>
      </c>
      <c r="K175" s="277">
        <v>0</v>
      </c>
      <c r="L175" s="20">
        <f t="shared" si="1"/>
        <v>0</v>
      </c>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11"/>
      <c r="AR175" s="11"/>
      <c r="AS175" s="11"/>
      <c r="AT175" s="11"/>
    </row>
    <row r="176" spans="1:46" x14ac:dyDescent="0.3">
      <c r="A176" s="484"/>
      <c r="B176" s="486"/>
      <c r="C176" s="508"/>
      <c r="D176" s="204" t="s">
        <v>805</v>
      </c>
      <c r="E176" s="254" t="s">
        <v>782</v>
      </c>
      <c r="F176" s="214" t="s">
        <v>838</v>
      </c>
      <c r="G176" s="277">
        <v>0</v>
      </c>
      <c r="H176" s="278">
        <v>0</v>
      </c>
      <c r="I176" s="284">
        <v>0.03</v>
      </c>
      <c r="J176" s="279">
        <v>0</v>
      </c>
      <c r="K176" s="277">
        <v>0</v>
      </c>
      <c r="L176" s="20">
        <f t="shared" si="1"/>
        <v>0</v>
      </c>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row>
    <row r="177" spans="1:46" x14ac:dyDescent="0.3">
      <c r="A177" s="484"/>
      <c r="B177" s="486"/>
      <c r="C177" s="508"/>
      <c r="D177" s="204" t="s">
        <v>805</v>
      </c>
      <c r="E177" s="254" t="s">
        <v>798</v>
      </c>
      <c r="F177" s="214" t="s">
        <v>838</v>
      </c>
      <c r="G177" s="277">
        <v>0</v>
      </c>
      <c r="H177" s="278">
        <v>0</v>
      </c>
      <c r="I177" s="284">
        <v>0.02</v>
      </c>
      <c r="J177" s="279">
        <v>0</v>
      </c>
      <c r="K177" s="277">
        <v>0</v>
      </c>
      <c r="L177" s="20">
        <f t="shared" si="1"/>
        <v>0</v>
      </c>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11"/>
      <c r="AR177" s="11"/>
      <c r="AS177" s="11"/>
      <c r="AT177" s="11"/>
    </row>
    <row r="178" spans="1:46" x14ac:dyDescent="0.3">
      <c r="A178" s="484"/>
      <c r="B178" s="486"/>
      <c r="C178" s="508"/>
      <c r="D178" s="204" t="s">
        <v>805</v>
      </c>
      <c r="E178" s="254" t="s">
        <v>799</v>
      </c>
      <c r="F178" s="214" t="s">
        <v>838</v>
      </c>
      <c r="G178" s="277">
        <v>0</v>
      </c>
      <c r="H178" s="278">
        <v>0</v>
      </c>
      <c r="I178" s="284">
        <v>0.01</v>
      </c>
      <c r="J178" s="279">
        <v>0</v>
      </c>
      <c r="K178" s="277">
        <v>0</v>
      </c>
      <c r="L178" s="20">
        <f t="shared" si="1"/>
        <v>0</v>
      </c>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11"/>
      <c r="AR178" s="11"/>
      <c r="AS178" s="11"/>
      <c r="AT178" s="11"/>
    </row>
    <row r="179" spans="1:46" x14ac:dyDescent="0.3">
      <c r="A179" s="484"/>
      <c r="B179" s="486"/>
      <c r="C179" s="508"/>
      <c r="D179" s="204" t="s">
        <v>805</v>
      </c>
      <c r="E179" s="254" t="s">
        <v>800</v>
      </c>
      <c r="F179" s="214" t="s">
        <v>838</v>
      </c>
      <c r="G179" s="277">
        <v>0</v>
      </c>
      <c r="H179" s="278">
        <v>0</v>
      </c>
      <c r="I179" s="284">
        <v>0.01</v>
      </c>
      <c r="J179" s="279">
        <v>0</v>
      </c>
      <c r="K179" s="277">
        <v>0</v>
      </c>
      <c r="L179" s="20">
        <f t="shared" si="1"/>
        <v>0</v>
      </c>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row>
    <row r="180" spans="1:46" x14ac:dyDescent="0.3">
      <c r="A180" s="484"/>
      <c r="B180" s="486"/>
      <c r="C180" s="508"/>
      <c r="D180" s="204" t="s">
        <v>805</v>
      </c>
      <c r="E180" s="254" t="s">
        <v>801</v>
      </c>
      <c r="F180" s="214" t="s">
        <v>838</v>
      </c>
      <c r="G180" s="277">
        <v>0</v>
      </c>
      <c r="H180" s="278">
        <v>0</v>
      </c>
      <c r="I180" s="284">
        <v>0.01</v>
      </c>
      <c r="J180" s="279">
        <v>0</v>
      </c>
      <c r="K180" s="277">
        <v>0</v>
      </c>
      <c r="L180" s="20">
        <f t="shared" si="1"/>
        <v>0</v>
      </c>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row>
    <row r="181" spans="1:46" x14ac:dyDescent="0.3">
      <c r="A181" s="484"/>
      <c r="B181" s="486"/>
      <c r="C181" s="508"/>
      <c r="D181" s="204" t="s">
        <v>805</v>
      </c>
      <c r="E181" s="254" t="s">
        <v>802</v>
      </c>
      <c r="F181" s="214" t="s">
        <v>838</v>
      </c>
      <c r="G181" s="277">
        <v>0</v>
      </c>
      <c r="H181" s="278">
        <v>0</v>
      </c>
      <c r="I181" s="284">
        <v>0.01</v>
      </c>
      <c r="J181" s="279">
        <v>0</v>
      </c>
      <c r="K181" s="277">
        <v>0</v>
      </c>
      <c r="L181" s="20">
        <f t="shared" si="1"/>
        <v>0</v>
      </c>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row>
    <row r="182" spans="1:46" x14ac:dyDescent="0.3">
      <c r="A182" s="484"/>
      <c r="B182" s="486"/>
      <c r="C182" s="509"/>
      <c r="D182" s="204" t="s">
        <v>805</v>
      </c>
      <c r="E182" s="254" t="s">
        <v>803</v>
      </c>
      <c r="F182" s="214" t="s">
        <v>838</v>
      </c>
      <c r="G182" s="277">
        <v>0</v>
      </c>
      <c r="H182" s="278">
        <v>0</v>
      </c>
      <c r="I182" s="284">
        <v>0.01</v>
      </c>
      <c r="J182" s="279">
        <v>0</v>
      </c>
      <c r="K182" s="277">
        <v>0</v>
      </c>
      <c r="L182" s="20">
        <f t="shared" si="1"/>
        <v>0</v>
      </c>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row>
    <row r="183" spans="1:46" x14ac:dyDescent="0.3">
      <c r="A183" s="484"/>
      <c r="B183" s="486"/>
      <c r="C183" s="508" t="s">
        <v>824</v>
      </c>
      <c r="D183" s="204" t="s">
        <v>780</v>
      </c>
      <c r="E183" s="254" t="s">
        <v>783</v>
      </c>
      <c r="F183" s="214" t="s">
        <v>354</v>
      </c>
      <c r="G183" s="277">
        <v>0</v>
      </c>
      <c r="H183" s="278">
        <v>0</v>
      </c>
      <c r="I183" s="275">
        <v>7.0000000000000007E-2</v>
      </c>
      <c r="J183" s="279">
        <v>0</v>
      </c>
      <c r="K183" s="277">
        <v>0</v>
      </c>
      <c r="L183" s="20"/>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row>
    <row r="184" spans="1:46" x14ac:dyDescent="0.3">
      <c r="A184" s="484"/>
      <c r="B184" s="486"/>
      <c r="C184" s="508"/>
      <c r="D184" s="204" t="s">
        <v>780</v>
      </c>
      <c r="E184" s="254" t="s">
        <v>784</v>
      </c>
      <c r="F184" s="214" t="s">
        <v>354</v>
      </c>
      <c r="G184" s="277">
        <v>0</v>
      </c>
      <c r="H184" s="278">
        <v>0</v>
      </c>
      <c r="I184" s="275">
        <v>0.05</v>
      </c>
      <c r="J184" s="279">
        <v>0</v>
      </c>
      <c r="K184" s="277">
        <v>0</v>
      </c>
      <c r="L184" s="20"/>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row>
    <row r="185" spans="1:46" x14ac:dyDescent="0.3">
      <c r="A185" s="484"/>
      <c r="B185" s="486"/>
      <c r="C185" s="508"/>
      <c r="D185" s="204" t="s">
        <v>780</v>
      </c>
      <c r="E185" s="254" t="s">
        <v>785</v>
      </c>
      <c r="F185" s="214" t="s">
        <v>354</v>
      </c>
      <c r="G185" s="277">
        <v>0</v>
      </c>
      <c r="H185" s="278">
        <v>0</v>
      </c>
      <c r="I185" s="275">
        <v>0.03</v>
      </c>
      <c r="J185" s="279">
        <v>0</v>
      </c>
      <c r="K185" s="277">
        <v>0</v>
      </c>
      <c r="L185" s="20"/>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row>
    <row r="186" spans="1:46" x14ac:dyDescent="0.3">
      <c r="A186" s="484"/>
      <c r="B186" s="486"/>
      <c r="C186" s="508"/>
      <c r="D186" s="204" t="s">
        <v>780</v>
      </c>
      <c r="E186" s="254" t="s">
        <v>786</v>
      </c>
      <c r="F186" s="214" t="s">
        <v>354</v>
      </c>
      <c r="G186" s="277">
        <v>0</v>
      </c>
      <c r="H186" s="278">
        <v>0</v>
      </c>
      <c r="I186" s="275">
        <v>0.01</v>
      </c>
      <c r="J186" s="279">
        <v>0</v>
      </c>
      <c r="K186" s="277">
        <v>0</v>
      </c>
      <c r="L186" s="20"/>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row>
    <row r="187" spans="1:46" x14ac:dyDescent="0.3">
      <c r="A187" s="484"/>
      <c r="B187" s="486"/>
      <c r="C187" s="508"/>
      <c r="D187" s="204" t="s">
        <v>780</v>
      </c>
      <c r="E187" s="254" t="s">
        <v>787</v>
      </c>
      <c r="F187" s="214" t="s">
        <v>354</v>
      </c>
      <c r="G187" s="277">
        <v>0</v>
      </c>
      <c r="H187" s="278">
        <v>0</v>
      </c>
      <c r="I187" s="283">
        <v>0</v>
      </c>
      <c r="J187" s="279">
        <v>0</v>
      </c>
      <c r="K187" s="277">
        <v>0</v>
      </c>
      <c r="L187" s="20"/>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row>
    <row r="188" spans="1:46" x14ac:dyDescent="0.3">
      <c r="A188" s="484"/>
      <c r="B188" s="486"/>
      <c r="C188" s="508"/>
      <c r="D188" s="204" t="s">
        <v>780</v>
      </c>
      <c r="E188" s="254" t="s">
        <v>788</v>
      </c>
      <c r="F188" s="214" t="s">
        <v>354</v>
      </c>
      <c r="G188" s="277">
        <v>0</v>
      </c>
      <c r="H188" s="278">
        <v>0</v>
      </c>
      <c r="I188" s="283">
        <v>0</v>
      </c>
      <c r="J188" s="279">
        <v>0</v>
      </c>
      <c r="K188" s="277">
        <v>0</v>
      </c>
      <c r="L188" s="20"/>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row>
    <row r="189" spans="1:46" x14ac:dyDescent="0.3">
      <c r="A189" s="484"/>
      <c r="B189" s="486"/>
      <c r="C189" s="508"/>
      <c r="D189" s="204" t="s">
        <v>780</v>
      </c>
      <c r="E189" s="254" t="s">
        <v>789</v>
      </c>
      <c r="F189" s="214" t="s">
        <v>354</v>
      </c>
      <c r="G189" s="277">
        <v>0</v>
      </c>
      <c r="H189" s="278">
        <v>0</v>
      </c>
      <c r="I189" s="283">
        <v>0</v>
      </c>
      <c r="J189" s="279">
        <v>0</v>
      </c>
      <c r="K189" s="277">
        <v>0</v>
      </c>
      <c r="L189" s="20"/>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row>
    <row r="190" spans="1:46" x14ac:dyDescent="0.3">
      <c r="A190" s="484"/>
      <c r="B190" s="486"/>
      <c r="C190" s="508"/>
      <c r="D190" s="204" t="s">
        <v>780</v>
      </c>
      <c r="E190" s="254" t="s">
        <v>790</v>
      </c>
      <c r="F190" s="214" t="s">
        <v>354</v>
      </c>
      <c r="G190" s="277">
        <v>0</v>
      </c>
      <c r="H190" s="278">
        <v>0</v>
      </c>
      <c r="I190" s="283">
        <v>0</v>
      </c>
      <c r="J190" s="279">
        <v>0</v>
      </c>
      <c r="K190" s="277">
        <v>0</v>
      </c>
      <c r="L190" s="20"/>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row>
    <row r="191" spans="1:46" x14ac:dyDescent="0.3">
      <c r="A191" s="484"/>
      <c r="B191" s="486"/>
      <c r="C191" s="508"/>
      <c r="D191" s="204" t="s">
        <v>780</v>
      </c>
      <c r="E191" s="254" t="s">
        <v>791</v>
      </c>
      <c r="F191" s="214" t="s">
        <v>354</v>
      </c>
      <c r="G191" s="277">
        <v>0</v>
      </c>
      <c r="H191" s="278">
        <v>0</v>
      </c>
      <c r="I191" s="283">
        <v>0</v>
      </c>
      <c r="J191" s="279">
        <v>0</v>
      </c>
      <c r="K191" s="277">
        <v>0</v>
      </c>
      <c r="L191" s="20"/>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row>
    <row r="192" spans="1:46" x14ac:dyDescent="0.3">
      <c r="A192" s="484"/>
      <c r="B192" s="486"/>
      <c r="C192" s="508"/>
      <c r="D192" s="204" t="s">
        <v>780</v>
      </c>
      <c r="E192" s="254" t="s">
        <v>792</v>
      </c>
      <c r="F192" s="214" t="s">
        <v>354</v>
      </c>
      <c r="G192" s="277">
        <v>0</v>
      </c>
      <c r="H192" s="278">
        <v>0</v>
      </c>
      <c r="I192" s="283">
        <v>0</v>
      </c>
      <c r="J192" s="279">
        <v>0</v>
      </c>
      <c r="K192" s="277">
        <v>0</v>
      </c>
      <c r="L192" s="20"/>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row>
    <row r="193" spans="1:46" x14ac:dyDescent="0.3">
      <c r="A193" s="484"/>
      <c r="B193" s="486"/>
      <c r="C193" s="508"/>
      <c r="D193" s="204" t="s">
        <v>780</v>
      </c>
      <c r="E193" s="254" t="s">
        <v>793</v>
      </c>
      <c r="F193" s="214" t="s">
        <v>354</v>
      </c>
      <c r="G193" s="277">
        <v>0</v>
      </c>
      <c r="H193" s="278">
        <v>0</v>
      </c>
      <c r="I193" s="283">
        <v>0</v>
      </c>
      <c r="J193" s="279">
        <v>0</v>
      </c>
      <c r="K193" s="277">
        <v>0</v>
      </c>
      <c r="L193" s="20"/>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row>
    <row r="194" spans="1:46" x14ac:dyDescent="0.3">
      <c r="A194" s="484"/>
      <c r="B194" s="486"/>
      <c r="C194" s="508"/>
      <c r="D194" s="204" t="s">
        <v>780</v>
      </c>
      <c r="E194" s="254" t="s">
        <v>794</v>
      </c>
      <c r="F194" s="214" t="s">
        <v>354</v>
      </c>
      <c r="G194" s="277">
        <v>0</v>
      </c>
      <c r="H194" s="278">
        <v>0</v>
      </c>
      <c r="I194" s="283">
        <v>0</v>
      </c>
      <c r="J194" s="279">
        <v>0</v>
      </c>
      <c r="K194" s="277">
        <v>0</v>
      </c>
      <c r="L194" s="20"/>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row>
    <row r="195" spans="1:46" x14ac:dyDescent="0.3">
      <c r="A195" s="484"/>
      <c r="B195" s="486"/>
      <c r="C195" s="508"/>
      <c r="D195" s="204" t="s">
        <v>780</v>
      </c>
      <c r="E195" s="254" t="s">
        <v>795</v>
      </c>
      <c r="F195" s="214" t="s">
        <v>354</v>
      </c>
      <c r="G195" s="277">
        <v>0</v>
      </c>
      <c r="H195" s="278">
        <v>0</v>
      </c>
      <c r="I195" s="283">
        <v>0</v>
      </c>
      <c r="J195" s="279">
        <v>0</v>
      </c>
      <c r="K195" s="277">
        <v>0</v>
      </c>
      <c r="L195" s="20"/>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row>
    <row r="196" spans="1:46" x14ac:dyDescent="0.3">
      <c r="A196" s="484"/>
      <c r="B196" s="486"/>
      <c r="C196" s="508"/>
      <c r="D196" s="204" t="s">
        <v>780</v>
      </c>
      <c r="E196" s="254" t="s">
        <v>796</v>
      </c>
      <c r="F196" s="214" t="s">
        <v>354</v>
      </c>
      <c r="G196" s="277">
        <v>0</v>
      </c>
      <c r="H196" s="278">
        <v>0</v>
      </c>
      <c r="I196" s="283">
        <v>0</v>
      </c>
      <c r="J196" s="279">
        <v>0</v>
      </c>
      <c r="K196" s="277">
        <v>0</v>
      </c>
      <c r="L196" s="20"/>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row>
    <row r="197" spans="1:46" x14ac:dyDescent="0.3">
      <c r="A197" s="484"/>
      <c r="B197" s="486"/>
      <c r="C197" s="508"/>
      <c r="D197" s="204" t="s">
        <v>780</v>
      </c>
      <c r="E197" s="254" t="s">
        <v>797</v>
      </c>
      <c r="F197" s="214" t="s">
        <v>354</v>
      </c>
      <c r="G197" s="277">
        <v>0</v>
      </c>
      <c r="H197" s="278">
        <v>0</v>
      </c>
      <c r="I197" s="283">
        <v>0</v>
      </c>
      <c r="J197" s="279">
        <v>0</v>
      </c>
      <c r="K197" s="277">
        <v>0</v>
      </c>
      <c r="L197" s="20"/>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row>
    <row r="198" spans="1:46" x14ac:dyDescent="0.3">
      <c r="A198" s="484"/>
      <c r="B198" s="486"/>
      <c r="C198" s="508"/>
      <c r="D198" s="204" t="s">
        <v>780</v>
      </c>
      <c r="E198" s="254" t="s">
        <v>782</v>
      </c>
      <c r="F198" s="214" t="s">
        <v>354</v>
      </c>
      <c r="G198" s="277">
        <v>0</v>
      </c>
      <c r="H198" s="278">
        <v>0</v>
      </c>
      <c r="I198" s="283">
        <v>0</v>
      </c>
      <c r="J198" s="279">
        <v>0</v>
      </c>
      <c r="K198" s="277">
        <v>0</v>
      </c>
      <c r="L198" s="20"/>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row>
    <row r="199" spans="1:46" x14ac:dyDescent="0.3">
      <c r="A199" s="484"/>
      <c r="B199" s="486"/>
      <c r="C199" s="508"/>
      <c r="D199" s="204" t="s">
        <v>780</v>
      </c>
      <c r="E199" s="254" t="s">
        <v>798</v>
      </c>
      <c r="F199" s="214" t="s">
        <v>354</v>
      </c>
      <c r="G199" s="277">
        <v>0</v>
      </c>
      <c r="H199" s="278">
        <v>0</v>
      </c>
      <c r="I199" s="283">
        <v>0</v>
      </c>
      <c r="J199" s="279">
        <v>0</v>
      </c>
      <c r="K199" s="277">
        <v>0</v>
      </c>
      <c r="L199" s="20"/>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row>
    <row r="200" spans="1:46" x14ac:dyDescent="0.3">
      <c r="A200" s="484"/>
      <c r="B200" s="486"/>
      <c r="C200" s="508"/>
      <c r="D200" s="204" t="s">
        <v>780</v>
      </c>
      <c r="E200" s="254" t="s">
        <v>799</v>
      </c>
      <c r="F200" s="214" t="s">
        <v>354</v>
      </c>
      <c r="G200" s="277">
        <v>0</v>
      </c>
      <c r="H200" s="278">
        <v>0</v>
      </c>
      <c r="I200" s="283">
        <v>0</v>
      </c>
      <c r="J200" s="279">
        <v>0</v>
      </c>
      <c r="K200" s="277">
        <v>0</v>
      </c>
      <c r="L200" s="20"/>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11"/>
      <c r="AR200" s="11"/>
      <c r="AS200" s="11"/>
      <c r="AT200" s="11"/>
    </row>
    <row r="201" spans="1:46" x14ac:dyDescent="0.3">
      <c r="A201" s="484"/>
      <c r="B201" s="486"/>
      <c r="C201" s="508"/>
      <c r="D201" s="204" t="s">
        <v>780</v>
      </c>
      <c r="E201" s="254" t="s">
        <v>800</v>
      </c>
      <c r="F201" s="214" t="s">
        <v>354</v>
      </c>
      <c r="G201" s="277">
        <v>0</v>
      </c>
      <c r="H201" s="278">
        <v>0</v>
      </c>
      <c r="I201" s="283">
        <v>0</v>
      </c>
      <c r="J201" s="279">
        <v>0</v>
      </c>
      <c r="K201" s="277">
        <v>0</v>
      </c>
      <c r="L201" s="20"/>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11"/>
      <c r="AR201" s="11"/>
      <c r="AS201" s="11"/>
      <c r="AT201" s="11"/>
    </row>
    <row r="202" spans="1:46" x14ac:dyDescent="0.3">
      <c r="A202" s="484"/>
      <c r="B202" s="486"/>
      <c r="C202" s="508"/>
      <c r="D202" s="204" t="s">
        <v>780</v>
      </c>
      <c r="E202" s="254" t="s">
        <v>801</v>
      </c>
      <c r="F202" s="214" t="s">
        <v>354</v>
      </c>
      <c r="G202" s="277">
        <v>0</v>
      </c>
      <c r="H202" s="278">
        <v>0</v>
      </c>
      <c r="I202" s="283">
        <v>0</v>
      </c>
      <c r="J202" s="279">
        <v>0</v>
      </c>
      <c r="K202" s="277">
        <v>0</v>
      </c>
      <c r="L202" s="20"/>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11"/>
      <c r="AR202" s="11"/>
      <c r="AS202" s="11"/>
      <c r="AT202" s="11"/>
    </row>
    <row r="203" spans="1:46" x14ac:dyDescent="0.3">
      <c r="A203" s="484"/>
      <c r="B203" s="486"/>
      <c r="C203" s="508"/>
      <c r="D203" s="204" t="s">
        <v>780</v>
      </c>
      <c r="E203" s="254" t="s">
        <v>802</v>
      </c>
      <c r="F203" s="214" t="s">
        <v>354</v>
      </c>
      <c r="G203" s="277">
        <v>0</v>
      </c>
      <c r="H203" s="278">
        <v>0</v>
      </c>
      <c r="I203" s="283">
        <v>0</v>
      </c>
      <c r="J203" s="279">
        <v>0</v>
      </c>
      <c r="K203" s="277">
        <v>0</v>
      </c>
      <c r="L203" s="20"/>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11"/>
      <c r="AR203" s="11"/>
      <c r="AS203" s="11"/>
      <c r="AT203" s="11"/>
    </row>
    <row r="204" spans="1:46" x14ac:dyDescent="0.3">
      <c r="A204" s="484"/>
      <c r="B204" s="486"/>
      <c r="C204" s="508"/>
      <c r="D204" s="204" t="s">
        <v>780</v>
      </c>
      <c r="E204" s="254" t="s">
        <v>803</v>
      </c>
      <c r="F204" s="214" t="s">
        <v>354</v>
      </c>
      <c r="G204" s="277">
        <v>0</v>
      </c>
      <c r="H204" s="278">
        <v>0</v>
      </c>
      <c r="I204" s="283">
        <v>0</v>
      </c>
      <c r="J204" s="279">
        <v>0</v>
      </c>
      <c r="K204" s="277">
        <v>0</v>
      </c>
      <c r="L204" s="20"/>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11"/>
      <c r="AR204" s="11"/>
      <c r="AS204" s="11"/>
      <c r="AT204" s="11"/>
    </row>
    <row r="205" spans="1:46" x14ac:dyDescent="0.3">
      <c r="A205" s="484"/>
      <c r="B205" s="486"/>
      <c r="C205" s="509"/>
      <c r="D205" s="258" t="s">
        <v>825</v>
      </c>
      <c r="E205" s="254"/>
      <c r="F205" s="214" t="s">
        <v>835</v>
      </c>
      <c r="G205" s="277">
        <v>0</v>
      </c>
      <c r="H205" s="278">
        <v>0</v>
      </c>
      <c r="I205" s="283">
        <v>0.5</v>
      </c>
      <c r="J205" s="279">
        <v>0</v>
      </c>
      <c r="K205" s="277">
        <v>0</v>
      </c>
      <c r="L205" s="20"/>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row>
    <row r="206" spans="1:46" x14ac:dyDescent="0.3">
      <c r="A206" s="484"/>
      <c r="B206" s="486"/>
      <c r="C206" s="480" t="s">
        <v>823</v>
      </c>
      <c r="D206" s="254" t="s">
        <v>826</v>
      </c>
      <c r="E206" s="254"/>
      <c r="F206" s="214" t="s">
        <v>32</v>
      </c>
      <c r="G206" s="277">
        <v>0</v>
      </c>
      <c r="H206" s="278">
        <v>0</v>
      </c>
      <c r="I206" s="275">
        <v>-1500</v>
      </c>
      <c r="J206" s="279">
        <v>0</v>
      </c>
      <c r="K206" s="277">
        <v>0</v>
      </c>
      <c r="L206" s="20"/>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11"/>
      <c r="AR206" s="11"/>
      <c r="AS206" s="11"/>
      <c r="AT206" s="11"/>
    </row>
    <row r="207" spans="1:46" x14ac:dyDescent="0.3">
      <c r="A207" s="484"/>
      <c r="B207" s="486"/>
      <c r="C207" s="486"/>
      <c r="D207" s="254" t="s">
        <v>827</v>
      </c>
      <c r="E207" s="254"/>
      <c r="F207" s="214" t="s">
        <v>32</v>
      </c>
      <c r="G207" s="277">
        <v>0</v>
      </c>
      <c r="H207" s="278">
        <v>0</v>
      </c>
      <c r="I207" s="275">
        <v>-4500</v>
      </c>
      <c r="J207" s="279">
        <v>0</v>
      </c>
      <c r="K207" s="277">
        <v>0</v>
      </c>
      <c r="L207" s="20"/>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row>
    <row r="208" spans="1:46" x14ac:dyDescent="0.3">
      <c r="A208" s="484"/>
      <c r="B208" s="486"/>
      <c r="C208" s="486"/>
      <c r="D208" s="204" t="s">
        <v>828</v>
      </c>
      <c r="E208" s="254" t="s">
        <v>783</v>
      </c>
      <c r="F208" s="214" t="s">
        <v>354</v>
      </c>
      <c r="G208" s="277">
        <v>0</v>
      </c>
      <c r="H208" s="278">
        <v>0</v>
      </c>
      <c r="I208" s="283">
        <v>9.5000000000000001E-2</v>
      </c>
      <c r="J208" s="279">
        <v>0</v>
      </c>
      <c r="K208" s="277">
        <v>0</v>
      </c>
      <c r="L208" s="20"/>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11"/>
      <c r="AR208" s="11"/>
      <c r="AS208" s="11"/>
      <c r="AT208" s="11"/>
    </row>
    <row r="209" spans="1:46" x14ac:dyDescent="0.3">
      <c r="A209" s="484"/>
      <c r="B209" s="486"/>
      <c r="C209" s="486"/>
      <c r="D209" s="204" t="s">
        <v>828</v>
      </c>
      <c r="E209" s="254" t="s">
        <v>784</v>
      </c>
      <c r="F209" s="214" t="s">
        <v>354</v>
      </c>
      <c r="G209" s="277">
        <v>0</v>
      </c>
      <c r="H209" s="278">
        <v>0</v>
      </c>
      <c r="I209" s="283">
        <v>0.105</v>
      </c>
      <c r="J209" s="279">
        <v>0</v>
      </c>
      <c r="K209" s="277">
        <v>0</v>
      </c>
      <c r="L209" s="20"/>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row>
    <row r="210" spans="1:46" x14ac:dyDescent="0.3">
      <c r="A210" s="484"/>
      <c r="B210" s="486"/>
      <c r="C210" s="486"/>
      <c r="D210" s="204" t="s">
        <v>828</v>
      </c>
      <c r="E210" s="254" t="s">
        <v>785</v>
      </c>
      <c r="F210" s="214" t="s">
        <v>354</v>
      </c>
      <c r="G210" s="277">
        <v>0</v>
      </c>
      <c r="H210" s="278">
        <v>0</v>
      </c>
      <c r="I210" s="283">
        <v>0.17499999999999999</v>
      </c>
      <c r="J210" s="279">
        <v>0</v>
      </c>
      <c r="K210" s="277">
        <v>0</v>
      </c>
      <c r="L210" s="20"/>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11"/>
      <c r="AR210" s="11"/>
      <c r="AS210" s="11"/>
      <c r="AT210" s="11"/>
    </row>
    <row r="211" spans="1:46" x14ac:dyDescent="0.3">
      <c r="A211" s="484"/>
      <c r="B211" s="486"/>
      <c r="C211" s="486"/>
      <c r="D211" s="204" t="s">
        <v>828</v>
      </c>
      <c r="E211" s="254" t="s">
        <v>786</v>
      </c>
      <c r="F211" s="214" t="s">
        <v>354</v>
      </c>
      <c r="G211" s="277">
        <v>0</v>
      </c>
      <c r="H211" s="278">
        <v>0</v>
      </c>
      <c r="I211" s="283">
        <v>0.09</v>
      </c>
      <c r="J211" s="279">
        <v>0</v>
      </c>
      <c r="K211" s="277">
        <v>0</v>
      </c>
      <c r="L211" s="20"/>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11"/>
      <c r="AR211" s="11"/>
      <c r="AS211" s="11"/>
      <c r="AT211" s="11"/>
    </row>
    <row r="212" spans="1:46" x14ac:dyDescent="0.3">
      <c r="A212" s="484"/>
      <c r="B212" s="486"/>
      <c r="C212" s="486"/>
      <c r="D212" s="204" t="s">
        <v>828</v>
      </c>
      <c r="E212" s="254" t="s">
        <v>787</v>
      </c>
      <c r="F212" s="214" t="s">
        <v>354</v>
      </c>
      <c r="G212" s="277">
        <v>0</v>
      </c>
      <c r="H212" s="278">
        <v>0</v>
      </c>
      <c r="I212" s="283">
        <v>0.09</v>
      </c>
      <c r="J212" s="279">
        <v>0</v>
      </c>
      <c r="K212" s="277">
        <v>0</v>
      </c>
      <c r="L212" s="20"/>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11"/>
      <c r="AR212" s="11"/>
      <c r="AS212" s="11"/>
      <c r="AT212" s="11"/>
    </row>
    <row r="213" spans="1:46" x14ac:dyDescent="0.3">
      <c r="A213" s="484"/>
      <c r="B213" s="486"/>
      <c r="C213" s="486"/>
      <c r="D213" s="204" t="s">
        <v>828</v>
      </c>
      <c r="E213" s="254" t="s">
        <v>788</v>
      </c>
      <c r="F213" s="214" t="s">
        <v>354</v>
      </c>
      <c r="G213" s="277">
        <v>0</v>
      </c>
      <c r="H213" s="278">
        <v>0</v>
      </c>
      <c r="I213" s="283">
        <v>0.16</v>
      </c>
      <c r="J213" s="279">
        <v>0</v>
      </c>
      <c r="K213" s="277">
        <v>0</v>
      </c>
      <c r="L213" s="20"/>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row>
    <row r="214" spans="1:46" x14ac:dyDescent="0.3">
      <c r="A214" s="484"/>
      <c r="B214" s="486"/>
      <c r="C214" s="486"/>
      <c r="D214" s="204" t="s">
        <v>828</v>
      </c>
      <c r="E214" s="254" t="s">
        <v>789</v>
      </c>
      <c r="F214" s="214" t="s">
        <v>354</v>
      </c>
      <c r="G214" s="277">
        <v>0</v>
      </c>
      <c r="H214" s="278">
        <v>0</v>
      </c>
      <c r="I214" s="283">
        <v>0.22</v>
      </c>
      <c r="J214" s="279">
        <v>0</v>
      </c>
      <c r="K214" s="277">
        <v>0</v>
      </c>
      <c r="L214" s="20"/>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11"/>
      <c r="AR214" s="11"/>
      <c r="AS214" s="11"/>
      <c r="AT214" s="11"/>
    </row>
    <row r="215" spans="1:46" x14ac:dyDescent="0.3">
      <c r="A215" s="484"/>
      <c r="B215" s="486"/>
      <c r="C215" s="486"/>
      <c r="D215" s="204" t="s">
        <v>828</v>
      </c>
      <c r="E215" s="254" t="s">
        <v>790</v>
      </c>
      <c r="F215" s="214" t="s">
        <v>354</v>
      </c>
      <c r="G215" s="277">
        <v>0</v>
      </c>
      <c r="H215" s="278">
        <v>0</v>
      </c>
      <c r="I215" s="283">
        <v>0.3</v>
      </c>
      <c r="J215" s="279">
        <v>0</v>
      </c>
      <c r="K215" s="277">
        <v>0</v>
      </c>
      <c r="L215" s="20"/>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11"/>
      <c r="AR215" s="11"/>
      <c r="AS215" s="11"/>
      <c r="AT215" s="11"/>
    </row>
    <row r="216" spans="1:46" x14ac:dyDescent="0.3">
      <c r="A216" s="484"/>
      <c r="B216" s="486"/>
      <c r="C216" s="486"/>
      <c r="D216" s="204" t="s">
        <v>828</v>
      </c>
      <c r="E216" s="254" t="s">
        <v>791</v>
      </c>
      <c r="F216" s="214" t="s">
        <v>354</v>
      </c>
      <c r="G216" s="277">
        <v>0</v>
      </c>
      <c r="H216" s="278">
        <v>0</v>
      </c>
      <c r="I216" s="283">
        <v>0.43</v>
      </c>
      <c r="J216" s="279">
        <v>0</v>
      </c>
      <c r="K216" s="277">
        <v>0</v>
      </c>
      <c r="L216" s="20"/>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11"/>
      <c r="AR216" s="11"/>
      <c r="AS216" s="11"/>
      <c r="AT216" s="11"/>
    </row>
    <row r="217" spans="1:46" x14ac:dyDescent="0.3">
      <c r="A217" s="484"/>
      <c r="B217" s="486"/>
      <c r="C217" s="486"/>
      <c r="D217" s="204" t="s">
        <v>828</v>
      </c>
      <c r="E217" s="254" t="s">
        <v>792</v>
      </c>
      <c r="F217" s="214" t="s">
        <v>354</v>
      </c>
      <c r="G217" s="277">
        <v>0</v>
      </c>
      <c r="H217" s="278">
        <v>0</v>
      </c>
      <c r="I217" s="283">
        <v>0.78</v>
      </c>
      <c r="J217" s="279">
        <v>0</v>
      </c>
      <c r="K217" s="277">
        <v>0</v>
      </c>
      <c r="L217" s="20"/>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11"/>
      <c r="AR217" s="11"/>
      <c r="AS217" s="11"/>
      <c r="AT217" s="11"/>
    </row>
    <row r="218" spans="1:46" x14ac:dyDescent="0.3">
      <c r="A218" s="484"/>
      <c r="B218" s="486"/>
      <c r="C218" s="486"/>
      <c r="D218" s="204" t="s">
        <v>828</v>
      </c>
      <c r="E218" s="254" t="s">
        <v>793</v>
      </c>
      <c r="F218" s="214" t="s">
        <v>354</v>
      </c>
      <c r="G218" s="277">
        <v>0</v>
      </c>
      <c r="H218" s="278">
        <v>0</v>
      </c>
      <c r="I218" s="283">
        <v>0.73</v>
      </c>
      <c r="J218" s="279">
        <v>0</v>
      </c>
      <c r="K218" s="277">
        <v>0</v>
      </c>
      <c r="L218" s="20"/>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11"/>
      <c r="AR218" s="11"/>
      <c r="AS218" s="11"/>
      <c r="AT218" s="11"/>
    </row>
    <row r="219" spans="1:46" x14ac:dyDescent="0.3">
      <c r="A219" s="484"/>
      <c r="B219" s="486"/>
      <c r="C219" s="486"/>
      <c r="D219" s="204" t="s">
        <v>828</v>
      </c>
      <c r="E219" s="254" t="s">
        <v>794</v>
      </c>
      <c r="F219" s="214" t="s">
        <v>354</v>
      </c>
      <c r="G219" s="277">
        <v>0</v>
      </c>
      <c r="H219" s="278">
        <v>0</v>
      </c>
      <c r="I219" s="283">
        <v>0.19</v>
      </c>
      <c r="J219" s="279">
        <v>0</v>
      </c>
      <c r="K219" s="277">
        <v>0</v>
      </c>
      <c r="L219" s="20"/>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11"/>
      <c r="AR219" s="11"/>
      <c r="AS219" s="11"/>
      <c r="AT219" s="11"/>
    </row>
    <row r="220" spans="1:46" x14ac:dyDescent="0.3">
      <c r="A220" s="484"/>
      <c r="B220" s="486"/>
      <c r="C220" s="486"/>
      <c r="D220" s="204" t="s">
        <v>828</v>
      </c>
      <c r="E220" s="254" t="s">
        <v>795</v>
      </c>
      <c r="F220" s="214" t="s">
        <v>354</v>
      </c>
      <c r="G220" s="277">
        <v>0</v>
      </c>
      <c r="H220" s="278">
        <v>0</v>
      </c>
      <c r="I220" s="283">
        <v>0.06</v>
      </c>
      <c r="J220" s="279">
        <v>0</v>
      </c>
      <c r="K220" s="277">
        <v>0</v>
      </c>
      <c r="L220" s="20"/>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11"/>
      <c r="AR220" s="11"/>
      <c r="AS220" s="11"/>
      <c r="AT220" s="11"/>
    </row>
    <row r="221" spans="1:46" x14ac:dyDescent="0.3">
      <c r="A221" s="484"/>
      <c r="B221" s="486"/>
      <c r="C221" s="486"/>
      <c r="D221" s="204" t="s">
        <v>828</v>
      </c>
      <c r="E221" s="254" t="s">
        <v>796</v>
      </c>
      <c r="F221" s="214" t="s">
        <v>354</v>
      </c>
      <c r="G221" s="277">
        <v>0</v>
      </c>
      <c r="H221" s="278">
        <v>0</v>
      </c>
      <c r="I221" s="283">
        <v>0.11</v>
      </c>
      <c r="J221" s="279">
        <v>0</v>
      </c>
      <c r="K221" s="277">
        <v>0</v>
      </c>
      <c r="L221" s="20"/>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11"/>
      <c r="AR221" s="11"/>
      <c r="AS221" s="11"/>
      <c r="AT221" s="11"/>
    </row>
    <row r="222" spans="1:46" x14ac:dyDescent="0.3">
      <c r="A222" s="484"/>
      <c r="B222" s="486"/>
      <c r="C222" s="486"/>
      <c r="D222" s="204" t="s">
        <v>828</v>
      </c>
      <c r="E222" s="254" t="s">
        <v>797</v>
      </c>
      <c r="F222" s="214" t="s">
        <v>354</v>
      </c>
      <c r="G222" s="277">
        <v>0</v>
      </c>
      <c r="H222" s="278">
        <v>0</v>
      </c>
      <c r="I222" s="283">
        <v>0.52</v>
      </c>
      <c r="J222" s="279">
        <v>0</v>
      </c>
      <c r="K222" s="277">
        <v>0</v>
      </c>
      <c r="L222" s="20"/>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11"/>
      <c r="AR222" s="11"/>
      <c r="AS222" s="11"/>
      <c r="AT222" s="11"/>
    </row>
    <row r="223" spans="1:46" x14ac:dyDescent="0.3">
      <c r="A223" s="484"/>
      <c r="B223" s="486"/>
      <c r="C223" s="486"/>
      <c r="D223" s="204" t="s">
        <v>828</v>
      </c>
      <c r="E223" s="254" t="s">
        <v>782</v>
      </c>
      <c r="F223" s="214" t="s">
        <v>354</v>
      </c>
      <c r="G223" s="277">
        <v>0</v>
      </c>
      <c r="H223" s="278">
        <v>0</v>
      </c>
      <c r="I223" s="283">
        <v>0.65</v>
      </c>
      <c r="J223" s="279">
        <v>0</v>
      </c>
      <c r="K223" s="277">
        <v>0</v>
      </c>
      <c r="L223" s="20"/>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11"/>
    </row>
    <row r="224" spans="1:46" x14ac:dyDescent="0.3">
      <c r="A224" s="484"/>
      <c r="B224" s="486"/>
      <c r="C224" s="486"/>
      <c r="D224" s="204" t="s">
        <v>828</v>
      </c>
      <c r="E224" s="254" t="s">
        <v>798</v>
      </c>
      <c r="F224" s="214" t="s">
        <v>354</v>
      </c>
      <c r="G224" s="277">
        <v>0</v>
      </c>
      <c r="H224" s="278">
        <v>0</v>
      </c>
      <c r="I224" s="283">
        <v>0.59499999999999997</v>
      </c>
      <c r="J224" s="279">
        <v>0</v>
      </c>
      <c r="K224" s="277">
        <v>0</v>
      </c>
      <c r="L224" s="20"/>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11"/>
    </row>
    <row r="225" spans="1:46" x14ac:dyDescent="0.3">
      <c r="A225" s="484"/>
      <c r="B225" s="486"/>
      <c r="C225" s="486"/>
      <c r="D225" s="204" t="s">
        <v>828</v>
      </c>
      <c r="E225" s="254" t="s">
        <v>799</v>
      </c>
      <c r="F225" s="214" t="s">
        <v>354</v>
      </c>
      <c r="G225" s="277">
        <v>0</v>
      </c>
      <c r="H225" s="278">
        <v>0</v>
      </c>
      <c r="I225" s="283">
        <v>0.59499999999999997</v>
      </c>
      <c r="J225" s="279">
        <v>0</v>
      </c>
      <c r="K225" s="277">
        <v>0</v>
      </c>
      <c r="L225" s="20"/>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11"/>
    </row>
    <row r="226" spans="1:46" x14ac:dyDescent="0.3">
      <c r="A226" s="484"/>
      <c r="B226" s="486"/>
      <c r="C226" s="486"/>
      <c r="D226" s="204" t="s">
        <v>828</v>
      </c>
      <c r="E226" s="254" t="s">
        <v>800</v>
      </c>
      <c r="F226" s="214" t="s">
        <v>354</v>
      </c>
      <c r="G226" s="277">
        <v>0</v>
      </c>
      <c r="H226" s="278">
        <v>0</v>
      </c>
      <c r="I226" s="283">
        <v>0.59499999999999997</v>
      </c>
      <c r="J226" s="279">
        <v>0</v>
      </c>
      <c r="K226" s="277">
        <v>0</v>
      </c>
      <c r="L226" s="20"/>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11"/>
    </row>
    <row r="227" spans="1:46" x14ac:dyDescent="0.3">
      <c r="A227" s="484"/>
      <c r="B227" s="486"/>
      <c r="C227" s="486"/>
      <c r="D227" s="204" t="s">
        <v>828</v>
      </c>
      <c r="E227" s="254" t="s">
        <v>801</v>
      </c>
      <c r="F227" s="214" t="s">
        <v>354</v>
      </c>
      <c r="G227" s="277">
        <v>0</v>
      </c>
      <c r="H227" s="278">
        <v>0</v>
      </c>
      <c r="I227" s="283">
        <v>0.59499999999999997</v>
      </c>
      <c r="J227" s="279">
        <v>0</v>
      </c>
      <c r="K227" s="277">
        <v>0</v>
      </c>
      <c r="L227" s="20"/>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11"/>
      <c r="AR227" s="11"/>
      <c r="AS227" s="11"/>
      <c r="AT227" s="11"/>
    </row>
    <row r="228" spans="1:46" x14ac:dyDescent="0.3">
      <c r="A228" s="484"/>
      <c r="B228" s="486"/>
      <c r="C228" s="486"/>
      <c r="D228" s="204" t="s">
        <v>828</v>
      </c>
      <c r="E228" s="254" t="s">
        <v>802</v>
      </c>
      <c r="F228" s="214" t="s">
        <v>354</v>
      </c>
      <c r="G228" s="277">
        <v>0</v>
      </c>
      <c r="H228" s="278">
        <v>0</v>
      </c>
      <c r="I228" s="283">
        <v>0.59499999999999997</v>
      </c>
      <c r="J228" s="279">
        <v>0</v>
      </c>
      <c r="K228" s="277">
        <v>0</v>
      </c>
      <c r="L228" s="20"/>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11"/>
    </row>
    <row r="229" spans="1:46" x14ac:dyDescent="0.3">
      <c r="A229" s="484"/>
      <c r="B229" s="486"/>
      <c r="C229" s="486"/>
      <c r="D229" s="204" t="s">
        <v>828</v>
      </c>
      <c r="E229" s="254" t="s">
        <v>803</v>
      </c>
      <c r="F229" s="214" t="s">
        <v>354</v>
      </c>
      <c r="G229" s="277">
        <v>0</v>
      </c>
      <c r="H229" s="278">
        <v>0</v>
      </c>
      <c r="I229" s="283">
        <v>0.59499999999999997</v>
      </c>
      <c r="J229" s="279">
        <v>0</v>
      </c>
      <c r="K229" s="277">
        <v>0</v>
      </c>
      <c r="L229" s="20"/>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11"/>
      <c r="AR229" s="11"/>
      <c r="AS229" s="11"/>
      <c r="AT229" s="11"/>
    </row>
    <row r="230" spans="1:46" x14ac:dyDescent="0.3">
      <c r="A230" s="484"/>
      <c r="B230" s="486"/>
      <c r="C230" s="486"/>
      <c r="D230" s="254" t="s">
        <v>781</v>
      </c>
      <c r="E230" s="254"/>
      <c r="F230" s="214" t="s">
        <v>354</v>
      </c>
      <c r="G230" s="277">
        <v>0</v>
      </c>
      <c r="H230" s="278">
        <v>0</v>
      </c>
      <c r="I230" s="283">
        <v>0.1</v>
      </c>
      <c r="J230" s="279">
        <v>0</v>
      </c>
      <c r="K230" s="277">
        <v>0</v>
      </c>
      <c r="L230" s="20"/>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11"/>
      <c r="AR230" s="11"/>
      <c r="AS230" s="11"/>
      <c r="AT230" s="11"/>
    </row>
    <row r="231" spans="1:46" x14ac:dyDescent="0.3">
      <c r="A231" s="487"/>
      <c r="B231" s="489"/>
      <c r="C231" s="489"/>
      <c r="D231" s="254" t="s">
        <v>779</v>
      </c>
      <c r="E231" s="254"/>
      <c r="F231" s="214" t="s">
        <v>354</v>
      </c>
      <c r="G231" s="277">
        <v>0</v>
      </c>
      <c r="H231" s="278">
        <v>0</v>
      </c>
      <c r="I231" s="283">
        <v>2</v>
      </c>
      <c r="J231" s="279">
        <v>0</v>
      </c>
      <c r="K231" s="277">
        <v>0</v>
      </c>
      <c r="L231" s="20"/>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11"/>
      <c r="AR231" s="11"/>
      <c r="AS231" s="11"/>
      <c r="AT231" s="11"/>
    </row>
    <row r="232" spans="1:46" x14ac:dyDescent="0.3">
      <c r="A232" s="11"/>
      <c r="B232" s="11"/>
      <c r="C232" s="11"/>
      <c r="D232" s="11"/>
      <c r="E232" s="11"/>
      <c r="F232" s="11"/>
      <c r="G232" s="9"/>
      <c r="H232" s="9"/>
      <c r="I232" s="9"/>
      <c r="J232" s="9"/>
      <c r="K232" s="9"/>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11"/>
      <c r="AR232" s="11"/>
      <c r="AS232" s="11"/>
      <c r="AT232" s="11"/>
    </row>
    <row r="233" spans="1:46" x14ac:dyDescent="0.3">
      <c r="A233" s="11"/>
      <c r="B233" s="11"/>
      <c r="C233" s="11"/>
      <c r="D233" s="11"/>
      <c r="E233" s="11"/>
      <c r="F233" s="11"/>
      <c r="G233" s="11"/>
      <c r="H233" s="11"/>
      <c r="I233" s="11"/>
      <c r="J233" s="11"/>
      <c r="K233" s="11"/>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11"/>
      <c r="AR233" s="11"/>
      <c r="AS233" s="11"/>
      <c r="AT233" s="11"/>
    </row>
    <row r="234" spans="1:46" x14ac:dyDescent="0.3">
      <c r="A234" s="11"/>
      <c r="B234" s="11"/>
      <c r="C234" s="11"/>
      <c r="D234" s="11"/>
      <c r="E234" s="11"/>
      <c r="F234" s="11"/>
      <c r="G234" s="11"/>
      <c r="H234" s="11"/>
      <c r="I234" s="11"/>
      <c r="J234" s="11"/>
      <c r="K234" s="11"/>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11"/>
      <c r="AR234" s="11"/>
      <c r="AS234" s="11"/>
      <c r="AT234" s="11"/>
    </row>
    <row r="235" spans="1:46" x14ac:dyDescent="0.3">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11"/>
      <c r="AR235" s="11"/>
      <c r="AS235" s="11"/>
      <c r="AT235" s="11"/>
    </row>
    <row r="236" spans="1:46" x14ac:dyDescent="0.3">
      <c r="A236" s="11"/>
      <c r="B236" s="11"/>
      <c r="C236" s="11"/>
      <c r="D236" s="11"/>
      <c r="E236" s="11"/>
      <c r="F236" s="11"/>
      <c r="G236" s="253" t="str">
        <f>G10</f>
        <v>Acacia</v>
      </c>
      <c r="H236" s="253" t="str">
        <f t="shared" ref="H236:K236" si="2">H10</f>
        <v>Yours2</v>
      </c>
      <c r="I236" s="253" t="str">
        <f t="shared" si="2"/>
        <v>Oilpalm</v>
      </c>
      <c r="J236" s="253" t="str">
        <f t="shared" si="2"/>
        <v>Peltophorum</v>
      </c>
      <c r="K236" s="253" t="str">
        <f t="shared" si="2"/>
        <v>Gliricidia</v>
      </c>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11"/>
      <c r="AR236" s="11"/>
      <c r="AS236" s="11"/>
      <c r="AT236" s="11"/>
    </row>
    <row r="237" spans="1:46" x14ac:dyDescent="0.3">
      <c r="A237" s="16"/>
      <c r="B237" s="16"/>
      <c r="C237" s="11"/>
      <c r="D237" s="11"/>
      <c r="E237" s="11"/>
      <c r="F237" s="11"/>
      <c r="G237" s="228" t="s">
        <v>165</v>
      </c>
      <c r="H237" s="228" t="s">
        <v>166</v>
      </c>
      <c r="I237" s="228" t="s">
        <v>167</v>
      </c>
      <c r="J237" s="228" t="s">
        <v>168</v>
      </c>
      <c r="K237" s="228" t="s">
        <v>169</v>
      </c>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11"/>
      <c r="AR237" s="11"/>
      <c r="AS237" s="11"/>
      <c r="AT237" s="11"/>
    </row>
    <row r="238" spans="1:46" ht="18" customHeight="1" x14ac:dyDescent="0.3">
      <c r="A238" s="238"/>
      <c r="B238" s="238"/>
      <c r="C238" s="259" t="s">
        <v>501</v>
      </c>
      <c r="D238" s="471" t="s">
        <v>736</v>
      </c>
      <c r="E238" s="472"/>
      <c r="F238" s="204" t="s">
        <v>737</v>
      </c>
      <c r="G238" s="227">
        <v>0.05</v>
      </c>
      <c r="H238" s="227">
        <v>0.17799999999999999</v>
      </c>
      <c r="I238" s="422">
        <v>0.126</v>
      </c>
      <c r="J238" s="227">
        <v>0.3</v>
      </c>
      <c r="K238" s="227">
        <v>0.3</v>
      </c>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11"/>
    </row>
    <row r="239" spans="1:46" ht="18" customHeight="1" x14ac:dyDescent="0.3">
      <c r="A239" s="238"/>
      <c r="B239" s="238"/>
      <c r="C239" s="232"/>
      <c r="D239" s="471" t="s">
        <v>497</v>
      </c>
      <c r="E239" s="472"/>
      <c r="F239" s="204" t="s">
        <v>496</v>
      </c>
      <c r="G239" s="227">
        <v>0.02</v>
      </c>
      <c r="H239" s="227">
        <v>0</v>
      </c>
      <c r="I239" s="422">
        <v>4.0495867768595018E-4</v>
      </c>
      <c r="J239" s="227">
        <v>0.1</v>
      </c>
      <c r="K239" s="227">
        <v>0.1</v>
      </c>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11"/>
      <c r="AR239" s="11"/>
      <c r="AS239" s="11"/>
      <c r="AT239" s="11"/>
    </row>
    <row r="240" spans="1:46" ht="18" customHeight="1" x14ac:dyDescent="0.3">
      <c r="A240" s="238"/>
      <c r="B240" s="238"/>
      <c r="C240" s="233"/>
      <c r="D240" s="471" t="s">
        <v>498</v>
      </c>
      <c r="E240" s="472"/>
      <c r="F240" s="204" t="s">
        <v>496</v>
      </c>
      <c r="G240" s="227">
        <v>0.04</v>
      </c>
      <c r="H240" s="227">
        <v>0</v>
      </c>
      <c r="I240" s="422">
        <v>1.1299999999999999E-3</v>
      </c>
      <c r="J240" s="227">
        <v>0</v>
      </c>
      <c r="K240" s="227">
        <v>0</v>
      </c>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11"/>
      <c r="AR240" s="11"/>
      <c r="AS240" s="11"/>
      <c r="AT240" s="11"/>
    </row>
    <row r="241" spans="1:46" ht="18" customHeight="1" x14ac:dyDescent="0.3">
      <c r="A241" s="238"/>
      <c r="B241" s="238"/>
      <c r="C241" s="233"/>
      <c r="D241" s="471" t="s">
        <v>499</v>
      </c>
      <c r="E241" s="472"/>
      <c r="F241" s="204" t="s">
        <v>496</v>
      </c>
      <c r="G241" s="227">
        <v>0</v>
      </c>
      <c r="H241" s="227">
        <v>4.5500000000000002E-3</v>
      </c>
      <c r="I241" s="422">
        <v>0</v>
      </c>
      <c r="J241" s="227">
        <v>0</v>
      </c>
      <c r="K241" s="227">
        <v>0</v>
      </c>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11"/>
      <c r="AR241" s="11"/>
      <c r="AS241" s="11"/>
      <c r="AT241" s="11"/>
    </row>
    <row r="242" spans="1:46" ht="18" customHeight="1" x14ac:dyDescent="0.3">
      <c r="A242" s="238"/>
      <c r="B242" s="238"/>
      <c r="C242" s="260"/>
      <c r="D242" s="475" t="s">
        <v>500</v>
      </c>
      <c r="E242" s="472"/>
      <c r="F242" s="204" t="s">
        <v>496</v>
      </c>
      <c r="G242" s="227">
        <v>0</v>
      </c>
      <c r="H242" s="227">
        <v>0.157</v>
      </c>
      <c r="I242" s="422">
        <v>0</v>
      </c>
      <c r="J242" s="227">
        <v>0</v>
      </c>
      <c r="K242" s="227">
        <v>0</v>
      </c>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11"/>
      <c r="AR242" s="11"/>
      <c r="AS242" s="11"/>
      <c r="AT242" s="11"/>
    </row>
    <row r="243" spans="1:46" ht="18" customHeight="1" x14ac:dyDescent="0.3">
      <c r="A243" s="238"/>
      <c r="B243" s="238"/>
      <c r="C243" s="235"/>
      <c r="D243" s="471" t="s">
        <v>707</v>
      </c>
      <c r="E243" s="472"/>
      <c r="F243" s="204" t="s">
        <v>199</v>
      </c>
      <c r="G243" s="227">
        <v>2</v>
      </c>
      <c r="H243" s="227">
        <v>0</v>
      </c>
      <c r="I243" s="422">
        <v>1.5702479338842976E-4</v>
      </c>
      <c r="J243" s="227">
        <v>0</v>
      </c>
      <c r="K243" s="227">
        <v>0</v>
      </c>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1"/>
      <c r="AJ243" s="11"/>
      <c r="AK243" s="11"/>
      <c r="AL243" s="11"/>
      <c r="AM243" s="11"/>
      <c r="AN243" s="11"/>
      <c r="AO243" s="11"/>
      <c r="AP243" s="11"/>
      <c r="AQ243" s="11"/>
      <c r="AR243" s="11"/>
      <c r="AS243" s="11"/>
      <c r="AT243" s="11"/>
    </row>
    <row r="244" spans="1:46" ht="18" customHeight="1" x14ac:dyDescent="0.3">
      <c r="A244" s="261"/>
      <c r="B244" s="261"/>
      <c r="C244" s="259" t="s">
        <v>205</v>
      </c>
      <c r="D244" s="473"/>
      <c r="E244" s="474"/>
      <c r="F244" s="204"/>
      <c r="G244" s="227"/>
      <c r="H244" s="227"/>
      <c r="I244" s="422"/>
      <c r="J244" s="227"/>
      <c r="K244" s="227"/>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11"/>
      <c r="AR244" s="11"/>
      <c r="AS244" s="11"/>
      <c r="AT244" s="11"/>
    </row>
    <row r="245" spans="1:46" ht="18" customHeight="1" x14ac:dyDescent="0.3">
      <c r="A245" s="238"/>
      <c r="B245" s="238"/>
      <c r="C245" s="232"/>
      <c r="D245" s="471" t="s">
        <v>502</v>
      </c>
      <c r="E245" s="472"/>
      <c r="F245" s="204" t="str">
        <f>PROFITABILITY!F7</f>
        <v>Rp</v>
      </c>
      <c r="G245" s="227">
        <v>1000</v>
      </c>
      <c r="H245" s="227">
        <v>3000</v>
      </c>
      <c r="I245" s="422">
        <v>8000</v>
      </c>
      <c r="J245" s="227">
        <v>38</v>
      </c>
      <c r="K245" s="227">
        <v>38</v>
      </c>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11"/>
    </row>
    <row r="246" spans="1:46" ht="18" customHeight="1" x14ac:dyDescent="0.3">
      <c r="A246" s="238"/>
      <c r="B246" s="238"/>
      <c r="C246" s="235"/>
      <c r="D246" s="471" t="s">
        <v>503</v>
      </c>
      <c r="E246" s="472"/>
      <c r="F246" s="204" t="str">
        <f>PROFITABILITY!F7</f>
        <v>Rp</v>
      </c>
      <c r="G246" s="227">
        <v>1000</v>
      </c>
      <c r="H246" s="227">
        <v>3000</v>
      </c>
      <c r="I246" s="422">
        <v>8000</v>
      </c>
      <c r="J246" s="227">
        <v>38</v>
      </c>
      <c r="K246" s="227">
        <v>38</v>
      </c>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1"/>
      <c r="AJ246" s="11"/>
      <c r="AK246" s="11"/>
      <c r="AL246" s="11"/>
      <c r="AM246" s="11"/>
      <c r="AN246" s="11"/>
      <c r="AO246" s="11"/>
      <c r="AP246" s="11"/>
      <c r="AQ246" s="11"/>
      <c r="AR246" s="11"/>
      <c r="AS246" s="11"/>
      <c r="AT246" s="11"/>
    </row>
    <row r="247" spans="1:46" ht="18" customHeight="1" x14ac:dyDescent="0.3">
      <c r="A247" s="261"/>
      <c r="B247" s="261"/>
      <c r="C247" s="259" t="s">
        <v>504</v>
      </c>
      <c r="D247" s="473"/>
      <c r="E247" s="474"/>
      <c r="F247" s="204"/>
      <c r="G247" s="227"/>
      <c r="H247" s="227"/>
      <c r="I247" s="422"/>
      <c r="J247" s="227"/>
      <c r="K247" s="227"/>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11"/>
      <c r="AR247" s="11"/>
      <c r="AS247" s="11"/>
      <c r="AT247" s="11"/>
    </row>
    <row r="248" spans="1:46" ht="18" customHeight="1" x14ac:dyDescent="0.3">
      <c r="A248" s="238"/>
      <c r="B248" s="238"/>
      <c r="C248" s="232"/>
      <c r="D248" s="471" t="s">
        <v>505</v>
      </c>
      <c r="E248" s="472"/>
      <c r="F248" s="204" t="str">
        <f>PROFITABILITY!F7</f>
        <v>Rp</v>
      </c>
      <c r="G248" s="227">
        <v>20000</v>
      </c>
      <c r="H248" s="227">
        <v>117</v>
      </c>
      <c r="I248" s="422">
        <v>0</v>
      </c>
      <c r="J248" s="227">
        <v>0</v>
      </c>
      <c r="K248" s="227">
        <v>0</v>
      </c>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11"/>
      <c r="AR248" s="11"/>
      <c r="AS248" s="11"/>
      <c r="AT248" s="11"/>
    </row>
    <row r="249" spans="1:46" ht="18" customHeight="1" x14ac:dyDescent="0.3">
      <c r="A249" s="238"/>
      <c r="B249" s="238"/>
      <c r="C249" s="233"/>
      <c r="D249" s="471" t="s">
        <v>506</v>
      </c>
      <c r="E249" s="472"/>
      <c r="F249" s="204" t="str">
        <f>PROFITABILITY!F7</f>
        <v>Rp</v>
      </c>
      <c r="G249" s="227">
        <v>8000</v>
      </c>
      <c r="H249" s="227">
        <v>0</v>
      </c>
      <c r="I249" s="422">
        <v>567</v>
      </c>
      <c r="J249" s="227">
        <v>0</v>
      </c>
      <c r="K249" s="227">
        <v>0</v>
      </c>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11"/>
      <c r="AR249" s="11"/>
      <c r="AS249" s="11"/>
      <c r="AT249" s="11"/>
    </row>
    <row r="250" spans="1:46" ht="18" customHeight="1" x14ac:dyDescent="0.3">
      <c r="A250" s="238"/>
      <c r="B250" s="238"/>
      <c r="C250" s="233"/>
      <c r="D250" s="471" t="s">
        <v>507</v>
      </c>
      <c r="E250" s="472"/>
      <c r="F250" s="204" t="str">
        <f>PROFITABILITY!F7</f>
        <v>Rp</v>
      </c>
      <c r="G250" s="227">
        <v>0</v>
      </c>
      <c r="H250" s="227">
        <v>4100</v>
      </c>
      <c r="I250" s="422">
        <v>0</v>
      </c>
      <c r="J250" s="227">
        <v>0</v>
      </c>
      <c r="K250" s="227">
        <v>0</v>
      </c>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11"/>
      <c r="AK250" s="11"/>
      <c r="AL250" s="11"/>
      <c r="AM250" s="11"/>
      <c r="AN250" s="11"/>
      <c r="AO250" s="11"/>
      <c r="AP250" s="11"/>
      <c r="AQ250" s="11"/>
      <c r="AR250" s="11"/>
      <c r="AS250" s="11"/>
      <c r="AT250" s="11"/>
    </row>
    <row r="251" spans="1:46" ht="18" customHeight="1" x14ac:dyDescent="0.3">
      <c r="A251" s="238"/>
      <c r="B251" s="238"/>
      <c r="C251" s="235"/>
      <c r="D251" s="471" t="s">
        <v>508</v>
      </c>
      <c r="E251" s="472"/>
      <c r="F251" s="204" t="str">
        <f>PROFITABILITY!F7</f>
        <v>Rp</v>
      </c>
      <c r="G251" s="227">
        <v>0</v>
      </c>
      <c r="H251" s="227">
        <v>0</v>
      </c>
      <c r="I251" s="422">
        <v>0</v>
      </c>
      <c r="J251" s="227">
        <v>0</v>
      </c>
      <c r="K251" s="227">
        <v>0</v>
      </c>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11"/>
      <c r="AR251" s="11"/>
      <c r="AS251" s="11"/>
      <c r="AT251" s="11"/>
    </row>
    <row r="252" spans="1:46" ht="18" customHeight="1" x14ac:dyDescent="0.3">
      <c r="A252" s="261"/>
      <c r="B252" s="261"/>
      <c r="C252" s="259" t="s">
        <v>509</v>
      </c>
      <c r="D252" s="473"/>
      <c r="E252" s="474"/>
      <c r="F252" s="204"/>
      <c r="G252" s="227"/>
      <c r="H252" s="227"/>
      <c r="I252" s="422"/>
      <c r="J252" s="227"/>
      <c r="K252" s="227"/>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11"/>
      <c r="AO252" s="11"/>
      <c r="AP252" s="11"/>
      <c r="AQ252" s="11"/>
      <c r="AR252" s="11"/>
      <c r="AS252" s="11"/>
      <c r="AT252" s="11"/>
    </row>
    <row r="253" spans="1:46" ht="18" customHeight="1" x14ac:dyDescent="0.3">
      <c r="A253" s="238"/>
      <c r="B253" s="238"/>
      <c r="C253" s="232"/>
      <c r="D253" s="471" t="s">
        <v>505</v>
      </c>
      <c r="E253" s="472"/>
      <c r="F253" s="204" t="str">
        <f>PROFITABILITY!F7</f>
        <v>Rp</v>
      </c>
      <c r="G253" s="227">
        <v>20000</v>
      </c>
      <c r="H253" s="227">
        <v>117</v>
      </c>
      <c r="I253" s="422">
        <v>0</v>
      </c>
      <c r="J253" s="227">
        <v>0</v>
      </c>
      <c r="K253" s="227">
        <v>0</v>
      </c>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11"/>
      <c r="AR253" s="11"/>
      <c r="AS253" s="11"/>
      <c r="AT253" s="11"/>
    </row>
    <row r="254" spans="1:46" ht="18" customHeight="1" x14ac:dyDescent="0.3">
      <c r="A254" s="238"/>
      <c r="B254" s="238"/>
      <c r="C254" s="233"/>
      <c r="D254" s="471" t="s">
        <v>506</v>
      </c>
      <c r="E254" s="472"/>
      <c r="F254" s="204" t="str">
        <f>PROFITABILITY!F7</f>
        <v>Rp</v>
      </c>
      <c r="G254" s="227">
        <v>8000</v>
      </c>
      <c r="H254" s="227">
        <v>0</v>
      </c>
      <c r="I254" s="422">
        <v>940</v>
      </c>
      <c r="J254" s="227">
        <v>0</v>
      </c>
      <c r="K254" s="227">
        <v>0</v>
      </c>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11"/>
      <c r="AR254" s="11"/>
      <c r="AS254" s="11"/>
      <c r="AT254" s="11"/>
    </row>
    <row r="255" spans="1:46" ht="18" customHeight="1" x14ac:dyDescent="0.3">
      <c r="A255" s="238"/>
      <c r="B255" s="238"/>
      <c r="C255" s="233"/>
      <c r="D255" s="471" t="s">
        <v>507</v>
      </c>
      <c r="E255" s="472"/>
      <c r="F255" s="204" t="str">
        <f>PROFITABILITY!F7</f>
        <v>Rp</v>
      </c>
      <c r="G255" s="227">
        <v>0</v>
      </c>
      <c r="H255" s="227">
        <v>4100</v>
      </c>
      <c r="I255" s="422">
        <v>0</v>
      </c>
      <c r="J255" s="227">
        <v>0</v>
      </c>
      <c r="K255" s="227">
        <v>0</v>
      </c>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11"/>
      <c r="AR255" s="11"/>
      <c r="AS255" s="11"/>
      <c r="AT255" s="11"/>
    </row>
    <row r="256" spans="1:46" ht="18" customHeight="1" x14ac:dyDescent="0.3">
      <c r="A256" s="238"/>
      <c r="B256" s="238"/>
      <c r="C256" s="235"/>
      <c r="D256" s="471" t="s">
        <v>508</v>
      </c>
      <c r="E256" s="472"/>
      <c r="F256" s="204" t="str">
        <f>PROFITABILITY!F7</f>
        <v>Rp</v>
      </c>
      <c r="G256" s="227">
        <v>0</v>
      </c>
      <c r="H256" s="227">
        <v>0</v>
      </c>
      <c r="I256" s="422">
        <v>0</v>
      </c>
      <c r="J256" s="227">
        <v>0</v>
      </c>
      <c r="K256" s="227">
        <v>0</v>
      </c>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11"/>
      <c r="AR256" s="11"/>
      <c r="AS256" s="11"/>
      <c r="AT256" s="11"/>
    </row>
    <row r="257" spans="1:46" x14ac:dyDescent="0.3">
      <c r="A257" s="11"/>
      <c r="B257" s="11"/>
      <c r="C257" s="11"/>
      <c r="D257" s="11"/>
      <c r="E257" s="11"/>
      <c r="F257" s="11"/>
      <c r="G257" s="11"/>
      <c r="H257" s="11"/>
      <c r="I257" s="11"/>
      <c r="J257" s="11"/>
      <c r="K257" s="11"/>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11"/>
      <c r="AR257" s="11"/>
      <c r="AS257" s="11"/>
      <c r="AT257" s="11"/>
    </row>
    <row r="258" spans="1:46" x14ac:dyDescent="0.3">
      <c r="A258" s="11"/>
      <c r="B258" s="11"/>
      <c r="C258" s="11"/>
      <c r="D258" s="11"/>
      <c r="E258" s="11"/>
      <c r="F258" s="11"/>
      <c r="G258" s="11"/>
      <c r="H258" s="11"/>
      <c r="I258" s="11"/>
      <c r="J258" s="11"/>
      <c r="K258" s="11"/>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11"/>
      <c r="AR258" s="11"/>
      <c r="AS258" s="11"/>
      <c r="AT258" s="11"/>
    </row>
    <row r="259" spans="1:46" x14ac:dyDescent="0.3">
      <c r="A259" s="11"/>
      <c r="B259" s="11"/>
      <c r="C259" s="11"/>
      <c r="D259" s="11"/>
      <c r="E259" s="11"/>
      <c r="F259" s="11"/>
      <c r="G259" s="11"/>
      <c r="H259" s="11"/>
      <c r="I259" s="11"/>
      <c r="J259" s="11"/>
      <c r="K259" s="11"/>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11"/>
      <c r="AR259" s="11"/>
      <c r="AS259" s="11"/>
      <c r="AT259" s="11"/>
    </row>
    <row r="260" spans="1:46" x14ac:dyDescent="0.3">
      <c r="A260" s="11"/>
      <c r="B260" s="11"/>
      <c r="C260" s="11"/>
      <c r="D260" s="11"/>
      <c r="E260" s="11"/>
      <c r="F260" s="11"/>
      <c r="G260" s="11"/>
      <c r="H260" s="11"/>
      <c r="I260" s="11"/>
      <c r="J260" s="11"/>
      <c r="K260" s="11"/>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11"/>
      <c r="AR260" s="11"/>
      <c r="AS260" s="11"/>
      <c r="AT260" s="11"/>
    </row>
    <row r="261" spans="1:46" x14ac:dyDescent="0.3">
      <c r="A261" s="11"/>
      <c r="B261" s="11"/>
      <c r="C261" s="11"/>
      <c r="D261" s="11"/>
      <c r="E261" s="11"/>
      <c r="F261" s="11"/>
      <c r="G261" s="11"/>
      <c r="H261" s="11"/>
      <c r="I261" s="11"/>
      <c r="J261" s="11"/>
      <c r="K261" s="11"/>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11"/>
      <c r="AR261" s="11"/>
      <c r="AS261" s="11"/>
      <c r="AT261" s="11"/>
    </row>
    <row r="262" spans="1:46" x14ac:dyDescent="0.3">
      <c r="A262" s="11"/>
      <c r="B262" s="11"/>
      <c r="C262" s="11"/>
      <c r="D262" s="11"/>
      <c r="E262" s="11"/>
      <c r="F262" s="11"/>
      <c r="G262" s="11"/>
      <c r="H262" s="11"/>
      <c r="I262" s="11"/>
      <c r="J262" s="11"/>
      <c r="K262" s="11"/>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11"/>
      <c r="AR262" s="11"/>
      <c r="AS262" s="11"/>
      <c r="AT262" s="11"/>
    </row>
    <row r="263" spans="1:46" x14ac:dyDescent="0.3">
      <c r="A263" s="11"/>
      <c r="B263" s="11"/>
      <c r="C263" s="11"/>
      <c r="D263" s="11"/>
      <c r="E263" s="11"/>
      <c r="F263" s="11"/>
      <c r="G263" s="11"/>
      <c r="H263" s="11"/>
      <c r="I263" s="11"/>
      <c r="J263" s="11"/>
      <c r="K263" s="11"/>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11"/>
      <c r="AR263" s="11"/>
      <c r="AS263" s="11"/>
      <c r="AT263" s="11"/>
    </row>
    <row r="264" spans="1:46" x14ac:dyDescent="0.3">
      <c r="A264" s="11"/>
      <c r="B264" s="11"/>
      <c r="C264" s="11"/>
      <c r="D264" s="11"/>
      <c r="E264" s="11"/>
      <c r="F264" s="11"/>
      <c r="G264" s="11"/>
      <c r="H264" s="11"/>
      <c r="I264" s="11"/>
      <c r="J264" s="11"/>
      <c r="K264" s="11"/>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11"/>
      <c r="AR264" s="11"/>
      <c r="AS264" s="11"/>
      <c r="AT264" s="11"/>
    </row>
    <row r="265" spans="1:46" x14ac:dyDescent="0.3">
      <c r="A265" s="11"/>
      <c r="B265" s="11"/>
      <c r="C265" s="11"/>
      <c r="D265" s="11"/>
      <c r="E265" s="11"/>
      <c r="F265" s="11"/>
      <c r="G265" s="11"/>
      <c r="H265" s="11"/>
      <c r="I265" s="11"/>
      <c r="J265" s="11"/>
      <c r="K265" s="11"/>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11"/>
      <c r="AR265" s="11"/>
      <c r="AS265" s="11"/>
      <c r="AT265" s="11"/>
    </row>
    <row r="266" spans="1:46" x14ac:dyDescent="0.3">
      <c r="A266" s="11"/>
      <c r="B266" s="11"/>
      <c r="C266" s="11"/>
      <c r="D266" s="11"/>
      <c r="E266" s="11"/>
      <c r="F266" s="11"/>
      <c r="G266" s="11"/>
      <c r="H266" s="11"/>
      <c r="I266" s="11"/>
      <c r="J266" s="11"/>
      <c r="K266" s="11"/>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11"/>
      <c r="AR266" s="11"/>
      <c r="AS266" s="11"/>
      <c r="AT266" s="11"/>
    </row>
    <row r="267" spans="1:46" x14ac:dyDescent="0.3">
      <c r="A267" s="11"/>
      <c r="B267" s="11"/>
      <c r="C267" s="11"/>
      <c r="D267" s="11"/>
      <c r="E267" s="11"/>
      <c r="F267" s="11"/>
      <c r="G267" s="11"/>
      <c r="H267" s="11"/>
      <c r="I267" s="11"/>
      <c r="J267" s="11"/>
      <c r="K267" s="11"/>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11"/>
      <c r="AR267" s="11"/>
      <c r="AS267" s="11"/>
      <c r="AT267" s="11"/>
    </row>
    <row r="268" spans="1:46" x14ac:dyDescent="0.3">
      <c r="A268" s="11"/>
      <c r="B268" s="11"/>
      <c r="C268" s="11"/>
      <c r="D268" s="11"/>
      <c r="E268" s="11"/>
      <c r="F268" s="11"/>
      <c r="G268" s="11"/>
      <c r="H268" s="11"/>
      <c r="I268" s="11"/>
      <c r="J268" s="11"/>
      <c r="K268" s="11"/>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11"/>
      <c r="AR268" s="11"/>
      <c r="AS268" s="11"/>
      <c r="AT268" s="11"/>
    </row>
    <row r="269" spans="1:46" x14ac:dyDescent="0.3">
      <c r="A269" s="11"/>
      <c r="B269" s="11"/>
      <c r="C269" s="11"/>
      <c r="D269" s="11"/>
      <c r="E269" s="11"/>
      <c r="F269" s="11"/>
      <c r="G269" s="11"/>
      <c r="H269" s="1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11"/>
    </row>
    <row r="270" spans="1:46" x14ac:dyDescent="0.3">
      <c r="A270" s="11"/>
      <c r="B270" s="11"/>
      <c r="C270" s="11"/>
      <c r="D270" s="11"/>
      <c r="E270" s="11"/>
      <c r="F270" s="11"/>
      <c r="G270" s="11"/>
      <c r="H270" s="11"/>
      <c r="I270" s="11"/>
      <c r="J270" s="11"/>
      <c r="K270" s="11"/>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11"/>
      <c r="AR270" s="11"/>
      <c r="AS270" s="11"/>
      <c r="AT270" s="11"/>
    </row>
    <row r="271" spans="1:46" x14ac:dyDescent="0.3">
      <c r="Y271" s="11"/>
      <c r="AG271" s="11"/>
      <c r="AH271" s="11"/>
    </row>
  </sheetData>
  <mergeCells count="163">
    <mergeCell ref="C183:C205"/>
    <mergeCell ref="A121:B135"/>
    <mergeCell ref="A136:B231"/>
    <mergeCell ref="C133:C135"/>
    <mergeCell ref="C136:C138"/>
    <mergeCell ref="C139:C182"/>
    <mergeCell ref="C206:C231"/>
    <mergeCell ref="C124:C125"/>
    <mergeCell ref="C128:C131"/>
    <mergeCell ref="C121:C123"/>
    <mergeCell ref="D109:E109"/>
    <mergeCell ref="D114:E114"/>
    <mergeCell ref="D115:E115"/>
    <mergeCell ref="C126:C127"/>
    <mergeCell ref="D110:E110"/>
    <mergeCell ref="D111:E111"/>
    <mergeCell ref="D112:E112"/>
    <mergeCell ref="D113:E113"/>
    <mergeCell ref="D105:E105"/>
    <mergeCell ref="D106:E106"/>
    <mergeCell ref="D107:E107"/>
    <mergeCell ref="D108:E108"/>
    <mergeCell ref="A109:C115"/>
    <mergeCell ref="A104:C106"/>
    <mergeCell ref="D101:E101"/>
    <mergeCell ref="D102:E102"/>
    <mergeCell ref="D103:E103"/>
    <mergeCell ref="D104:E104"/>
    <mergeCell ref="D97:E97"/>
    <mergeCell ref="D98:E98"/>
    <mergeCell ref="D99:E99"/>
    <mergeCell ref="D100:E100"/>
    <mergeCell ref="D93:E93"/>
    <mergeCell ref="D94:E94"/>
    <mergeCell ref="D95:E95"/>
    <mergeCell ref="D96:E96"/>
    <mergeCell ref="D89:E89"/>
    <mergeCell ref="D90:E90"/>
    <mergeCell ref="D91:E91"/>
    <mergeCell ref="D92:E92"/>
    <mergeCell ref="D85:E85"/>
    <mergeCell ref="D86:E86"/>
    <mergeCell ref="D87:E87"/>
    <mergeCell ref="D88:E88"/>
    <mergeCell ref="D81:E81"/>
    <mergeCell ref="D82:E82"/>
    <mergeCell ref="D83:E83"/>
    <mergeCell ref="D84:E84"/>
    <mergeCell ref="D77:E77"/>
    <mergeCell ref="D78:E78"/>
    <mergeCell ref="D79:E79"/>
    <mergeCell ref="D80:E80"/>
    <mergeCell ref="D73:E73"/>
    <mergeCell ref="D74:E74"/>
    <mergeCell ref="D75:E75"/>
    <mergeCell ref="D76:E76"/>
    <mergeCell ref="D69:E69"/>
    <mergeCell ref="D70:E70"/>
    <mergeCell ref="D71:E71"/>
    <mergeCell ref="D72:E72"/>
    <mergeCell ref="D65:E65"/>
    <mergeCell ref="D66:E66"/>
    <mergeCell ref="D67:E67"/>
    <mergeCell ref="D68:E68"/>
    <mergeCell ref="D61:E61"/>
    <mergeCell ref="D62:E62"/>
    <mergeCell ref="D63:E63"/>
    <mergeCell ref="D64:E64"/>
    <mergeCell ref="D57:E57"/>
    <mergeCell ref="D58:E58"/>
    <mergeCell ref="D59:E59"/>
    <mergeCell ref="D60:E60"/>
    <mergeCell ref="D53:E53"/>
    <mergeCell ref="D54:E54"/>
    <mergeCell ref="D55:E55"/>
    <mergeCell ref="D56:E56"/>
    <mergeCell ref="D49:E49"/>
    <mergeCell ref="D50:E50"/>
    <mergeCell ref="D51:E51"/>
    <mergeCell ref="D52:E52"/>
    <mergeCell ref="D45:E45"/>
    <mergeCell ref="D46:E46"/>
    <mergeCell ref="D47:E47"/>
    <mergeCell ref="D48:E48"/>
    <mergeCell ref="D41:E41"/>
    <mergeCell ref="D42:E42"/>
    <mergeCell ref="D43:E43"/>
    <mergeCell ref="D44:E44"/>
    <mergeCell ref="D37:E37"/>
    <mergeCell ref="D38:E38"/>
    <mergeCell ref="D39:E39"/>
    <mergeCell ref="D40:E40"/>
    <mergeCell ref="D33:E33"/>
    <mergeCell ref="D34:E34"/>
    <mergeCell ref="D35:E35"/>
    <mergeCell ref="D36:E36"/>
    <mergeCell ref="A103:C103"/>
    <mergeCell ref="A108:C108"/>
    <mergeCell ref="A107:C107"/>
    <mergeCell ref="D25:E25"/>
    <mergeCell ref="A34:C36"/>
    <mergeCell ref="A58:C63"/>
    <mergeCell ref="A54:C57"/>
    <mergeCell ref="A37:A41"/>
    <mergeCell ref="B37:C37"/>
    <mergeCell ref="B38:C38"/>
    <mergeCell ref="D26:E26"/>
    <mergeCell ref="D27:E27"/>
    <mergeCell ref="D28:E28"/>
    <mergeCell ref="A74:A102"/>
    <mergeCell ref="B39:C41"/>
    <mergeCell ref="B74:C74"/>
    <mergeCell ref="B75:C90"/>
    <mergeCell ref="B91:C91"/>
    <mergeCell ref="A42:C47"/>
    <mergeCell ref="A48:C53"/>
    <mergeCell ref="A64:C73"/>
    <mergeCell ref="B92:C93"/>
    <mergeCell ref="B94:C102"/>
    <mergeCell ref="D29:E29"/>
    <mergeCell ref="A12:C17"/>
    <mergeCell ref="A33:C33"/>
    <mergeCell ref="G8:K8"/>
    <mergeCell ref="A26:C30"/>
    <mergeCell ref="A24:C25"/>
    <mergeCell ref="A18:C23"/>
    <mergeCell ref="A31:C32"/>
    <mergeCell ref="D22:E22"/>
    <mergeCell ref="D23:E23"/>
    <mergeCell ref="D24:E24"/>
    <mergeCell ref="D30:E30"/>
    <mergeCell ref="D31:E31"/>
    <mergeCell ref="D32:E32"/>
    <mergeCell ref="D11:E11"/>
    <mergeCell ref="D12:E12"/>
    <mergeCell ref="D13:E13"/>
    <mergeCell ref="D14:E14"/>
    <mergeCell ref="D15:E15"/>
    <mergeCell ref="D16:E16"/>
    <mergeCell ref="D17:E17"/>
    <mergeCell ref="D20:E20"/>
    <mergeCell ref="D18:E18"/>
    <mergeCell ref="D19:E19"/>
    <mergeCell ref="D21:E21"/>
    <mergeCell ref="D238:E238"/>
    <mergeCell ref="D239:E239"/>
    <mergeCell ref="D240:E240"/>
    <mergeCell ref="D241:E241"/>
    <mergeCell ref="D242:E242"/>
    <mergeCell ref="D243:E243"/>
    <mergeCell ref="D245:E245"/>
    <mergeCell ref="D246:E246"/>
    <mergeCell ref="D248:E248"/>
    <mergeCell ref="D249:E249"/>
    <mergeCell ref="D250:E250"/>
    <mergeCell ref="D251:E251"/>
    <mergeCell ref="D253:E253"/>
    <mergeCell ref="D254:E254"/>
    <mergeCell ref="D255:E255"/>
    <mergeCell ref="D256:E256"/>
    <mergeCell ref="D244:E244"/>
    <mergeCell ref="D247:E247"/>
    <mergeCell ref="D252:E252"/>
  </mergeCells>
  <phoneticPr fontId="1" type="noConversion"/>
  <pageMargins left="0.75" right="0.75" top="1" bottom="1" header="0.5" footer="0.5"/>
  <pageSetup orientation="landscape" horizontalDpi="200" verticalDpi="200" r:id="rId1"/>
  <headerFooter alignWithMargins="0"/>
  <drawing r:id="rId2"/>
  <legacyDrawing r:id="rId3"/>
  <controls>
    <mc:AlternateContent xmlns:mc="http://schemas.openxmlformats.org/markup-compatibility/2006">
      <mc:Choice Requires="x14">
        <control shapeId="31762" r:id="rId4" name="CommandButton1">
          <controlPr autoLine="0" autoPict="0" r:id="rId5">
            <anchor moveWithCells="1">
              <from>
                <xdr:col>0</xdr:col>
                <xdr:colOff>259080</xdr:colOff>
                <xdr:row>3</xdr:row>
                <xdr:rowOff>160020</xdr:rowOff>
              </from>
              <to>
                <xdr:col>2</xdr:col>
                <xdr:colOff>30480</xdr:colOff>
                <xdr:row>5</xdr:row>
                <xdr:rowOff>76200</xdr:rowOff>
              </to>
            </anchor>
          </controlPr>
        </control>
      </mc:Choice>
      <mc:Fallback>
        <control shapeId="31762"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BF100"/>
  <sheetViews>
    <sheetView zoomScale="70" zoomScaleNormal="70" workbookViewId="0">
      <selection activeCell="L15" sqref="L15"/>
    </sheetView>
  </sheetViews>
  <sheetFormatPr defaultColWidth="9.109375" defaultRowHeight="15.6" x14ac:dyDescent="0.3"/>
  <cols>
    <col min="1" max="32" width="9.109375" style="10"/>
    <col min="33" max="33" width="23.109375" style="10" customWidth="1"/>
    <col min="34" max="34" width="14.88671875" style="10" bestFit="1" customWidth="1"/>
    <col min="35" max="35" width="7.88671875" style="10" bestFit="1" customWidth="1"/>
    <col min="36" max="36" width="6.6640625" style="10" bestFit="1" customWidth="1"/>
    <col min="37" max="37" width="6.109375" style="10" bestFit="1" customWidth="1"/>
    <col min="38" max="38" width="15.5546875" style="10" customWidth="1"/>
    <col min="39" max="39" width="18.109375" style="10" customWidth="1"/>
    <col min="40" max="40" width="9.88671875" style="10" bestFit="1" customWidth="1"/>
    <col min="41" max="41" width="9.5546875" style="10" customWidth="1"/>
    <col min="42" max="42" width="14.5546875" style="10" bestFit="1" customWidth="1"/>
    <col min="43" max="43" width="12.44140625" style="10" customWidth="1"/>
    <col min="44" max="44" width="9.5546875" style="10" bestFit="1" customWidth="1"/>
    <col min="45" max="45" width="10.5546875" style="10" bestFit="1" customWidth="1"/>
    <col min="46" max="48" width="8.88671875" style="10" bestFit="1" customWidth="1"/>
    <col min="49" max="49" width="11.88671875" style="10" customWidth="1"/>
    <col min="50" max="50" width="12" style="10" bestFit="1" customWidth="1"/>
    <col min="51" max="51" width="11.109375" style="10" bestFit="1" customWidth="1"/>
    <col min="52" max="16384" width="9.109375" style="10"/>
  </cols>
  <sheetData>
    <row r="1" spans="1:58"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286" t="s">
        <v>681</v>
      </c>
      <c r="AH1" s="287"/>
      <c r="AI1" s="287"/>
      <c r="AJ1" s="287"/>
      <c r="AK1" s="287"/>
      <c r="AL1" s="287"/>
      <c r="AM1" s="287"/>
      <c r="AN1" s="287"/>
      <c r="AO1" s="287"/>
      <c r="AP1" s="287"/>
      <c r="AQ1" s="287"/>
      <c r="AR1" s="287"/>
      <c r="AS1" s="287"/>
      <c r="AT1" s="287"/>
      <c r="AU1" s="287"/>
      <c r="AV1" s="287"/>
      <c r="AW1" s="287"/>
      <c r="AX1" s="287"/>
      <c r="AY1" s="287"/>
      <c r="AZ1" s="11"/>
      <c r="BA1" s="11"/>
      <c r="BB1" s="11"/>
      <c r="BC1" s="11"/>
      <c r="BD1" s="11"/>
      <c r="BE1" s="11"/>
      <c r="BF1" s="11"/>
    </row>
    <row r="2" spans="1:58"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t="s">
        <v>682</v>
      </c>
      <c r="AH2" s="288"/>
      <c r="AI2" s="11"/>
      <c r="AJ2" s="11"/>
      <c r="AK2" s="11"/>
      <c r="AL2" s="31" t="s">
        <v>41</v>
      </c>
      <c r="AM2" s="11"/>
      <c r="AN2" s="11"/>
      <c r="AO2" s="11"/>
      <c r="AP2" s="11"/>
      <c r="AQ2" s="11"/>
      <c r="AR2" s="11"/>
      <c r="AS2" s="11"/>
      <c r="AT2" s="11"/>
      <c r="AU2" s="11"/>
      <c r="AV2" s="11"/>
      <c r="AW2" s="11"/>
      <c r="AX2" s="11"/>
      <c r="AY2" s="11"/>
      <c r="AZ2" s="11"/>
      <c r="BA2" s="11"/>
      <c r="BB2" s="11"/>
      <c r="BC2" s="11"/>
      <c r="BD2" s="11"/>
      <c r="BE2" s="11"/>
      <c r="BF2" s="11"/>
    </row>
    <row r="3" spans="1:58" ht="31.2"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36" t="s">
        <v>701</v>
      </c>
      <c r="AH3" s="289"/>
      <c r="AI3" s="11"/>
      <c r="AJ3" s="11"/>
      <c r="AK3" s="11"/>
      <c r="AL3" s="290">
        <v>290</v>
      </c>
      <c r="AM3" s="11"/>
      <c r="AN3" s="11"/>
      <c r="AO3" s="11"/>
      <c r="AP3" s="11"/>
      <c r="AQ3" s="11"/>
      <c r="AR3" s="11"/>
      <c r="AS3" s="11"/>
      <c r="AT3" s="11"/>
      <c r="AU3" s="11"/>
      <c r="AV3" s="11"/>
      <c r="AW3" s="11"/>
      <c r="AX3" s="11"/>
      <c r="AY3" s="11"/>
      <c r="AZ3" s="11"/>
      <c r="BA3" s="11"/>
      <c r="BB3" s="11"/>
      <c r="BC3" s="11"/>
      <c r="BD3" s="11"/>
      <c r="BE3" s="11"/>
      <c r="BF3" s="11"/>
    </row>
    <row r="4" spans="1:58"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t="s">
        <v>702</v>
      </c>
      <c r="AH4" s="291"/>
      <c r="AI4" s="11"/>
      <c r="AJ4" s="11"/>
      <c r="AK4" s="11"/>
      <c r="AL4" s="11"/>
      <c r="AM4" s="292"/>
      <c r="AN4" s="11"/>
      <c r="AO4" s="11"/>
      <c r="AP4" s="11"/>
      <c r="AQ4" s="11"/>
      <c r="AR4" s="11"/>
      <c r="AS4" s="11"/>
      <c r="AT4" s="11"/>
      <c r="AU4" s="11"/>
      <c r="AV4" s="11"/>
      <c r="AW4" s="11"/>
      <c r="AX4" s="11"/>
      <c r="AY4" s="11"/>
      <c r="AZ4" s="11"/>
      <c r="BA4" s="11"/>
      <c r="BB4" s="11"/>
      <c r="BC4" s="11"/>
      <c r="BD4" s="11"/>
      <c r="BE4" s="11"/>
      <c r="BF4" s="11"/>
    </row>
    <row r="5" spans="1:58"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t="s">
        <v>703</v>
      </c>
      <c r="AH5" s="293"/>
      <c r="AI5" s="11"/>
      <c r="AJ5" s="11"/>
      <c r="AK5" s="11"/>
      <c r="AL5" s="11"/>
      <c r="AM5" s="11"/>
      <c r="AN5" s="11"/>
      <c r="AO5" s="11"/>
      <c r="AP5" s="11"/>
      <c r="AQ5" s="11"/>
      <c r="AR5" s="11"/>
      <c r="AS5" s="11"/>
      <c r="AT5" s="11"/>
      <c r="AU5" s="11"/>
      <c r="AV5" s="11"/>
      <c r="AW5" s="11"/>
      <c r="AX5" s="11"/>
      <c r="AY5" s="11"/>
      <c r="AZ5" s="11"/>
      <c r="BA5" s="11"/>
      <c r="BB5" s="11"/>
      <c r="BC5" s="11"/>
      <c r="BD5" s="11"/>
      <c r="BE5" s="11"/>
      <c r="BF5" s="11"/>
    </row>
    <row r="6" spans="1:58" x14ac:dyDescent="0.3">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row>
    <row r="7" spans="1:58" ht="46.8" x14ac:dyDescent="0.3">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294" t="s">
        <v>708</v>
      </c>
      <c r="AH7" s="295" t="s">
        <v>683</v>
      </c>
      <c r="AI7" s="296" t="s">
        <v>684</v>
      </c>
      <c r="AJ7" s="296" t="s">
        <v>685</v>
      </c>
      <c r="AK7" s="296" t="s">
        <v>686</v>
      </c>
      <c r="AL7" s="296" t="s">
        <v>687</v>
      </c>
      <c r="AM7" s="297" t="s">
        <v>688</v>
      </c>
      <c r="AN7" s="296" t="s">
        <v>689</v>
      </c>
      <c r="AO7" s="296" t="s">
        <v>690</v>
      </c>
      <c r="AP7" s="296" t="s">
        <v>691</v>
      </c>
      <c r="AQ7" s="297" t="s">
        <v>692</v>
      </c>
      <c r="AR7" s="296" t="s">
        <v>693</v>
      </c>
      <c r="AS7" s="296" t="s">
        <v>694</v>
      </c>
      <c r="AT7" s="296" t="s">
        <v>695</v>
      </c>
      <c r="AU7" s="296" t="s">
        <v>696</v>
      </c>
      <c r="AV7" s="296" t="s">
        <v>697</v>
      </c>
      <c r="AW7" s="296" t="s">
        <v>698</v>
      </c>
      <c r="AX7" s="296" t="s">
        <v>699</v>
      </c>
      <c r="AY7" s="296" t="s">
        <v>700</v>
      </c>
      <c r="AZ7" s="11"/>
      <c r="BA7" s="11"/>
      <c r="BB7" s="11"/>
      <c r="BC7" s="11"/>
      <c r="BD7" s="11"/>
      <c r="BE7" s="11"/>
      <c r="BF7" s="11"/>
    </row>
    <row r="8" spans="1:58" x14ac:dyDescent="0.3">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t="s">
        <v>709</v>
      </c>
      <c r="AH8" s="298">
        <v>0.9490437599999999</v>
      </c>
      <c r="AI8" s="299">
        <v>36.409999999999997</v>
      </c>
      <c r="AJ8" s="299">
        <v>32.288181818181819</v>
      </c>
      <c r="AK8" s="299">
        <v>0.87100000000000011</v>
      </c>
      <c r="AL8" s="300">
        <f>1.7*AK8</f>
        <v>1.4807000000000001</v>
      </c>
      <c r="AM8" s="301">
        <v>1</v>
      </c>
      <c r="AN8" s="302">
        <f>IF(($AI8+$AJ8)&lt;50,1/(-1.984+0.01841*$AL8+0.032*$AM8+0.00003576*($AI8+$AJ8)^2+67.5/$AL$3+0.424*LN($AL$3)),1/(0.603+0.003975*$AI8+0.00207*$AL8*$AL8+0.01781*LN($AL8)))</f>
        <v>1.3170738645431359</v>
      </c>
      <c r="AO8" s="288">
        <v>6</v>
      </c>
      <c r="AP8" s="288">
        <v>100</v>
      </c>
      <c r="AQ8" s="288">
        <v>10</v>
      </c>
      <c r="AR8" s="288">
        <v>0</v>
      </c>
      <c r="AS8" s="288">
        <v>0</v>
      </c>
      <c r="AT8" s="303">
        <f>((AQ8/7.5)^(-0.42))*EXP(1.333+0.00994*AI8+0.00699*AJ8-0.156*AO8+0.000427*AP8+0.834*AR8+0.363*AS8)</f>
        <v>2.4756013110688819</v>
      </c>
      <c r="AU8" s="303">
        <f>1.7*AT8</f>
        <v>4.2085222288170989</v>
      </c>
      <c r="AV8" s="302">
        <f>IF(($AI8+$AJ8)&lt;50,1/(-1.984+0.01841*$AU8+0.032*$AM8+0.00003576*($AI8+$AJ8)^2+67.5/$AL$3+0.424*LN($AL$3)),1/(0.603+0.003975*$AI8+0.00207*($AU8)^2+0.01781*LN($AU8)))</f>
        <v>1.2345864323089675</v>
      </c>
      <c r="AW8" s="304">
        <f>AH8/AN8</f>
        <v>0.7205698826384368</v>
      </c>
      <c r="AX8" s="304">
        <f>AH8/AV8</f>
        <v>0.76871390707337073</v>
      </c>
      <c r="AY8" s="304">
        <f>AK8/AT8</f>
        <v>0.351833712522931</v>
      </c>
      <c r="AZ8" s="11"/>
      <c r="BA8" s="11"/>
      <c r="BB8" s="11"/>
      <c r="BC8" s="11"/>
      <c r="BD8" s="11"/>
      <c r="BE8" s="11"/>
      <c r="BF8" s="11"/>
    </row>
    <row r="9" spans="1:58" x14ac:dyDescent="0.3">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t="s">
        <v>710</v>
      </c>
      <c r="AH9" s="298">
        <v>1.036</v>
      </c>
      <c r="AI9" s="305">
        <v>20.577599999999997</v>
      </c>
      <c r="AJ9" s="305">
        <v>37.2256</v>
      </c>
      <c r="AK9" s="305">
        <v>1.6899600000000001</v>
      </c>
      <c r="AL9" s="300">
        <f t="shared" ref="AL9:AL17" si="0">1.7*AK9</f>
        <v>2.872932</v>
      </c>
      <c r="AM9" s="301">
        <v>1</v>
      </c>
      <c r="AN9" s="302">
        <f>IF(($AI9+$AJ9)&lt;50,1/(-1.984+0.01841*$AL9+0.032*$AM9+0.00003576*($AI9+$AJ9)^2+67.5/$AL$3+0.424*LN($AL$3)),1/(0.603+0.003975*$AI9+0.00207*$AL9*$AL9+0.01781*LN($AL9)))</f>
        <v>1.3875847886383763</v>
      </c>
      <c r="AO9" s="288">
        <v>5</v>
      </c>
      <c r="AP9" s="288">
        <v>100</v>
      </c>
      <c r="AQ9" s="288">
        <v>10</v>
      </c>
      <c r="AR9" s="288">
        <v>1</v>
      </c>
      <c r="AS9" s="288">
        <v>0</v>
      </c>
      <c r="AT9" s="303">
        <f>((AQ9/7.5)^(-0.42))*EXP(1.333+0.00994*AI9+0.00699*AJ9-0.156*AO9+0.000427*AP9+0.834*AR9+0.363*AS9)</f>
        <v>5.8921550734111383</v>
      </c>
      <c r="AU9" s="303">
        <f t="shared" ref="AU9:AU31" si="1">1.7*AT9</f>
        <v>10.016663624798936</v>
      </c>
      <c r="AV9" s="302">
        <f>IF(($AI9+$AJ9)&lt;50,1/(-1.984+0.01841*$AU9+0.032*$AM9+0.00003576*($AI9+$AJ9)^2+67.5/$AL$3+0.424*LN($AL$3)),1/(0.603+0.003975*$AI9+0.00207*($AU9)^2+0.01781*LN($AU9)))</f>
        <v>1.0712084733845861</v>
      </c>
      <c r="AW9" s="304">
        <f>AH9/AN9</f>
        <v>0.74662104145478336</v>
      </c>
      <c r="AX9" s="304">
        <f>AH9/AV9</f>
        <v>0.96713200627199902</v>
      </c>
      <c r="AY9" s="304">
        <f>AK9/AT9</f>
        <v>0.28681526180906058</v>
      </c>
      <c r="AZ9" s="11"/>
      <c r="BA9" s="11"/>
      <c r="BB9" s="11"/>
      <c r="BC9" s="11"/>
      <c r="BD9" s="11"/>
      <c r="BE9" s="11"/>
      <c r="BF9" s="11"/>
    </row>
    <row r="10" spans="1:58"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t="s">
        <v>711</v>
      </c>
      <c r="AH10" s="298">
        <v>0.97299999999999986</v>
      </c>
      <c r="AI10" s="305">
        <v>23.577777777777776</v>
      </c>
      <c r="AJ10" s="305">
        <v>15.084444444444443</v>
      </c>
      <c r="AK10" s="305">
        <v>0.20724444444444445</v>
      </c>
      <c r="AL10" s="300">
        <f t="shared" si="0"/>
        <v>0.35231555555555555</v>
      </c>
      <c r="AM10" s="301">
        <v>1</v>
      </c>
      <c r="AN10" s="302">
        <f t="shared" ref="AN10:AN31" si="2">IF(($AI10+$AJ10)&lt;50,1/(-1.984+0.01841*$AL10+0.032*$AM10+0.00003576*($AI10+$AJ10)^2+67.5/$AL$3+0.424*LN($AL$3)),1/(0.603+0.003975*$AI10+0.00207*$AL10*$AL10+0.01781*LN($AL10)))</f>
        <v>1.3427736685071041</v>
      </c>
      <c r="AO10" s="288">
        <v>7</v>
      </c>
      <c r="AP10" s="288">
        <v>100</v>
      </c>
      <c r="AQ10" s="288">
        <v>10</v>
      </c>
      <c r="AR10" s="288">
        <v>0</v>
      </c>
      <c r="AS10" s="288">
        <v>0</v>
      </c>
      <c r="AT10" s="303">
        <f>((AQ10/7.5)^(-0.42))*EXP(1.333+0.00994*AI10+0.00699*AJ10-0.156*AO10+0.000427*AP10+0.834*AR10+0.363*AS10)</f>
        <v>1.6531406572896874</v>
      </c>
      <c r="AU10" s="303">
        <f t="shared" si="1"/>
        <v>2.8103391173924686</v>
      </c>
      <c r="AV10" s="302">
        <f t="shared" ref="AV10:AV31" si="3">IF(($AI10+$AJ10)&lt;50,1/(-1.984+0.01841*$AU10+0.032*$AM10+0.00003576*($AI10+$AJ10)^2+67.5/$AL$3+0.424*LN($AL$3)),1/(0.603+0.003975*$AI10+0.00207*($AU10)^2+0.01781*LN($AU10)))</f>
        <v>1.2658558598934488</v>
      </c>
      <c r="AW10" s="304">
        <f t="shared" ref="AW10:AW31" si="4">AH10/AN10</f>
        <v>0.72461951170205874</v>
      </c>
      <c r="AX10" s="304">
        <f t="shared" ref="AX10:AX31" si="5">AH10/AV10</f>
        <v>0.76864991570359398</v>
      </c>
      <c r="AY10" s="304">
        <f t="shared" ref="AY10:AY31" si="6">AK10/AT10</f>
        <v>0.12536407203499567</v>
      </c>
      <c r="AZ10" s="11"/>
      <c r="BA10" s="11"/>
      <c r="BB10" s="11"/>
      <c r="BC10" s="11"/>
      <c r="BD10" s="11"/>
      <c r="BE10" s="11"/>
      <c r="BF10" s="11"/>
    </row>
    <row r="11" spans="1:58" x14ac:dyDescent="0.3">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t="s">
        <v>712</v>
      </c>
      <c r="AH11" s="298">
        <v>0.93099999999999994</v>
      </c>
      <c r="AI11" s="305">
        <v>19.790476190476195</v>
      </c>
      <c r="AJ11" s="305">
        <v>29.054285714285719</v>
      </c>
      <c r="AK11" s="305">
        <v>1.0932404761904759</v>
      </c>
      <c r="AL11" s="300">
        <f t="shared" si="0"/>
        <v>1.8585088095238089</v>
      </c>
      <c r="AM11" s="301">
        <v>1</v>
      </c>
      <c r="AN11" s="302">
        <f t="shared" si="2"/>
        <v>1.243286451787504</v>
      </c>
      <c r="AO11" s="288">
        <v>6</v>
      </c>
      <c r="AP11" s="288">
        <v>100</v>
      </c>
      <c r="AQ11" s="288">
        <v>10</v>
      </c>
      <c r="AR11" s="288">
        <v>0</v>
      </c>
      <c r="AS11" s="288">
        <v>0</v>
      </c>
      <c r="AT11" s="303">
        <f t="shared" ref="AT11:AT31" si="7">((AQ11/7.5)^(-0.42))*EXP(1.333+0.00994*AI11+0.00699*AJ11-0.156*AO11+0.000427*AP11+0.834*AR11+0.363*AS11)</f>
        <v>2.0517238044875885</v>
      </c>
      <c r="AU11" s="303">
        <f t="shared" si="1"/>
        <v>3.4879304676289005</v>
      </c>
      <c r="AV11" s="302">
        <f t="shared" si="3"/>
        <v>1.1985844359417053</v>
      </c>
      <c r="AW11" s="304">
        <f t="shared" si="4"/>
        <v>0.74882180101092388</v>
      </c>
      <c r="AX11" s="304">
        <f t="shared" si="5"/>
        <v>0.77674961569856427</v>
      </c>
      <c r="AY11" s="304">
        <f t="shared" si="6"/>
        <v>0.53283998255482012</v>
      </c>
      <c r="AZ11" s="11"/>
      <c r="BA11" s="11"/>
      <c r="BB11" s="11"/>
      <c r="BC11" s="11"/>
      <c r="BD11" s="11"/>
      <c r="BE11" s="11"/>
      <c r="BF11" s="11"/>
    </row>
    <row r="12" spans="1:58" x14ac:dyDescent="0.3">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t="s">
        <v>713</v>
      </c>
      <c r="AH12" s="298">
        <v>0.99399999999999988</v>
      </c>
      <c r="AI12" s="305">
        <v>27.623265306122448</v>
      </c>
      <c r="AJ12" s="305">
        <v>31.908571428571435</v>
      </c>
      <c r="AK12" s="305">
        <v>0.99272857142857152</v>
      </c>
      <c r="AL12" s="300">
        <f t="shared" si="0"/>
        <v>1.6876385714285715</v>
      </c>
      <c r="AM12" s="301">
        <v>1</v>
      </c>
      <c r="AN12" s="302">
        <f t="shared" si="2"/>
        <v>1.3735912639596033</v>
      </c>
      <c r="AO12" s="288">
        <v>5</v>
      </c>
      <c r="AP12" s="288">
        <v>100</v>
      </c>
      <c r="AQ12" s="288">
        <v>10</v>
      </c>
      <c r="AR12" s="288">
        <v>0</v>
      </c>
      <c r="AS12" s="288">
        <v>0</v>
      </c>
      <c r="AT12" s="303">
        <f t="shared" si="7"/>
        <v>2.6445203348946236</v>
      </c>
      <c r="AU12" s="303">
        <f t="shared" si="1"/>
        <v>4.4956845693208596</v>
      </c>
      <c r="AV12" s="302">
        <f t="shared" si="3"/>
        <v>1.2797376600960879</v>
      </c>
      <c r="AW12" s="304">
        <f t="shared" si="4"/>
        <v>0.72365049638902845</v>
      </c>
      <c r="AX12" s="304">
        <f t="shared" si="5"/>
        <v>0.77672169147961645</v>
      </c>
      <c r="AY12" s="304">
        <f t="shared" si="6"/>
        <v>0.3753907876333758</v>
      </c>
      <c r="AZ12" s="11"/>
      <c r="BA12" s="11"/>
      <c r="BB12" s="11"/>
      <c r="BC12" s="11"/>
      <c r="BD12" s="11"/>
      <c r="BE12" s="11"/>
      <c r="BF12" s="11"/>
    </row>
    <row r="13" spans="1:58" x14ac:dyDescent="0.3">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t="s">
        <v>714</v>
      </c>
      <c r="AH13" s="298">
        <v>0.96599999999999986</v>
      </c>
      <c r="AI13" s="305">
        <v>33.151249999999997</v>
      </c>
      <c r="AJ13" s="305">
        <v>37.116499999999988</v>
      </c>
      <c r="AK13" s="305">
        <v>1.3498474999999999</v>
      </c>
      <c r="AL13" s="300">
        <f t="shared" si="0"/>
        <v>2.2947407499999999</v>
      </c>
      <c r="AM13" s="301">
        <v>1</v>
      </c>
      <c r="AN13" s="302">
        <f t="shared" si="2"/>
        <v>1.314976545864446</v>
      </c>
      <c r="AO13" s="288">
        <v>6</v>
      </c>
      <c r="AP13" s="288">
        <v>100</v>
      </c>
      <c r="AQ13" s="288">
        <v>10</v>
      </c>
      <c r="AR13" s="288">
        <v>0</v>
      </c>
      <c r="AS13" s="288">
        <v>0</v>
      </c>
      <c r="AT13" s="303">
        <f t="shared" si="7"/>
        <v>2.4789653847678101</v>
      </c>
      <c r="AU13" s="303">
        <f t="shared" si="1"/>
        <v>4.2142411541052773</v>
      </c>
      <c r="AV13" s="302">
        <f t="shared" si="3"/>
        <v>1.2544561319567977</v>
      </c>
      <c r="AW13" s="304">
        <f t="shared" si="4"/>
        <v>0.73461386291492059</v>
      </c>
      <c r="AX13" s="304">
        <f t="shared" si="5"/>
        <v>0.77005482726060603</v>
      </c>
      <c r="AY13" s="304">
        <f t="shared" si="6"/>
        <v>0.5445205117805354</v>
      </c>
      <c r="AZ13" s="11"/>
      <c r="BA13" s="11"/>
      <c r="BB13" s="11"/>
      <c r="BC13" s="11"/>
      <c r="BD13" s="11"/>
      <c r="BE13" s="11"/>
      <c r="BF13" s="11"/>
    </row>
    <row r="14" spans="1:58" x14ac:dyDescent="0.3">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t="s">
        <v>715</v>
      </c>
      <c r="AH14" s="298">
        <v>0.98</v>
      </c>
      <c r="AI14" s="305">
        <v>31.793235294117647</v>
      </c>
      <c r="AJ14" s="305">
        <v>20.850588235294115</v>
      </c>
      <c r="AK14" s="305">
        <v>1.0037676470588235</v>
      </c>
      <c r="AL14" s="300">
        <f t="shared" si="0"/>
        <v>1.7064049999999999</v>
      </c>
      <c r="AM14" s="301">
        <v>1</v>
      </c>
      <c r="AN14" s="302">
        <f t="shared" si="2"/>
        <v>1.3424205567194356</v>
      </c>
      <c r="AO14" s="288">
        <v>4.5</v>
      </c>
      <c r="AP14" s="288">
        <v>100</v>
      </c>
      <c r="AQ14" s="288">
        <v>10</v>
      </c>
      <c r="AR14" s="288">
        <v>0</v>
      </c>
      <c r="AS14" s="288">
        <v>0</v>
      </c>
      <c r="AT14" s="303">
        <f t="shared" si="7"/>
        <v>2.7583809634404659</v>
      </c>
      <c r="AU14" s="303">
        <f t="shared" si="1"/>
        <v>4.6892476378487915</v>
      </c>
      <c r="AV14" s="302">
        <f t="shared" si="3"/>
        <v>1.2462352368128675</v>
      </c>
      <c r="AW14" s="304">
        <f t="shared" si="4"/>
        <v>0.73002457768889695</v>
      </c>
      <c r="AX14" s="304">
        <f t="shared" si="5"/>
        <v>0.78636839262085079</v>
      </c>
      <c r="AY14" s="304">
        <f t="shared" si="6"/>
        <v>0.36389739501640372</v>
      </c>
      <c r="AZ14" s="11"/>
      <c r="BA14" s="11"/>
      <c r="BB14" s="11"/>
      <c r="BC14" s="11"/>
      <c r="BD14" s="11"/>
      <c r="BE14" s="11"/>
      <c r="BF14" s="11"/>
    </row>
    <row r="15" spans="1:58" x14ac:dyDescent="0.3">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t="s">
        <v>716</v>
      </c>
      <c r="AH15" s="298">
        <v>1.036</v>
      </c>
      <c r="AI15" s="305">
        <v>4.528999999999999</v>
      </c>
      <c r="AJ15" s="305">
        <v>14.481428571428571</v>
      </c>
      <c r="AK15" s="305">
        <v>0.9353285714285714</v>
      </c>
      <c r="AL15" s="300">
        <f t="shared" si="0"/>
        <v>1.5900585714285713</v>
      </c>
      <c r="AM15" s="301">
        <v>1</v>
      </c>
      <c r="AN15" s="302">
        <f t="shared" si="2"/>
        <v>1.3755448706214468</v>
      </c>
      <c r="AO15" s="288">
        <v>5</v>
      </c>
      <c r="AP15" s="288">
        <v>100</v>
      </c>
      <c r="AQ15" s="288">
        <v>10</v>
      </c>
      <c r="AR15" s="288">
        <v>0</v>
      </c>
      <c r="AS15" s="288">
        <v>0</v>
      </c>
      <c r="AT15" s="303">
        <f t="shared" si="7"/>
        <v>1.861005578587414</v>
      </c>
      <c r="AU15" s="303">
        <f t="shared" si="1"/>
        <v>3.1637094835986037</v>
      </c>
      <c r="AV15" s="302">
        <f t="shared" si="3"/>
        <v>1.322829084991944</v>
      </c>
      <c r="AW15" s="304">
        <f t="shared" si="4"/>
        <v>0.75315609263400729</v>
      </c>
      <c r="AX15" s="304">
        <f t="shared" si="5"/>
        <v>0.78316995880560736</v>
      </c>
      <c r="AY15" s="304">
        <f t="shared" si="6"/>
        <v>0.50259310460451567</v>
      </c>
      <c r="AZ15" s="11"/>
      <c r="BA15" s="11"/>
      <c r="BB15" s="11"/>
      <c r="BC15" s="11"/>
      <c r="BD15" s="11"/>
      <c r="BE15" s="11"/>
      <c r="BF15" s="11"/>
    </row>
    <row r="16" spans="1:58" x14ac:dyDescent="0.3">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t="s">
        <v>717</v>
      </c>
      <c r="AH16" s="298">
        <v>0.97299999999999986</v>
      </c>
      <c r="AI16" s="305">
        <v>32.161836734693878</v>
      </c>
      <c r="AJ16" s="305">
        <v>29.187142857142852</v>
      </c>
      <c r="AK16" s="305">
        <v>1.1057530612244895</v>
      </c>
      <c r="AL16" s="300">
        <f t="shared" si="0"/>
        <v>1.879780204081632</v>
      </c>
      <c r="AM16" s="301">
        <v>1</v>
      </c>
      <c r="AN16" s="302">
        <f t="shared" si="2"/>
        <v>1.3344032286398779</v>
      </c>
      <c r="AO16" s="288">
        <v>4.5</v>
      </c>
      <c r="AP16" s="288">
        <v>100</v>
      </c>
      <c r="AQ16" s="288">
        <v>10</v>
      </c>
      <c r="AR16" s="288">
        <v>0</v>
      </c>
      <c r="AS16" s="288">
        <v>0</v>
      </c>
      <c r="AT16" s="303">
        <f t="shared" si="7"/>
        <v>2.9346268737029102</v>
      </c>
      <c r="AU16" s="303">
        <f t="shared" si="1"/>
        <v>4.9888656852949476</v>
      </c>
      <c r="AV16" s="302">
        <f t="shared" si="3"/>
        <v>1.2330646859339429</v>
      </c>
      <c r="AW16" s="304">
        <f t="shared" si="4"/>
        <v>0.72916490241990284</v>
      </c>
      <c r="AX16" s="304">
        <f t="shared" si="5"/>
        <v>0.7890908004254733</v>
      </c>
      <c r="AY16" s="304">
        <f t="shared" si="6"/>
        <v>0.37679511188734227</v>
      </c>
      <c r="AZ16" s="11"/>
      <c r="BA16" s="11"/>
      <c r="BB16" s="11"/>
      <c r="BC16" s="11"/>
      <c r="BD16" s="11"/>
      <c r="BE16" s="11"/>
      <c r="BF16" s="11"/>
    </row>
    <row r="17" spans="1:58" x14ac:dyDescent="0.3">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t="s">
        <v>718</v>
      </c>
      <c r="AH17" s="298">
        <v>0.875</v>
      </c>
      <c r="AI17" s="305">
        <v>52.8023076923077</v>
      </c>
      <c r="AJ17" s="305">
        <v>33.667692307692313</v>
      </c>
      <c r="AK17" s="305">
        <v>0.84128461538461552</v>
      </c>
      <c r="AL17" s="300">
        <f t="shared" si="0"/>
        <v>1.4301838461538463</v>
      </c>
      <c r="AM17" s="301">
        <v>1</v>
      </c>
      <c r="AN17" s="302">
        <f t="shared" si="2"/>
        <v>1.2143354593960736</v>
      </c>
      <c r="AO17" s="288">
        <v>7</v>
      </c>
      <c r="AP17" s="288">
        <v>100</v>
      </c>
      <c r="AQ17" s="288">
        <v>10</v>
      </c>
      <c r="AR17" s="288">
        <v>0</v>
      </c>
      <c r="AS17" s="288">
        <v>0</v>
      </c>
      <c r="AT17" s="303">
        <f t="shared" si="7"/>
        <v>2.5169947674377506</v>
      </c>
      <c r="AU17" s="303">
        <f t="shared" si="1"/>
        <v>4.2788911046441758</v>
      </c>
      <c r="AV17" s="302">
        <f t="shared" si="3"/>
        <v>1.1406684893845769</v>
      </c>
      <c r="AW17" s="304">
        <f t="shared" si="4"/>
        <v>0.72055871648116443</v>
      </c>
      <c r="AX17" s="304">
        <f t="shared" si="5"/>
        <v>0.76709404015542448</v>
      </c>
      <c r="AY17" s="304">
        <f t="shared" si="6"/>
        <v>0.33424170215539467</v>
      </c>
      <c r="AZ17" s="11"/>
      <c r="BA17" s="11"/>
      <c r="BB17" s="11"/>
      <c r="BC17" s="11"/>
      <c r="BD17" s="11"/>
      <c r="BE17" s="11"/>
      <c r="BF17" s="11"/>
    </row>
    <row r="18" spans="1:58" x14ac:dyDescent="0.3">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306"/>
      <c r="AM18" s="11"/>
      <c r="AN18" s="307"/>
      <c r="AO18" s="11"/>
      <c r="AP18" s="11"/>
      <c r="AQ18" s="11"/>
      <c r="AR18" s="11"/>
      <c r="AS18" s="11"/>
      <c r="AT18" s="307"/>
      <c r="AU18" s="307"/>
      <c r="AV18" s="307"/>
      <c r="AW18" s="306"/>
      <c r="AX18" s="306"/>
      <c r="AY18" s="306"/>
      <c r="AZ18" s="11"/>
      <c r="BA18" s="11"/>
      <c r="BB18" s="11"/>
      <c r="BC18" s="11"/>
      <c r="BD18" s="11"/>
      <c r="BE18" s="11"/>
      <c r="BF18" s="11"/>
    </row>
    <row r="19" spans="1:58" ht="46.8" x14ac:dyDescent="0.3">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295" t="s">
        <v>719</v>
      </c>
      <c r="AH19" s="295" t="s">
        <v>683</v>
      </c>
      <c r="AI19" s="296" t="s">
        <v>684</v>
      </c>
      <c r="AJ19" s="296" t="s">
        <v>685</v>
      </c>
      <c r="AK19" s="296" t="s">
        <v>686</v>
      </c>
      <c r="AL19" s="296" t="s">
        <v>687</v>
      </c>
      <c r="AM19" s="297" t="s">
        <v>688</v>
      </c>
      <c r="AN19" s="296" t="s">
        <v>689</v>
      </c>
      <c r="AO19" s="296" t="s">
        <v>690</v>
      </c>
      <c r="AP19" s="296" t="s">
        <v>691</v>
      </c>
      <c r="AQ19" s="297" t="s">
        <v>692</v>
      </c>
      <c r="AR19" s="296" t="s">
        <v>693</v>
      </c>
      <c r="AS19" s="296" t="s">
        <v>694</v>
      </c>
      <c r="AT19" s="296" t="s">
        <v>695</v>
      </c>
      <c r="AU19" s="296" t="s">
        <v>696</v>
      </c>
      <c r="AV19" s="296" t="s">
        <v>697</v>
      </c>
      <c r="AW19" s="296" t="s">
        <v>698</v>
      </c>
      <c r="AX19" s="296" t="s">
        <v>699</v>
      </c>
      <c r="AY19" s="296" t="s">
        <v>700</v>
      </c>
      <c r="AZ19" s="11"/>
      <c r="BA19" s="11"/>
      <c r="BB19" s="11"/>
      <c r="BC19" s="11"/>
      <c r="BD19" s="11"/>
      <c r="BE19" s="11"/>
      <c r="BF19" s="11"/>
    </row>
    <row r="20" spans="1:58" x14ac:dyDescent="0.3">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288">
        <v>1.1000000000000001</v>
      </c>
      <c r="AI20" s="301">
        <v>34</v>
      </c>
      <c r="AJ20" s="301">
        <v>29</v>
      </c>
      <c r="AK20" s="301">
        <v>4</v>
      </c>
      <c r="AL20" s="300">
        <v>6.8</v>
      </c>
      <c r="AM20" s="301">
        <v>1</v>
      </c>
      <c r="AN20" s="302">
        <v>1.1520641874119</v>
      </c>
      <c r="AO20" s="308">
        <v>4.5</v>
      </c>
      <c r="AP20" s="308">
        <v>100</v>
      </c>
      <c r="AQ20" s="308">
        <v>10</v>
      </c>
      <c r="AR20" s="308">
        <v>0</v>
      </c>
      <c r="AS20" s="308">
        <v>0</v>
      </c>
      <c r="AT20" s="303">
        <v>2.984832196152956</v>
      </c>
      <c r="AU20" s="303">
        <v>5.0742147334600247</v>
      </c>
      <c r="AV20" s="302">
        <v>1.2189560158218209</v>
      </c>
      <c r="AW20" s="304">
        <v>0.95480791089525874</v>
      </c>
      <c r="AX20" s="304">
        <v>0.9024115601565651</v>
      </c>
      <c r="AY20" s="304">
        <v>1.3401088359859752</v>
      </c>
      <c r="AZ20" s="11"/>
      <c r="BA20" s="11"/>
      <c r="BB20" s="11"/>
      <c r="BC20" s="11"/>
      <c r="BD20" s="11"/>
      <c r="BE20" s="11"/>
      <c r="BF20" s="11"/>
    </row>
    <row r="21" spans="1:58" x14ac:dyDescent="0.3">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288"/>
      <c r="AI21" s="288"/>
      <c r="AJ21" s="288"/>
      <c r="AK21" s="288"/>
      <c r="AL21" s="309"/>
      <c r="AM21" s="288"/>
      <c r="AN21" s="302">
        <f t="shared" si="2"/>
        <v>1.5318905950159674</v>
      </c>
      <c r="AO21" s="288"/>
      <c r="AP21" s="288"/>
      <c r="AQ21" s="288"/>
      <c r="AR21" s="288"/>
      <c r="AS21" s="288"/>
      <c r="AT21" s="303" t="e">
        <f t="shared" si="7"/>
        <v>#DIV/0!</v>
      </c>
      <c r="AU21" s="303" t="e">
        <f t="shared" si="1"/>
        <v>#DIV/0!</v>
      </c>
      <c r="AV21" s="302" t="e">
        <f t="shared" si="3"/>
        <v>#DIV/0!</v>
      </c>
      <c r="AW21" s="304">
        <f t="shared" si="4"/>
        <v>0</v>
      </c>
      <c r="AX21" s="304" t="e">
        <f t="shared" si="5"/>
        <v>#DIV/0!</v>
      </c>
      <c r="AY21" s="304" t="e">
        <f t="shared" si="6"/>
        <v>#DIV/0!</v>
      </c>
      <c r="AZ21" s="11"/>
      <c r="BA21" s="11"/>
      <c r="BB21" s="11"/>
      <c r="BC21" s="11"/>
      <c r="BD21" s="11"/>
      <c r="BE21" s="11"/>
      <c r="BF21" s="11"/>
    </row>
    <row r="22" spans="1:58" x14ac:dyDescent="0.3">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288"/>
      <c r="AI22" s="288"/>
      <c r="AJ22" s="288"/>
      <c r="AK22" s="288"/>
      <c r="AL22" s="309"/>
      <c r="AM22" s="288"/>
      <c r="AN22" s="302">
        <f t="shared" si="2"/>
        <v>1.5318905950159674</v>
      </c>
      <c r="AO22" s="288"/>
      <c r="AP22" s="288"/>
      <c r="AQ22" s="288"/>
      <c r="AR22" s="288"/>
      <c r="AS22" s="288"/>
      <c r="AT22" s="303" t="e">
        <f t="shared" si="7"/>
        <v>#DIV/0!</v>
      </c>
      <c r="AU22" s="303" t="e">
        <f t="shared" si="1"/>
        <v>#DIV/0!</v>
      </c>
      <c r="AV22" s="302" t="e">
        <f t="shared" si="3"/>
        <v>#DIV/0!</v>
      </c>
      <c r="AW22" s="304">
        <f t="shared" si="4"/>
        <v>0</v>
      </c>
      <c r="AX22" s="304" t="e">
        <f t="shared" si="5"/>
        <v>#DIV/0!</v>
      </c>
      <c r="AY22" s="304" t="e">
        <f t="shared" si="6"/>
        <v>#DIV/0!</v>
      </c>
      <c r="AZ22" s="11"/>
      <c r="BA22" s="11"/>
      <c r="BB22" s="11"/>
      <c r="BC22" s="11"/>
      <c r="BD22" s="11"/>
      <c r="BE22" s="11"/>
      <c r="BF22" s="11"/>
    </row>
    <row r="23" spans="1:58" x14ac:dyDescent="0.3">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288"/>
      <c r="AI23" s="288"/>
      <c r="AJ23" s="288"/>
      <c r="AK23" s="288"/>
      <c r="AL23" s="309"/>
      <c r="AM23" s="288"/>
      <c r="AN23" s="302">
        <f t="shared" si="2"/>
        <v>1.5318905950159674</v>
      </c>
      <c r="AO23" s="288"/>
      <c r="AP23" s="288"/>
      <c r="AQ23" s="288"/>
      <c r="AR23" s="288"/>
      <c r="AS23" s="288"/>
      <c r="AT23" s="303" t="e">
        <f t="shared" si="7"/>
        <v>#DIV/0!</v>
      </c>
      <c r="AU23" s="303" t="e">
        <f t="shared" si="1"/>
        <v>#DIV/0!</v>
      </c>
      <c r="AV23" s="302" t="e">
        <f t="shared" si="3"/>
        <v>#DIV/0!</v>
      </c>
      <c r="AW23" s="304">
        <f t="shared" si="4"/>
        <v>0</v>
      </c>
      <c r="AX23" s="304" t="e">
        <f t="shared" si="5"/>
        <v>#DIV/0!</v>
      </c>
      <c r="AY23" s="304" t="e">
        <f t="shared" si="6"/>
        <v>#DIV/0!</v>
      </c>
      <c r="AZ23" s="11"/>
      <c r="BA23" s="11"/>
      <c r="BB23" s="11"/>
      <c r="BC23" s="11"/>
      <c r="BD23" s="11"/>
      <c r="BE23" s="11"/>
      <c r="BF23" s="11"/>
    </row>
    <row r="24" spans="1:58" x14ac:dyDescent="0.3">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288"/>
      <c r="AI24" s="288"/>
      <c r="AJ24" s="288"/>
      <c r="AK24" s="288"/>
      <c r="AL24" s="309"/>
      <c r="AM24" s="288"/>
      <c r="AN24" s="302">
        <f t="shared" si="2"/>
        <v>1.5318905950159674</v>
      </c>
      <c r="AO24" s="288"/>
      <c r="AP24" s="288"/>
      <c r="AQ24" s="288"/>
      <c r="AR24" s="288"/>
      <c r="AS24" s="288"/>
      <c r="AT24" s="303" t="e">
        <f t="shared" si="7"/>
        <v>#DIV/0!</v>
      </c>
      <c r="AU24" s="303" t="e">
        <f t="shared" si="1"/>
        <v>#DIV/0!</v>
      </c>
      <c r="AV24" s="302" t="e">
        <f t="shared" si="3"/>
        <v>#DIV/0!</v>
      </c>
      <c r="AW24" s="304">
        <f t="shared" si="4"/>
        <v>0</v>
      </c>
      <c r="AX24" s="304" t="e">
        <f t="shared" si="5"/>
        <v>#DIV/0!</v>
      </c>
      <c r="AY24" s="304" t="e">
        <f t="shared" si="6"/>
        <v>#DIV/0!</v>
      </c>
      <c r="AZ24" s="11"/>
      <c r="BA24" s="11"/>
      <c r="BB24" s="11"/>
      <c r="BC24" s="11"/>
      <c r="BD24" s="11"/>
      <c r="BE24" s="11"/>
      <c r="BF24" s="11"/>
    </row>
    <row r="25" spans="1:58" x14ac:dyDescent="0.3">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288"/>
      <c r="AI25" s="288"/>
      <c r="AJ25" s="288"/>
      <c r="AK25" s="288"/>
      <c r="AL25" s="309"/>
      <c r="AM25" s="288"/>
      <c r="AN25" s="302">
        <f t="shared" si="2"/>
        <v>1.5318905950159674</v>
      </c>
      <c r="AO25" s="288"/>
      <c r="AP25" s="288"/>
      <c r="AQ25" s="288"/>
      <c r="AR25" s="288"/>
      <c r="AS25" s="288"/>
      <c r="AT25" s="303" t="e">
        <f t="shared" si="7"/>
        <v>#DIV/0!</v>
      </c>
      <c r="AU25" s="303" t="e">
        <f t="shared" si="1"/>
        <v>#DIV/0!</v>
      </c>
      <c r="AV25" s="302" t="e">
        <f t="shared" si="3"/>
        <v>#DIV/0!</v>
      </c>
      <c r="AW25" s="304">
        <f t="shared" si="4"/>
        <v>0</v>
      </c>
      <c r="AX25" s="304" t="e">
        <f t="shared" si="5"/>
        <v>#DIV/0!</v>
      </c>
      <c r="AY25" s="304" t="e">
        <f t="shared" si="6"/>
        <v>#DIV/0!</v>
      </c>
      <c r="AZ25" s="11"/>
      <c r="BA25" s="11"/>
      <c r="BB25" s="11"/>
      <c r="BC25" s="11"/>
      <c r="BD25" s="11"/>
      <c r="BE25" s="11"/>
      <c r="BF25" s="11"/>
    </row>
    <row r="26" spans="1:58" x14ac:dyDescent="0.3">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288"/>
      <c r="AI26" s="288"/>
      <c r="AJ26" s="288"/>
      <c r="AK26" s="288"/>
      <c r="AL26" s="309"/>
      <c r="AM26" s="288"/>
      <c r="AN26" s="302">
        <f t="shared" si="2"/>
        <v>1.5318905950159674</v>
      </c>
      <c r="AO26" s="288"/>
      <c r="AP26" s="288"/>
      <c r="AQ26" s="288"/>
      <c r="AR26" s="288"/>
      <c r="AS26" s="288"/>
      <c r="AT26" s="303" t="e">
        <f t="shared" si="7"/>
        <v>#DIV/0!</v>
      </c>
      <c r="AU26" s="303" t="e">
        <f t="shared" si="1"/>
        <v>#DIV/0!</v>
      </c>
      <c r="AV26" s="302" t="e">
        <f t="shared" si="3"/>
        <v>#DIV/0!</v>
      </c>
      <c r="AW26" s="304">
        <f t="shared" si="4"/>
        <v>0</v>
      </c>
      <c r="AX26" s="304" t="e">
        <f t="shared" si="5"/>
        <v>#DIV/0!</v>
      </c>
      <c r="AY26" s="304" t="e">
        <f t="shared" si="6"/>
        <v>#DIV/0!</v>
      </c>
      <c r="AZ26" s="11"/>
      <c r="BA26" s="11"/>
      <c r="BB26" s="11"/>
      <c r="BC26" s="11"/>
      <c r="BD26" s="11"/>
      <c r="BE26" s="11"/>
      <c r="BF26" s="11"/>
    </row>
    <row r="27" spans="1:58" x14ac:dyDescent="0.3">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288"/>
      <c r="AI27" s="288"/>
      <c r="AJ27" s="288"/>
      <c r="AK27" s="288"/>
      <c r="AL27" s="309"/>
      <c r="AM27" s="288"/>
      <c r="AN27" s="302">
        <f t="shared" si="2"/>
        <v>1.5318905950159674</v>
      </c>
      <c r="AO27" s="288"/>
      <c r="AP27" s="288"/>
      <c r="AQ27" s="288"/>
      <c r="AR27" s="288"/>
      <c r="AS27" s="288"/>
      <c r="AT27" s="303" t="e">
        <f t="shared" si="7"/>
        <v>#DIV/0!</v>
      </c>
      <c r="AU27" s="303" t="e">
        <f t="shared" si="1"/>
        <v>#DIV/0!</v>
      </c>
      <c r="AV27" s="302" t="e">
        <f t="shared" si="3"/>
        <v>#DIV/0!</v>
      </c>
      <c r="AW27" s="304">
        <f t="shared" si="4"/>
        <v>0</v>
      </c>
      <c r="AX27" s="304" t="e">
        <f t="shared" si="5"/>
        <v>#DIV/0!</v>
      </c>
      <c r="AY27" s="304" t="e">
        <f t="shared" si="6"/>
        <v>#DIV/0!</v>
      </c>
      <c r="AZ27" s="11"/>
      <c r="BA27" s="11"/>
      <c r="BB27" s="11"/>
      <c r="BC27" s="11"/>
      <c r="BD27" s="11"/>
      <c r="BE27" s="11"/>
      <c r="BF27" s="11"/>
    </row>
    <row r="28" spans="1:58" x14ac:dyDescent="0.3">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288"/>
      <c r="AI28" s="288"/>
      <c r="AJ28" s="288"/>
      <c r="AK28" s="288"/>
      <c r="AL28" s="309"/>
      <c r="AM28" s="288"/>
      <c r="AN28" s="302">
        <f t="shared" si="2"/>
        <v>1.5318905950159674</v>
      </c>
      <c r="AO28" s="288"/>
      <c r="AP28" s="288"/>
      <c r="AQ28" s="288"/>
      <c r="AR28" s="288"/>
      <c r="AS28" s="288"/>
      <c r="AT28" s="303" t="e">
        <f t="shared" si="7"/>
        <v>#DIV/0!</v>
      </c>
      <c r="AU28" s="303" t="e">
        <f t="shared" si="1"/>
        <v>#DIV/0!</v>
      </c>
      <c r="AV28" s="302" t="e">
        <f t="shared" si="3"/>
        <v>#DIV/0!</v>
      </c>
      <c r="AW28" s="304">
        <f t="shared" si="4"/>
        <v>0</v>
      </c>
      <c r="AX28" s="304" t="e">
        <f t="shared" si="5"/>
        <v>#DIV/0!</v>
      </c>
      <c r="AY28" s="304" t="e">
        <f t="shared" si="6"/>
        <v>#DIV/0!</v>
      </c>
      <c r="AZ28" s="11"/>
      <c r="BA28" s="11"/>
      <c r="BB28" s="11"/>
      <c r="BC28" s="11"/>
      <c r="BD28" s="11"/>
      <c r="BE28" s="11"/>
      <c r="BF28" s="11"/>
    </row>
    <row r="29" spans="1:58" x14ac:dyDescent="0.3">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288"/>
      <c r="AI29" s="288"/>
      <c r="AJ29" s="288"/>
      <c r="AK29" s="288"/>
      <c r="AL29" s="309"/>
      <c r="AM29" s="288"/>
      <c r="AN29" s="302">
        <f t="shared" si="2"/>
        <v>1.5318905950159674</v>
      </c>
      <c r="AO29" s="288"/>
      <c r="AP29" s="288"/>
      <c r="AQ29" s="288"/>
      <c r="AR29" s="288"/>
      <c r="AS29" s="288"/>
      <c r="AT29" s="303" t="e">
        <f t="shared" si="7"/>
        <v>#DIV/0!</v>
      </c>
      <c r="AU29" s="303" t="e">
        <f t="shared" si="1"/>
        <v>#DIV/0!</v>
      </c>
      <c r="AV29" s="302" t="e">
        <f t="shared" si="3"/>
        <v>#DIV/0!</v>
      </c>
      <c r="AW29" s="304">
        <f t="shared" si="4"/>
        <v>0</v>
      </c>
      <c r="AX29" s="304" t="e">
        <f t="shared" si="5"/>
        <v>#DIV/0!</v>
      </c>
      <c r="AY29" s="304" t="e">
        <f t="shared" si="6"/>
        <v>#DIV/0!</v>
      </c>
      <c r="AZ29" s="11"/>
      <c r="BA29" s="11"/>
      <c r="BB29" s="11"/>
      <c r="BC29" s="11"/>
      <c r="BD29" s="11"/>
      <c r="BE29" s="11"/>
      <c r="BF29" s="11"/>
    </row>
    <row r="30" spans="1:58" x14ac:dyDescent="0.3">
      <c r="A30" s="11"/>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288"/>
      <c r="AI30" s="288"/>
      <c r="AJ30" s="288"/>
      <c r="AK30" s="288"/>
      <c r="AL30" s="309"/>
      <c r="AM30" s="288"/>
      <c r="AN30" s="302">
        <f t="shared" si="2"/>
        <v>1.5318905950159674</v>
      </c>
      <c r="AO30" s="288"/>
      <c r="AP30" s="288"/>
      <c r="AQ30" s="288"/>
      <c r="AR30" s="288"/>
      <c r="AS30" s="288"/>
      <c r="AT30" s="303" t="e">
        <f t="shared" si="7"/>
        <v>#DIV/0!</v>
      </c>
      <c r="AU30" s="303" t="e">
        <f t="shared" si="1"/>
        <v>#DIV/0!</v>
      </c>
      <c r="AV30" s="302" t="e">
        <f t="shared" si="3"/>
        <v>#DIV/0!</v>
      </c>
      <c r="AW30" s="304">
        <f t="shared" si="4"/>
        <v>0</v>
      </c>
      <c r="AX30" s="304" t="e">
        <f t="shared" si="5"/>
        <v>#DIV/0!</v>
      </c>
      <c r="AY30" s="304" t="e">
        <f t="shared" si="6"/>
        <v>#DIV/0!</v>
      </c>
      <c r="AZ30" s="11"/>
      <c r="BA30" s="11"/>
      <c r="BB30" s="11"/>
      <c r="BC30" s="11"/>
      <c r="BD30" s="11"/>
      <c r="BE30" s="11"/>
      <c r="BF30" s="11"/>
    </row>
    <row r="31" spans="1:58"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288"/>
      <c r="AI31" s="288"/>
      <c r="AJ31" s="288"/>
      <c r="AK31" s="288"/>
      <c r="AL31" s="309"/>
      <c r="AM31" s="288"/>
      <c r="AN31" s="302">
        <f t="shared" si="2"/>
        <v>1.5318905950159674</v>
      </c>
      <c r="AO31" s="288"/>
      <c r="AP31" s="288"/>
      <c r="AQ31" s="288"/>
      <c r="AR31" s="288"/>
      <c r="AS31" s="288"/>
      <c r="AT31" s="303" t="e">
        <f t="shared" si="7"/>
        <v>#DIV/0!</v>
      </c>
      <c r="AU31" s="303" t="e">
        <f t="shared" si="1"/>
        <v>#DIV/0!</v>
      </c>
      <c r="AV31" s="302" t="e">
        <f t="shared" si="3"/>
        <v>#DIV/0!</v>
      </c>
      <c r="AW31" s="304">
        <f t="shared" si="4"/>
        <v>0</v>
      </c>
      <c r="AX31" s="304" t="e">
        <f t="shared" si="5"/>
        <v>#DIV/0!</v>
      </c>
      <c r="AY31" s="304" t="e">
        <f t="shared" si="6"/>
        <v>#DIV/0!</v>
      </c>
      <c r="AZ31" s="11"/>
      <c r="BA31" s="11"/>
      <c r="BB31" s="11"/>
      <c r="BC31" s="11"/>
      <c r="BD31" s="11"/>
      <c r="BE31" s="11"/>
      <c r="BF31" s="11"/>
    </row>
    <row r="32" spans="1:58" x14ac:dyDescent="0.3">
      <c r="A32" s="11"/>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row>
    <row r="33" spans="1:58"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row>
    <row r="34" spans="1:58"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row>
    <row r="35" spans="1:58"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row>
    <row r="36" spans="1:58"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row>
    <row r="37" spans="1:58"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row>
    <row r="38" spans="1:58"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row>
    <row r="39" spans="1:58"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row>
    <row r="40" spans="1:58"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row>
    <row r="41" spans="1:58"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row>
    <row r="42" spans="1:58"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row>
    <row r="43" spans="1:58"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row>
    <row r="44" spans="1:58"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row>
    <row r="45" spans="1:58"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row>
    <row r="46" spans="1:58"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row>
    <row r="47" spans="1:58"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row>
    <row r="48" spans="1:58"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row>
    <row r="49" spans="1:58"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row>
    <row r="50" spans="1:58"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row>
    <row r="51" spans="1:58"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row>
    <row r="52" spans="1:58"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row>
    <row r="53" spans="1:58"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row>
    <row r="54" spans="1:58"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row>
    <row r="55" spans="1:58"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row>
    <row r="56" spans="1:58"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row>
    <row r="57" spans="1:58"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row>
    <row r="58" spans="1:58"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row>
    <row r="59" spans="1:58"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row>
    <row r="60" spans="1:58"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row>
    <row r="61" spans="1:58"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row>
    <row r="62" spans="1:58"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row>
    <row r="63" spans="1:58"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row>
    <row r="64" spans="1:58"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row>
    <row r="65" spans="1:58"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row>
    <row r="66" spans="1:58"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row>
    <row r="67" spans="1:58"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row>
    <row r="68" spans="1:58"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row>
    <row r="69" spans="1:58"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row>
    <row r="70" spans="1:58"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row>
    <row r="71" spans="1:58"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row>
    <row r="72" spans="1:58"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row>
    <row r="73" spans="1:58"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row>
    <row r="74" spans="1:58"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row>
    <row r="75" spans="1:58"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row>
    <row r="76" spans="1:58"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row>
    <row r="77" spans="1:58"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row>
    <row r="78" spans="1:58"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row>
    <row r="79" spans="1:58"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row>
    <row r="80" spans="1:58"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row>
    <row r="81" spans="1:58"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row>
    <row r="82" spans="1:58"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row>
    <row r="83" spans="1:58"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row>
    <row r="84" spans="1:58"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row>
    <row r="85" spans="1:58"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row>
    <row r="86" spans="1:58"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row>
    <row r="87" spans="1:58"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row>
    <row r="88" spans="1:58"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row>
    <row r="89" spans="1:58"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row>
    <row r="90" spans="1:58"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row>
    <row r="91" spans="1:58"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row>
    <row r="92" spans="1:58"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row>
    <row r="93" spans="1:58"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row>
    <row r="94" spans="1:58"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row>
    <row r="95" spans="1:58"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row>
    <row r="96" spans="1:58"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row>
    <row r="97" spans="1:58"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row>
    <row r="98" spans="1:58"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row>
    <row r="99" spans="1:58"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row>
    <row r="100" spans="1:58" x14ac:dyDescent="0.3">
      <c r="A100" s="11"/>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row>
  </sheetData>
  <phoneticPr fontId="1"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34872" r:id="rId4" name="CommandButton8">
          <controlPr defaultSize="0" autoLine="0" r:id="rId5">
            <anchor moveWithCells="1">
              <from>
                <xdr:col>40</xdr:col>
                <xdr:colOff>601980</xdr:colOff>
                <xdr:row>2</xdr:row>
                <xdr:rowOff>335280</xdr:rowOff>
              </from>
              <to>
                <xdr:col>42</xdr:col>
                <xdr:colOff>777240</xdr:colOff>
                <xdr:row>4</xdr:row>
                <xdr:rowOff>114300</xdr:rowOff>
              </to>
            </anchor>
          </controlPr>
        </control>
      </mc:Choice>
      <mc:Fallback>
        <control shapeId="34872" r:id="rId4" name="CommandButton8"/>
      </mc:Fallback>
    </mc:AlternateContent>
    <mc:AlternateContent xmlns:mc="http://schemas.openxmlformats.org/markup-compatibility/2006">
      <mc:Choice Requires="x14">
        <control shapeId="34871" r:id="rId6" name="CommandButton7">
          <controlPr defaultSize="0" autoLine="0" r:id="rId7">
            <anchor moveWithCells="1">
              <from>
                <xdr:col>40</xdr:col>
                <xdr:colOff>152400</xdr:colOff>
                <xdr:row>1</xdr:row>
                <xdr:rowOff>30480</xdr:rowOff>
              </from>
              <to>
                <xdr:col>42</xdr:col>
                <xdr:colOff>784860</xdr:colOff>
                <xdr:row>2</xdr:row>
                <xdr:rowOff>205740</xdr:rowOff>
              </to>
            </anchor>
          </controlPr>
        </control>
      </mc:Choice>
      <mc:Fallback>
        <control shapeId="34871" r:id="rId6" name="CommandButton7"/>
      </mc:Fallback>
    </mc:AlternateContent>
    <mc:AlternateContent xmlns:mc="http://schemas.openxmlformats.org/markup-compatibility/2006">
      <mc:Choice Requires="x14">
        <control shapeId="34870" r:id="rId8" name="CommandButton6">
          <controlPr defaultSize="0" autoLine="0" r:id="rId9">
            <anchor moveWithCells="1">
              <from>
                <xdr:col>27</xdr:col>
                <xdr:colOff>297180</xdr:colOff>
                <xdr:row>2</xdr:row>
                <xdr:rowOff>335280</xdr:rowOff>
              </from>
              <to>
                <xdr:col>30</xdr:col>
                <xdr:colOff>251460</xdr:colOff>
                <xdr:row>4</xdr:row>
                <xdr:rowOff>114300</xdr:rowOff>
              </to>
            </anchor>
          </controlPr>
        </control>
      </mc:Choice>
      <mc:Fallback>
        <control shapeId="34870" r:id="rId8" name="CommandButton6"/>
      </mc:Fallback>
    </mc:AlternateContent>
    <mc:AlternateContent xmlns:mc="http://schemas.openxmlformats.org/markup-compatibility/2006">
      <mc:Choice Requires="x14">
        <control shapeId="34869" r:id="rId10" name="CommandButton5">
          <controlPr defaultSize="0" autoLine="0" autoPict="0" r:id="rId11">
            <anchor moveWithCells="1">
              <from>
                <xdr:col>27</xdr:col>
                <xdr:colOff>274320</xdr:colOff>
                <xdr:row>0</xdr:row>
                <xdr:rowOff>190500</xdr:rowOff>
              </from>
              <to>
                <xdr:col>30</xdr:col>
                <xdr:colOff>274320</xdr:colOff>
                <xdr:row>2</xdr:row>
                <xdr:rowOff>160020</xdr:rowOff>
              </to>
            </anchor>
          </controlPr>
        </control>
      </mc:Choice>
      <mc:Fallback>
        <control shapeId="34869" r:id="rId10" name="CommandButton5"/>
      </mc:Fallback>
    </mc:AlternateContent>
    <mc:AlternateContent xmlns:mc="http://schemas.openxmlformats.org/markup-compatibility/2006">
      <mc:Choice Requires="x14">
        <control shapeId="34868" r:id="rId12" name="CommandButton4">
          <controlPr defaultSize="0" autoLine="0" r:id="rId13">
            <anchor moveWithCells="1">
              <from>
                <xdr:col>10</xdr:col>
                <xdr:colOff>457200</xdr:colOff>
                <xdr:row>10</xdr:row>
                <xdr:rowOff>45720</xdr:rowOff>
              </from>
              <to>
                <xdr:col>13</xdr:col>
                <xdr:colOff>411480</xdr:colOff>
                <xdr:row>12</xdr:row>
                <xdr:rowOff>22860</xdr:rowOff>
              </to>
            </anchor>
          </controlPr>
        </control>
      </mc:Choice>
      <mc:Fallback>
        <control shapeId="34868" r:id="rId12" name="CommandButton4"/>
      </mc:Fallback>
    </mc:AlternateContent>
    <mc:AlternateContent xmlns:mc="http://schemas.openxmlformats.org/markup-compatibility/2006">
      <mc:Choice Requires="x14">
        <control shapeId="34867" r:id="rId14" name="CommandButton3">
          <controlPr defaultSize="0" autoLine="0" r:id="rId15">
            <anchor moveWithCells="1">
              <from>
                <xdr:col>10</xdr:col>
                <xdr:colOff>30480</xdr:colOff>
                <xdr:row>7</xdr:row>
                <xdr:rowOff>106680</xdr:rowOff>
              </from>
              <to>
                <xdr:col>13</xdr:col>
                <xdr:colOff>441960</xdr:colOff>
                <xdr:row>9</xdr:row>
                <xdr:rowOff>83820</xdr:rowOff>
              </to>
            </anchor>
          </controlPr>
        </control>
      </mc:Choice>
      <mc:Fallback>
        <control shapeId="34867" r:id="rId14" name="CommandButton3"/>
      </mc:Fallback>
    </mc:AlternateContent>
    <mc:AlternateContent xmlns:mc="http://schemas.openxmlformats.org/markup-compatibility/2006">
      <mc:Choice Requires="x14">
        <control shapeId="34866" r:id="rId16" name="CommandButton2">
          <controlPr defaultSize="0" autoLine="0" r:id="rId17">
            <anchor moveWithCells="1">
              <from>
                <xdr:col>10</xdr:col>
                <xdr:colOff>457200</xdr:colOff>
                <xdr:row>6</xdr:row>
                <xdr:rowOff>175260</xdr:rowOff>
              </from>
              <to>
                <xdr:col>13</xdr:col>
                <xdr:colOff>411480</xdr:colOff>
                <xdr:row>6</xdr:row>
                <xdr:rowOff>548640</xdr:rowOff>
              </to>
            </anchor>
          </controlPr>
        </control>
      </mc:Choice>
      <mc:Fallback>
        <control shapeId="34866" r:id="rId16" name="CommandButton2"/>
      </mc:Fallback>
    </mc:AlternateContent>
    <mc:AlternateContent xmlns:mc="http://schemas.openxmlformats.org/markup-compatibility/2006">
      <mc:Choice Requires="x14">
        <control shapeId="34865" r:id="rId18" name="CommandButton1">
          <controlPr defaultSize="0" autoLine="0" r:id="rId19">
            <anchor moveWithCells="1">
              <from>
                <xdr:col>10</xdr:col>
                <xdr:colOff>449580</xdr:colOff>
                <xdr:row>4</xdr:row>
                <xdr:rowOff>0</xdr:rowOff>
              </from>
              <to>
                <xdr:col>13</xdr:col>
                <xdr:colOff>403860</xdr:colOff>
                <xdr:row>5</xdr:row>
                <xdr:rowOff>175260</xdr:rowOff>
              </to>
            </anchor>
          </controlPr>
        </control>
      </mc:Choice>
      <mc:Fallback>
        <control shapeId="34865" r:id="rId18"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AE67"/>
  <sheetViews>
    <sheetView topLeftCell="A16" zoomScale="90" zoomScaleNormal="90" workbookViewId="0">
      <selection activeCell="J46" sqref="J46"/>
    </sheetView>
  </sheetViews>
  <sheetFormatPr defaultColWidth="9.109375" defaultRowHeight="15.6" x14ac:dyDescent="0.3"/>
  <cols>
    <col min="1" max="1" width="11.109375" style="10" customWidth="1"/>
    <col min="2" max="2" width="18" style="10" customWidth="1"/>
    <col min="3" max="3" width="49.44140625" style="10" customWidth="1"/>
    <col min="4" max="4" width="20.6640625" style="10" customWidth="1"/>
    <col min="5" max="5" width="18.5546875" style="10" customWidth="1"/>
    <col min="6" max="6" width="12.44140625" style="10" customWidth="1"/>
    <col min="7" max="7" width="13" style="10" customWidth="1"/>
    <col min="8" max="8" width="9.109375" style="10"/>
    <col min="9" max="9" width="8.6640625" style="10" customWidth="1"/>
    <col min="10" max="10" width="10.109375" style="10" customWidth="1"/>
    <col min="11" max="11" width="9.6640625" style="10" customWidth="1"/>
    <col min="12" max="12" width="8.44140625" style="10" customWidth="1"/>
    <col min="13" max="13" width="7.6640625" style="10" customWidth="1"/>
    <col min="14" max="14" width="7.88671875" style="10" customWidth="1"/>
    <col min="15" max="15" width="9.6640625" style="10" customWidth="1"/>
    <col min="16" max="24" width="9.109375" style="10"/>
    <col min="25" max="25" width="11.44140625" style="10" customWidth="1"/>
    <col min="26" max="26" width="11.33203125" style="10" customWidth="1"/>
    <col min="27" max="27" width="10.6640625" style="10" customWidth="1"/>
    <col min="28" max="28" width="11" style="10" customWidth="1"/>
    <col min="29" max="29" width="10.6640625" style="10" customWidth="1"/>
    <col min="30" max="16384" width="9.109375" style="10"/>
  </cols>
  <sheetData>
    <row r="1" spans="1:31" x14ac:dyDescent="0.3">
      <c r="A1" s="11"/>
      <c r="B1" s="11"/>
      <c r="C1" s="11"/>
      <c r="D1" s="11"/>
      <c r="E1" s="11"/>
      <c r="F1" s="11"/>
      <c r="G1" s="11"/>
      <c r="H1" s="11"/>
      <c r="I1" s="11"/>
      <c r="J1" s="11"/>
      <c r="K1" s="11"/>
      <c r="L1" s="11"/>
      <c r="M1" s="11"/>
      <c r="N1" s="11"/>
      <c r="O1" s="11"/>
      <c r="P1" s="11"/>
      <c r="Q1" s="11"/>
      <c r="R1" s="11"/>
      <c r="S1" s="11"/>
      <c r="T1" s="11"/>
      <c r="U1" s="11"/>
      <c r="V1" s="157"/>
      <c r="W1" s="11"/>
      <c r="X1" s="11"/>
      <c r="Y1" s="310" t="str">
        <f>IF(EXACT(CropLibrary!$L$199,$F$27),CropLibrary!L201,IF(EXACT(CropLibrary!$M$199,$F$27),CropLibrary!M201,IF(EXACT(CropLibrary!$N$199,$F$27),CropLibrary!N201,"out of range")))</f>
        <v>out of range</v>
      </c>
      <c r="Z1" s="103" t="str">
        <f>IF(EXACT(CropLibrary!$L$199,$G$27),CropLibrary!L201,IF(EXACT(CropLibrary!$M$199,$G$27),CropLibrary!M201,IF(EXACT(CropLibrary!$N$199,$G$27),CropLibrary!N201,"out of range")))</f>
        <v>out of range</v>
      </c>
      <c r="AA1" s="103" t="str">
        <f>IF(EXACT(CropLibrary!$L$199,$H$27),CropLibrary!L201,IF(EXACT(CropLibrary!$M$199,$H$27),CropLibrary!M201,IF(EXACT(CropLibrary!$N$199,$H$27),CropLibrary!N201,"out of range")))</f>
        <v>out of range</v>
      </c>
      <c r="AB1" s="103">
        <f>IF(EXACT(CropLibrary!$L$199,$I$27),CropLibrary!L201,IF(EXACT(CropLibrary!$M$199,$I$27),CropLibrary!M201,IF(EXACT(CropLibrary!$N$199,$I$27),CropLibrary!N201,"out of range")))</f>
        <v>15</v>
      </c>
      <c r="AC1" s="311" t="str">
        <f>IF(EXACT(CropLibrary!$L$199,$J$27),CropLibrary!L201,IF(EXACT(CropLibrary!$M$199,$J$27),CropLibrary!M201,IF(EXACT(CropLibrary!$N$199,$J$27),CropLibrary!N201,"out of range")))</f>
        <v>out of range</v>
      </c>
      <c r="AD1" s="11"/>
      <c r="AE1" s="11"/>
    </row>
    <row r="2" spans="1:31" x14ac:dyDescent="0.3">
      <c r="A2" s="11"/>
      <c r="B2" s="11"/>
      <c r="C2" s="11"/>
      <c r="D2" s="11"/>
      <c r="E2" s="11"/>
      <c r="F2" s="11"/>
      <c r="G2" s="11"/>
      <c r="H2" s="11"/>
      <c r="I2" s="11"/>
      <c r="J2" s="11"/>
      <c r="K2" s="11"/>
      <c r="L2" s="11"/>
      <c r="M2" s="11"/>
      <c r="N2" s="11"/>
      <c r="O2" s="11"/>
      <c r="P2" s="11"/>
      <c r="Q2" s="11"/>
      <c r="R2" s="11"/>
      <c r="S2" s="11"/>
      <c r="T2" s="11"/>
      <c r="U2" s="11"/>
      <c r="V2" s="11"/>
      <c r="W2" s="11"/>
      <c r="X2" s="11"/>
      <c r="Y2" s="312" t="str">
        <f>IF(EXACT(CropLibrary!$L$199,$F$27),CropLibrary!L202,IF(EXACT(CropLibrary!$M$199,$F$27),CropLibrary!M202,IF(EXACT(CropLibrary!$N$199,$F$27),CropLibrary!N202,"out of range")))</f>
        <v>out of range</v>
      </c>
      <c r="Z2" s="268" t="str">
        <f>IF(EXACT(CropLibrary!$L$199,$G$27),CropLibrary!L202,IF(EXACT(CropLibrary!$M$199,$G$27),CropLibrary!M202,IF(EXACT(CropLibrary!$N$199,$G$27),CropLibrary!N202,"out of range")))</f>
        <v>out of range</v>
      </c>
      <c r="AA2" s="268" t="str">
        <f>IF(EXACT(CropLibrary!$L$199,$H$27),CropLibrary!L202,IF(EXACT(CropLibrary!$M$199,$H$27),CropLibrary!M202,IF(EXACT(CropLibrary!$N$199,$H$27),CropLibrary!N202,"out of range")))</f>
        <v>out of range</v>
      </c>
      <c r="AB2" s="268">
        <f>IF(EXACT(CropLibrary!$L$199,$I$27),CropLibrary!L202,IF(EXACT(CropLibrary!$M$199,$I$27),CropLibrary!M202,IF(EXACT(CropLibrary!$N$199,$I$27),CropLibrary!N202,"out of range")))</f>
        <v>30</v>
      </c>
      <c r="AC2" s="313" t="str">
        <f>IF(EXACT(CropLibrary!$L$199,$J$27),CropLibrary!L202,IF(EXACT(CropLibrary!$M$199,$J$27),CropLibrary!M202,IF(EXACT(CropLibrary!$N$199,$J$27),CropLibrary!N202,"out of range")))</f>
        <v>out of range</v>
      </c>
      <c r="AD2" s="11"/>
      <c r="AE2" s="11"/>
    </row>
    <row r="3" spans="1:31" x14ac:dyDescent="0.3">
      <c r="A3" s="11"/>
      <c r="B3" s="11"/>
      <c r="C3" s="11"/>
      <c r="D3" s="11"/>
      <c r="E3" s="11"/>
      <c r="F3" s="11"/>
      <c r="G3" s="11"/>
      <c r="H3" s="11"/>
      <c r="I3" s="11"/>
      <c r="J3" s="11"/>
      <c r="K3" s="11"/>
      <c r="L3" s="11"/>
      <c r="M3" s="11"/>
      <c r="N3" s="11"/>
      <c r="O3" s="11"/>
      <c r="P3" s="11"/>
      <c r="Q3" s="11"/>
      <c r="R3" s="11"/>
      <c r="S3" s="11"/>
      <c r="T3" s="11"/>
      <c r="U3" s="11"/>
      <c r="V3" s="11"/>
      <c r="W3" s="11"/>
      <c r="X3" s="11"/>
      <c r="Y3" s="312" t="str">
        <f>IF(EXACT(CropLibrary!$L$199,$F$27),CropLibrary!L203,IF(EXACT(CropLibrary!$M$199,$F$27),CropLibrary!M203,IF(EXACT(CropLibrary!$N$199,$F$27),CropLibrary!N203,"out of range")))</f>
        <v>out of range</v>
      </c>
      <c r="Z3" s="268" t="str">
        <f>IF(EXACT(CropLibrary!$L$199,$G$27),CropLibrary!L203,IF(EXACT(CropLibrary!$M$199,$G$27),CropLibrary!M203,IF(EXACT(CropLibrary!$N$199,$G$27),CropLibrary!N203,"out of range")))</f>
        <v>out of range</v>
      </c>
      <c r="AA3" s="268" t="str">
        <f>IF(EXACT(CropLibrary!$L$199,$H$27),CropLibrary!L203,IF(EXACT(CropLibrary!$M$199,$H$27),CropLibrary!M203,IF(EXACT(CropLibrary!$N$199,$H$27),CropLibrary!N203,"out of range")))</f>
        <v>out of range</v>
      </c>
      <c r="AB3" s="268">
        <f>IF(EXACT(CropLibrary!$L$199,$I$27),CropLibrary!L203,IF(EXACT(CropLibrary!$M$199,$I$27),CropLibrary!M203,IF(EXACT(CropLibrary!$N$199,$I$27),CropLibrary!N203,"out of range")))</f>
        <v>10</v>
      </c>
      <c r="AC3" s="313" t="str">
        <f>IF(EXACT(CropLibrary!$L$199,$J$27),CropLibrary!L203,IF(EXACT(CropLibrary!$M$199,$J$27),CropLibrary!M203,IF(EXACT(CropLibrary!$N$199,$J$27),CropLibrary!N203,"out of range")))</f>
        <v>out of range</v>
      </c>
      <c r="AD3" s="11"/>
      <c r="AE3" s="11"/>
    </row>
    <row r="4" spans="1:31" x14ac:dyDescent="0.3">
      <c r="A4" s="11"/>
      <c r="B4" s="11"/>
      <c r="C4" s="11"/>
      <c r="D4" s="11"/>
      <c r="E4" s="11"/>
      <c r="F4" s="11"/>
      <c r="G4" s="11"/>
      <c r="H4" s="11"/>
      <c r="I4" s="11"/>
      <c r="J4" s="11"/>
      <c r="K4" s="11"/>
      <c r="L4" s="11"/>
      <c r="M4" s="11"/>
      <c r="N4" s="11"/>
      <c r="O4" s="11"/>
      <c r="P4" s="11"/>
      <c r="Q4" s="11"/>
      <c r="R4" s="11"/>
      <c r="S4" s="11"/>
      <c r="T4" s="11"/>
      <c r="U4" s="11"/>
      <c r="V4" s="11"/>
      <c r="W4" s="11"/>
      <c r="X4" s="11"/>
      <c r="Y4" s="312" t="str">
        <f>IF(EXACT(CropLibrary!$L$199,$F$27),CropLibrary!L204,IF(EXACT(CropLibrary!$M$199,$F$27),CropLibrary!M204,IF(EXACT(CropLibrary!$N$199,$F$27),CropLibrary!N204,"out of range")))</f>
        <v>out of range</v>
      </c>
      <c r="Z4" s="268" t="str">
        <f>IF(EXACT(CropLibrary!$L$199,$G$27),CropLibrary!L204,IF(EXACT(CropLibrary!$M$199,$G$27),CropLibrary!M204,IF(EXACT(CropLibrary!$N$199,$G$27),CropLibrary!N204,"out of range")))</f>
        <v>out of range</v>
      </c>
      <c r="AA4" s="268" t="str">
        <f>IF(EXACT(CropLibrary!$L$199,$H$27),CropLibrary!L204,IF(EXACT(CropLibrary!$M$199,$H$27),CropLibrary!M204,IF(EXACT(CropLibrary!$N$199,$H$27),CropLibrary!N204,"out of range")))</f>
        <v>out of range</v>
      </c>
      <c r="AB4" s="268">
        <f>IF(EXACT(CropLibrary!$L$199,$I$27),CropLibrary!L204,IF(EXACT(CropLibrary!$M$199,$I$27),CropLibrary!M204,IF(EXACT(CropLibrary!$N$199,$I$27),CropLibrary!N204,"out of range")))</f>
        <v>10</v>
      </c>
      <c r="AC4" s="313" t="str">
        <f>IF(EXACT(CropLibrary!$L$199,$J$27),CropLibrary!L204,IF(EXACT(CropLibrary!$M$199,$J$27),CropLibrary!M204,IF(EXACT(CropLibrary!$N$199,$J$27),CropLibrary!N204,"out of range")))</f>
        <v>out of range</v>
      </c>
      <c r="AD4" s="11"/>
      <c r="AE4" s="11"/>
    </row>
    <row r="5" spans="1:31" x14ac:dyDescent="0.3">
      <c r="A5" s="11"/>
      <c r="B5" s="11"/>
      <c r="C5" s="11"/>
      <c r="D5" s="11"/>
      <c r="E5" s="11"/>
      <c r="F5" s="11"/>
      <c r="G5" s="11"/>
      <c r="H5" s="11"/>
      <c r="I5" s="11"/>
      <c r="J5" s="11"/>
      <c r="K5" s="11"/>
      <c r="L5" s="11"/>
      <c r="M5" s="11"/>
      <c r="N5" s="11"/>
      <c r="O5" s="11"/>
      <c r="P5" s="11"/>
      <c r="Q5" s="11"/>
      <c r="R5" s="11"/>
      <c r="S5" s="11"/>
      <c r="T5" s="11"/>
      <c r="U5" s="11"/>
      <c r="V5" s="11"/>
      <c r="W5" s="11"/>
      <c r="X5" s="11"/>
      <c r="Y5" s="312" t="str">
        <f>IF(EXACT(CropLibrary!$L$199,$F$27),CropLibrary!L205,IF(EXACT(CropLibrary!$M$199,$F$27),CropLibrary!M205,IF(EXACT(CropLibrary!$N$199,$F$27),CropLibrary!N205,"out of range")))</f>
        <v>out of range</v>
      </c>
      <c r="Z5" s="268" t="str">
        <f>IF(EXACT(CropLibrary!$L$199,$G$27),CropLibrary!L205,IF(EXACT(CropLibrary!$M$199,$G$27),CropLibrary!M205,IF(EXACT(CropLibrary!$N$199,$G$27),CropLibrary!N205,"out of range")))</f>
        <v>out of range</v>
      </c>
      <c r="AA5" s="268" t="str">
        <f>IF(EXACT(CropLibrary!$L$199,$H$27),CropLibrary!L205,IF(EXACT(CropLibrary!$M$199,$H$27),CropLibrary!M205,IF(EXACT(CropLibrary!$N$199,$H$27),CropLibrary!N205,"out of range")))</f>
        <v>out of range</v>
      </c>
      <c r="AB5" s="268">
        <f>IF(EXACT(CropLibrary!$L$199,$I$27),CropLibrary!L205,IF(EXACT(CropLibrary!$M$199,$I$27),CropLibrary!M205,IF(EXACT(CropLibrary!$N$199,$I$27),CropLibrary!N205,"out of range")))</f>
        <v>2.2999999999999998</v>
      </c>
      <c r="AC5" s="313" t="str">
        <f>IF(EXACT(CropLibrary!$L$199,$J$27),CropLibrary!L205,IF(EXACT(CropLibrary!$M$199,$J$27),CropLibrary!M205,IF(EXACT(CropLibrary!$N$199,$J$27),CropLibrary!N205,"out of range")))</f>
        <v>out of range</v>
      </c>
      <c r="AD5" s="11"/>
      <c r="AE5" s="11"/>
    </row>
    <row r="6" spans="1:31" x14ac:dyDescent="0.3">
      <c r="A6" s="16"/>
      <c r="B6" s="77"/>
      <c r="C6" s="259" t="s">
        <v>515</v>
      </c>
      <c r="D6" s="258"/>
      <c r="E6" s="254"/>
      <c r="F6" s="206"/>
      <c r="G6" s="11"/>
      <c r="H6" s="11"/>
      <c r="I6" s="11"/>
      <c r="J6" s="11"/>
      <c r="K6" s="11"/>
      <c r="L6" s="11"/>
      <c r="M6" s="11"/>
      <c r="N6" s="11"/>
      <c r="O6" s="11"/>
      <c r="P6" s="11"/>
      <c r="Q6" s="11"/>
      <c r="R6" s="11"/>
      <c r="S6" s="11"/>
      <c r="T6" s="11"/>
      <c r="U6" s="11"/>
      <c r="V6" s="11"/>
      <c r="W6" s="11"/>
      <c r="X6" s="11"/>
      <c r="Y6" s="312" t="str">
        <f>IF(EXACT(CropLibrary!$L$199,$F$27),CropLibrary!L207,IF(EXACT(CropLibrary!$M$199,$F$27),CropLibrary!M207,IF(EXACT(CropLibrary!$N$199,$F$27),CropLibrary!N207,"out of range")))</f>
        <v>out of range</v>
      </c>
      <c r="Z6" s="268" t="str">
        <f>IF(EXACT(CropLibrary!$L$199,$G$27),CropLibrary!L207,IF(EXACT(CropLibrary!$M$199,$G$27),CropLibrary!M207,IF(EXACT(CropLibrary!$N$199,$G$27),CropLibrary!N207,"out of range")))</f>
        <v>out of range</v>
      </c>
      <c r="AA6" s="268" t="str">
        <f>IF(EXACT(CropLibrary!$L$199,$H$27),CropLibrary!L207,IF(EXACT(CropLibrary!$M$199,$H$27),CropLibrary!M207,IF(EXACT(CropLibrary!$N$199,$H$27),CropLibrary!N207,"out of range")))</f>
        <v>out of range</v>
      </c>
      <c r="AB6" s="268">
        <f>IF(EXACT(CropLibrary!$L$199,$I$27),CropLibrary!L207,IF(EXACT(CropLibrary!$M$199,$I$27),CropLibrary!M207,IF(EXACT(CropLibrary!$N$199,$I$27),CropLibrary!N207,"out of range")))</f>
        <v>2000</v>
      </c>
      <c r="AC6" s="313" t="str">
        <f>IF(EXACT(CropLibrary!$L$199,$J$27),CropLibrary!L207,IF(EXACT(CropLibrary!$M$199,$J$27),CropLibrary!M207,IF(EXACT(CropLibrary!$N$199,$J$27),CropLibrary!N207,"out of range")))</f>
        <v>out of range</v>
      </c>
      <c r="AD6" s="11"/>
      <c r="AE6" s="11"/>
    </row>
    <row r="7" spans="1:31" x14ac:dyDescent="0.3">
      <c r="A7" s="11"/>
      <c r="B7" s="77"/>
      <c r="C7" s="204" t="s">
        <v>197</v>
      </c>
      <c r="D7" s="314"/>
      <c r="E7" s="315"/>
      <c r="F7" s="155" t="s">
        <v>746</v>
      </c>
      <c r="G7" s="11"/>
      <c r="H7" s="11"/>
      <c r="I7" s="11"/>
      <c r="J7" s="11"/>
      <c r="K7" s="11"/>
      <c r="L7" s="11"/>
      <c r="M7" s="11"/>
      <c r="N7" s="11"/>
      <c r="O7" s="11"/>
      <c r="P7" s="11"/>
      <c r="Q7" s="11"/>
      <c r="R7" s="11"/>
      <c r="S7" s="11"/>
      <c r="T7" s="11"/>
      <c r="U7" s="11"/>
      <c r="V7" s="11"/>
      <c r="W7" s="11"/>
      <c r="X7" s="11"/>
      <c r="Y7" s="312" t="str">
        <f>IF(EXACT(CropLibrary!$L$199,$F$27),CropLibrary!L208,IF(EXACT(CropLibrary!$M$199,$F$27),CropLibrary!M208,IF(EXACT(CropLibrary!$N$199,$F$27),CropLibrary!N208,"out of range")))</f>
        <v>out of range</v>
      </c>
      <c r="Z7" s="268" t="str">
        <f>IF(EXACT(CropLibrary!$L$199,$G$27),CropLibrary!L208,IF(EXACT(CropLibrary!$M$199,$G$27),CropLibrary!M208,IF(EXACT(CropLibrary!$N$199,$G$27),CropLibrary!N208,"out of range")))</f>
        <v>out of range</v>
      </c>
      <c r="AA7" s="268" t="str">
        <f>IF(EXACT(CropLibrary!$L$199,$H$27),CropLibrary!L208,IF(EXACT(CropLibrary!$M$199,$H$27),CropLibrary!M208,IF(EXACT(CropLibrary!$N$199,$H$27),CropLibrary!N208,"out of range")))</f>
        <v>out of range</v>
      </c>
      <c r="AB7" s="268">
        <f>IF(EXACT(CropLibrary!$L$199,$I$27),CropLibrary!L208,IF(EXACT(CropLibrary!$M$199,$I$27),CropLibrary!M208,IF(EXACT(CropLibrary!$N$199,$I$27),CropLibrary!N208,"out of range")))</f>
        <v>2000</v>
      </c>
      <c r="AC7" s="313" t="str">
        <f>IF(EXACT(CropLibrary!$L$199,$J$27),CropLibrary!L208,IF(EXACT(CropLibrary!$M$199,$J$27),CropLibrary!M208,IF(EXACT(CropLibrary!$N$199,$J$27),CropLibrary!N208,"out of range")))</f>
        <v>out of range</v>
      </c>
      <c r="AD7" s="11"/>
      <c r="AE7" s="11"/>
    </row>
    <row r="8" spans="1:31" x14ac:dyDescent="0.3">
      <c r="A8" s="60"/>
      <c r="B8" s="316"/>
      <c r="C8" s="204" t="s">
        <v>198</v>
      </c>
      <c r="D8" s="513" t="s">
        <v>514</v>
      </c>
      <c r="E8" s="514"/>
      <c r="F8" s="227">
        <v>7</v>
      </c>
      <c r="G8" s="11"/>
      <c r="H8" s="11"/>
      <c r="I8" s="11"/>
      <c r="J8" s="11"/>
      <c r="K8" s="11"/>
      <c r="L8" s="11"/>
      <c r="M8" s="11"/>
      <c r="N8" s="11"/>
      <c r="O8" s="11"/>
      <c r="P8" s="11"/>
      <c r="Q8" s="11"/>
      <c r="R8" s="11"/>
      <c r="S8" s="11"/>
      <c r="T8" s="11"/>
      <c r="U8" s="11"/>
      <c r="V8" s="11"/>
      <c r="W8" s="11"/>
      <c r="X8" s="11"/>
      <c r="Y8" s="317" t="str">
        <f>IF(EXACT(CropLibrary!$L$199,$F$27),CropLibrary!L210,IF(EXACT(CropLibrary!$M$199,$F$27),CropLibrary!M210,IF(EXACT(CropLibrary!$N$199,$F$27),CropLibrary!N210,"out of range")))</f>
        <v>out of range</v>
      </c>
      <c r="Z8" s="318" t="str">
        <f>IF(EXACT(CropLibrary!$L$199,$G$27),CropLibrary!L210,IF(EXACT(CropLibrary!$M$199,$G$27),CropLibrary!M210,IF(EXACT(CropLibrary!$N$199,$G$27),CropLibrary!N210,"out of range")))</f>
        <v>out of range</v>
      </c>
      <c r="AA8" s="318" t="str">
        <f>IF(EXACT(CropLibrary!$L$199,$H$27),CropLibrary!L210,IF(EXACT(CropLibrary!$M$199,$H$27),CropLibrary!M210,IF(EXACT(CropLibrary!$N$199,$H$27),CropLibrary!N210,"out of range")))</f>
        <v>out of range</v>
      </c>
      <c r="AB8" s="318">
        <f>IF(EXACT(CropLibrary!$L$199,$I$27),CropLibrary!L210,IF(EXACT(CropLibrary!$M$199,$I$27),CropLibrary!M210,IF(EXACT(CropLibrary!$N$199,$I$27),CropLibrary!N210,"out of range")))</f>
        <v>700</v>
      </c>
      <c r="AC8" s="319" t="str">
        <f>IF(EXACT(CropLibrary!$L$199,$J$27),CropLibrary!L210,IF(EXACT(CropLibrary!$M$199,$J$27),CropLibrary!M210,IF(EXACT(CropLibrary!$N$199,$J$27),CropLibrary!N210,"out of range")))</f>
        <v>out of range</v>
      </c>
      <c r="AD8" s="11"/>
      <c r="AE8" s="11"/>
    </row>
    <row r="9" spans="1:31" x14ac:dyDescent="0.3">
      <c r="A9" s="60"/>
      <c r="B9" s="320"/>
      <c r="C9" s="204" t="s">
        <v>516</v>
      </c>
      <c r="D9" s="515" t="s">
        <v>199</v>
      </c>
      <c r="E9" s="516"/>
      <c r="F9" s="227">
        <v>0</v>
      </c>
      <c r="G9" s="11"/>
      <c r="H9" s="11"/>
      <c r="I9" s="11"/>
      <c r="J9" s="11"/>
      <c r="K9" s="511"/>
      <c r="L9" s="511"/>
      <c r="M9" s="11"/>
      <c r="N9" s="20"/>
      <c r="O9" s="11"/>
      <c r="P9" s="11"/>
      <c r="Q9" s="11"/>
      <c r="R9" s="11"/>
      <c r="S9" s="11"/>
      <c r="T9" s="11"/>
      <c r="U9" s="11"/>
      <c r="V9" s="11"/>
      <c r="W9" s="11"/>
      <c r="X9" s="11"/>
      <c r="Y9" s="317" t="str">
        <f>IF(EXACT(CropLibrary!$L$199,$F$27),CropLibrary!L211,IF(EXACT(CropLibrary!$M$199,$F$27),CropLibrary!M211,IF(EXACT(CropLibrary!$N$199,$F$27),CropLibrary!N211,"out of range")))</f>
        <v>out of range</v>
      </c>
      <c r="Z9" s="318" t="str">
        <f>IF(EXACT(CropLibrary!$L$199,$G$27),CropLibrary!L211,IF(EXACT(CropLibrary!$M$199,$G$27),CropLibrary!M211,IF(EXACT(CropLibrary!$N$199,$G$27),CropLibrary!N211,"out of range")))</f>
        <v>out of range</v>
      </c>
      <c r="AA9" s="318" t="str">
        <f>IF(EXACT(CropLibrary!$L$199,$H$27),CropLibrary!L211,IF(EXACT(CropLibrary!$M$199,$H$27),CropLibrary!M211,IF(EXACT(CropLibrary!$N$199,$H$27),CropLibrary!N211,"out of range")))</f>
        <v>out of range</v>
      </c>
      <c r="AB9" s="318">
        <f>IF(EXACT(CropLibrary!$L$199,$I$27),CropLibrary!L211,IF(EXACT(CropLibrary!$M$199,$I$27),CropLibrary!M211,IF(EXACT(CropLibrary!$N$199,$I$27),CropLibrary!N211,"out of range")))</f>
        <v>700</v>
      </c>
      <c r="AC9" s="319" t="str">
        <f>IF(EXACT(CropLibrary!$L$199,$J$27),CropLibrary!L211,IF(EXACT(CropLibrary!$M$199,$J$27),CropLibrary!M211,IF(EXACT(CropLibrary!$N$199,$J$27),CropLibrary!N211,"out of range")))</f>
        <v>out of range</v>
      </c>
      <c r="AD9" s="11"/>
      <c r="AE9" s="11"/>
    </row>
    <row r="10" spans="1:31" x14ac:dyDescent="0.3">
      <c r="A10" s="60"/>
      <c r="B10" s="476" t="s">
        <v>201</v>
      </c>
      <c r="C10" s="204" t="s">
        <v>517</v>
      </c>
      <c r="D10" s="321" t="str">
        <f t="shared" ref="D10:D23" si="0">$F$7</f>
        <v>Rp</v>
      </c>
      <c r="E10" s="77" t="s">
        <v>200</v>
      </c>
      <c r="F10" s="227">
        <v>7150</v>
      </c>
      <c r="G10" s="11" t="s">
        <v>177</v>
      </c>
      <c r="H10" s="11" t="s">
        <v>177</v>
      </c>
      <c r="I10" s="11"/>
      <c r="J10" s="11"/>
      <c r="K10" s="511"/>
      <c r="L10" s="511"/>
      <c r="M10" s="11"/>
      <c r="N10" s="20"/>
      <c r="O10" s="11"/>
      <c r="P10" s="11"/>
      <c r="Q10" s="11"/>
      <c r="R10" s="11"/>
      <c r="S10" s="11"/>
      <c r="T10" s="11"/>
      <c r="U10" s="11"/>
      <c r="V10" s="11"/>
      <c r="W10" s="11"/>
      <c r="X10" s="11"/>
      <c r="Y10" s="11" t="s">
        <v>588</v>
      </c>
      <c r="Z10" s="11"/>
      <c r="AA10" s="11"/>
      <c r="AB10" s="11"/>
      <c r="AC10" s="11"/>
      <c r="AD10" s="11"/>
      <c r="AE10" s="11"/>
    </row>
    <row r="11" spans="1:31" x14ac:dyDescent="0.3">
      <c r="A11" s="60"/>
      <c r="B11" s="512"/>
      <c r="C11" s="204" t="s">
        <v>518</v>
      </c>
      <c r="D11" s="321" t="str">
        <f t="shared" si="0"/>
        <v>Rp</v>
      </c>
      <c r="E11" s="77" t="s">
        <v>200</v>
      </c>
      <c r="F11" s="227">
        <v>6100</v>
      </c>
      <c r="G11" s="11" t="s">
        <v>177</v>
      </c>
      <c r="H11" s="11" t="s">
        <v>177</v>
      </c>
      <c r="I11" s="11" t="s">
        <v>177</v>
      </c>
      <c r="J11" s="11" t="s">
        <v>177</v>
      </c>
      <c r="K11" s="511" t="s">
        <v>177</v>
      </c>
      <c r="L11" s="511"/>
      <c r="M11" s="11"/>
      <c r="N11" s="20"/>
      <c r="O11" s="11"/>
      <c r="P11" s="11"/>
      <c r="Q11" s="11"/>
      <c r="R11" s="11"/>
      <c r="S11" s="11"/>
      <c r="T11" s="11"/>
      <c r="U11" s="11"/>
      <c r="V11" s="11"/>
      <c r="W11" s="11"/>
      <c r="X11" s="11"/>
      <c r="Y11" s="11"/>
      <c r="Z11" s="11"/>
      <c r="AA11" s="11"/>
      <c r="AB11" s="11"/>
      <c r="AC11" s="11"/>
      <c r="AD11" s="11"/>
      <c r="AE11" s="11"/>
    </row>
    <row r="12" spans="1:31" x14ac:dyDescent="0.3">
      <c r="A12" s="60"/>
      <c r="B12" s="512"/>
      <c r="C12" s="204" t="s">
        <v>519</v>
      </c>
      <c r="D12" s="321" t="str">
        <f t="shared" si="0"/>
        <v>Rp</v>
      </c>
      <c r="E12" s="77" t="s">
        <v>200</v>
      </c>
      <c r="F12" s="227">
        <v>100</v>
      </c>
      <c r="G12" s="11"/>
      <c r="H12" s="11"/>
      <c r="I12" s="11"/>
      <c r="J12" s="11"/>
      <c r="K12" s="68"/>
      <c r="L12" s="68"/>
      <c r="M12" s="11"/>
      <c r="N12" s="20"/>
      <c r="O12" s="11"/>
      <c r="P12" s="11"/>
      <c r="Q12" s="11"/>
      <c r="R12" s="11"/>
      <c r="S12" s="11"/>
      <c r="T12" s="11"/>
      <c r="U12" s="11"/>
      <c r="V12" s="11"/>
      <c r="W12" s="11"/>
      <c r="X12" s="11"/>
      <c r="Y12" s="11"/>
      <c r="Z12" s="11"/>
      <c r="AA12" s="11"/>
      <c r="AB12" s="11"/>
      <c r="AC12" s="11"/>
      <c r="AD12" s="11"/>
      <c r="AE12" s="11"/>
    </row>
    <row r="13" spans="1:31" x14ac:dyDescent="0.3">
      <c r="A13" s="60"/>
      <c r="B13" s="512"/>
      <c r="C13" s="204" t="s">
        <v>520</v>
      </c>
      <c r="D13" s="321" t="str">
        <f t="shared" si="0"/>
        <v>Rp</v>
      </c>
      <c r="E13" s="77" t="s">
        <v>200</v>
      </c>
      <c r="F13" s="227">
        <v>100</v>
      </c>
      <c r="G13" s="11"/>
      <c r="H13" s="11"/>
      <c r="I13" s="11"/>
      <c r="J13" s="11"/>
      <c r="K13" s="68"/>
      <c r="L13" s="68"/>
      <c r="M13" s="11"/>
      <c r="N13" s="20"/>
      <c r="O13" s="11"/>
      <c r="P13" s="11"/>
      <c r="Q13" s="11"/>
      <c r="R13" s="11"/>
      <c r="S13" s="11"/>
      <c r="T13" s="11"/>
      <c r="U13" s="11"/>
      <c r="V13" s="11"/>
      <c r="W13" s="11"/>
      <c r="X13" s="11"/>
      <c r="Y13" s="11"/>
      <c r="Z13" s="11"/>
      <c r="AA13" s="11"/>
      <c r="AB13" s="11"/>
      <c r="AC13" s="11"/>
      <c r="AD13" s="11"/>
      <c r="AE13" s="11"/>
    </row>
    <row r="14" spans="1:31" x14ac:dyDescent="0.3">
      <c r="A14" s="60"/>
      <c r="B14" s="512"/>
      <c r="C14" s="204" t="s">
        <v>521</v>
      </c>
      <c r="D14" s="321" t="str">
        <f t="shared" si="0"/>
        <v>Rp</v>
      </c>
      <c r="E14" s="77" t="s">
        <v>207</v>
      </c>
      <c r="F14" s="227">
        <v>101500</v>
      </c>
      <c r="G14" s="11"/>
      <c r="H14" s="11" t="s">
        <v>177</v>
      </c>
      <c r="I14" s="11" t="s">
        <v>177</v>
      </c>
      <c r="J14" s="11" t="s">
        <v>177</v>
      </c>
      <c r="K14" s="511"/>
      <c r="L14" s="511"/>
      <c r="M14" s="11"/>
      <c r="N14" s="20"/>
      <c r="O14" s="11"/>
      <c r="P14" s="11"/>
      <c r="Q14" s="11"/>
      <c r="R14" s="11"/>
      <c r="S14" s="11"/>
      <c r="T14" s="11"/>
      <c r="U14" s="11"/>
      <c r="V14" s="11"/>
      <c r="W14" s="11"/>
      <c r="X14" s="11"/>
      <c r="Y14" s="11"/>
      <c r="Z14" s="11"/>
      <c r="AA14" s="11"/>
      <c r="AB14" s="11"/>
      <c r="AC14" s="11"/>
      <c r="AD14" s="11"/>
      <c r="AE14" s="11"/>
    </row>
    <row r="15" spans="1:31" x14ac:dyDescent="0.3">
      <c r="A15" s="60"/>
      <c r="B15" s="512"/>
      <c r="C15" s="204" t="s">
        <v>522</v>
      </c>
      <c r="D15" s="321" t="str">
        <f t="shared" si="0"/>
        <v>Rp</v>
      </c>
      <c r="E15" s="77" t="s">
        <v>207</v>
      </c>
      <c r="F15" s="227">
        <v>0</v>
      </c>
      <c r="G15" s="11"/>
      <c r="H15" s="11"/>
      <c r="I15" s="11"/>
      <c r="J15" s="11"/>
      <c r="K15" s="511"/>
      <c r="L15" s="511"/>
      <c r="M15" s="11"/>
      <c r="N15" s="20"/>
      <c r="O15" s="11"/>
      <c r="P15" s="11"/>
      <c r="Q15" s="11"/>
      <c r="R15" s="11"/>
      <c r="S15" s="11"/>
      <c r="T15" s="11"/>
      <c r="U15" s="11"/>
      <c r="V15" s="11"/>
      <c r="W15" s="11"/>
      <c r="X15" s="11"/>
      <c r="Y15" s="11"/>
      <c r="Z15" s="11"/>
      <c r="AA15" s="11"/>
      <c r="AB15" s="11"/>
      <c r="AC15" s="11"/>
      <c r="AD15" s="11"/>
      <c r="AE15" s="11"/>
    </row>
    <row r="16" spans="1:31" x14ac:dyDescent="0.3">
      <c r="A16" s="60"/>
      <c r="B16" s="512"/>
      <c r="C16" s="204" t="s">
        <v>203</v>
      </c>
      <c r="D16" s="321" t="str">
        <f t="shared" si="0"/>
        <v>Rp</v>
      </c>
      <c r="E16" s="77" t="s">
        <v>202</v>
      </c>
      <c r="F16" s="227">
        <v>15000</v>
      </c>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row>
    <row r="17" spans="1:31" x14ac:dyDescent="0.3">
      <c r="A17" s="60"/>
      <c r="B17" s="476" t="s">
        <v>204</v>
      </c>
      <c r="C17" s="204" t="s">
        <v>517</v>
      </c>
      <c r="D17" s="321" t="str">
        <f t="shared" si="0"/>
        <v>Rp</v>
      </c>
      <c r="E17" s="77" t="s">
        <v>200</v>
      </c>
      <c r="F17" s="227">
        <v>7150</v>
      </c>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row>
    <row r="18" spans="1:31" x14ac:dyDescent="0.3">
      <c r="A18" s="60"/>
      <c r="B18" s="512"/>
      <c r="C18" s="204" t="s">
        <v>518</v>
      </c>
      <c r="D18" s="321" t="str">
        <f t="shared" si="0"/>
        <v>Rp</v>
      </c>
      <c r="E18" s="77" t="s">
        <v>200</v>
      </c>
      <c r="F18" s="227">
        <v>6100</v>
      </c>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row>
    <row r="19" spans="1:31" x14ac:dyDescent="0.3">
      <c r="A19" s="60"/>
      <c r="B19" s="512"/>
      <c r="C19" s="204" t="s">
        <v>519</v>
      </c>
      <c r="D19" s="321" t="str">
        <f t="shared" si="0"/>
        <v>Rp</v>
      </c>
      <c r="E19" s="77" t="s">
        <v>200</v>
      </c>
      <c r="F19" s="227">
        <v>100</v>
      </c>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row>
    <row r="20" spans="1:31" x14ac:dyDescent="0.3">
      <c r="A20" s="60"/>
      <c r="B20" s="512"/>
      <c r="C20" s="204" t="s">
        <v>520</v>
      </c>
      <c r="D20" s="321" t="str">
        <f t="shared" si="0"/>
        <v>Rp</v>
      </c>
      <c r="E20" s="77" t="s">
        <v>200</v>
      </c>
      <c r="F20" s="227">
        <v>100</v>
      </c>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row>
    <row r="21" spans="1:31" x14ac:dyDescent="0.3">
      <c r="A21" s="60"/>
      <c r="B21" s="512"/>
      <c r="C21" s="204" t="s">
        <v>521</v>
      </c>
      <c r="D21" s="321" t="str">
        <f t="shared" si="0"/>
        <v>Rp</v>
      </c>
      <c r="E21" s="77" t="s">
        <v>207</v>
      </c>
      <c r="F21" s="227">
        <v>101500</v>
      </c>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row>
    <row r="22" spans="1:31" x14ac:dyDescent="0.3">
      <c r="A22" s="60"/>
      <c r="B22" s="512"/>
      <c r="C22" s="204" t="s">
        <v>522</v>
      </c>
      <c r="D22" s="321" t="str">
        <f t="shared" si="0"/>
        <v>Rp</v>
      </c>
      <c r="E22" s="77" t="s">
        <v>207</v>
      </c>
      <c r="F22" s="227">
        <v>0</v>
      </c>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row>
    <row r="23" spans="1:31" x14ac:dyDescent="0.3">
      <c r="A23" s="60"/>
      <c r="B23" s="512"/>
      <c r="C23" s="204" t="s">
        <v>203</v>
      </c>
      <c r="D23" s="322" t="str">
        <f t="shared" si="0"/>
        <v>Rp</v>
      </c>
      <c r="E23" s="97" t="s">
        <v>202</v>
      </c>
      <c r="F23" s="227">
        <v>15000</v>
      </c>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row>
    <row r="24" spans="1:31" x14ac:dyDescent="0.3">
      <c r="A24" s="60"/>
      <c r="B24" s="323"/>
      <c r="C24" s="11"/>
      <c r="D24" s="11"/>
      <c r="E24" s="11"/>
      <c r="F24" s="32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row>
    <row r="25" spans="1:31" x14ac:dyDescent="0.3">
      <c r="A25" s="16"/>
      <c r="B25" s="323"/>
      <c r="C25" s="325"/>
      <c r="D25" s="95"/>
      <c r="E25" s="97"/>
      <c r="F25" s="281" t="str">
        <f>'CROP MANAGEMENT'!B5</f>
        <v>Cassava</v>
      </c>
      <c r="G25" s="281" t="str">
        <f>'CROP MANAGEMENT'!C5</f>
        <v>Maize</v>
      </c>
      <c r="H25" s="281" t="str">
        <f>'CROP MANAGEMENT'!D5</f>
        <v>Groundnut</v>
      </c>
      <c r="I25" s="281" t="str">
        <f>'CROP MANAGEMENT'!E5</f>
        <v>Mucuna</v>
      </c>
      <c r="J25" s="281" t="str">
        <f>'CROP MANAGEMENT'!F5</f>
        <v>Sugarcane</v>
      </c>
      <c r="K25" s="11"/>
      <c r="L25" s="11"/>
      <c r="M25" s="11"/>
      <c r="N25" s="11"/>
      <c r="O25" s="11"/>
      <c r="P25" s="11"/>
      <c r="Q25" s="11"/>
      <c r="R25" s="11"/>
      <c r="S25" s="11"/>
      <c r="T25" s="11"/>
      <c r="U25" s="11"/>
      <c r="V25" s="11"/>
      <c r="W25" s="11"/>
      <c r="X25" s="11"/>
      <c r="Y25" s="11"/>
      <c r="Z25" s="11"/>
      <c r="AA25" s="11"/>
      <c r="AB25" s="11"/>
      <c r="AC25" s="11"/>
      <c r="AD25" s="11"/>
      <c r="AE25" s="11"/>
    </row>
    <row r="26" spans="1:31" x14ac:dyDescent="0.3">
      <c r="A26" s="11"/>
      <c r="B26" s="323"/>
      <c r="C26" s="326" t="s">
        <v>971</v>
      </c>
      <c r="D26" s="74"/>
      <c r="E26" s="75"/>
      <c r="F26" s="285" t="s">
        <v>590</v>
      </c>
      <c r="G26" s="285" t="s">
        <v>591</v>
      </c>
      <c r="H26" s="285" t="s">
        <v>592</v>
      </c>
      <c r="I26" s="285" t="s">
        <v>593</v>
      </c>
      <c r="J26" s="285" t="s">
        <v>594</v>
      </c>
      <c r="K26" s="11"/>
      <c r="L26" s="11"/>
      <c r="M26" s="11"/>
      <c r="N26" s="11"/>
      <c r="O26" s="11"/>
      <c r="P26" s="11"/>
      <c r="Q26" s="11"/>
      <c r="R26" s="11"/>
      <c r="S26" s="11"/>
      <c r="T26" s="11"/>
      <c r="U26" s="11"/>
      <c r="V26" s="11"/>
      <c r="W26" s="11"/>
      <c r="X26" s="11"/>
      <c r="Y26" s="11"/>
      <c r="Z26" s="11"/>
      <c r="AA26" s="11"/>
      <c r="AB26" s="11"/>
      <c r="AC26" s="11"/>
      <c r="AD26" s="11"/>
      <c r="AE26" s="11"/>
    </row>
    <row r="27" spans="1:31" x14ac:dyDescent="0.3">
      <c r="A27" s="11"/>
      <c r="B27" s="323"/>
      <c r="C27" s="94"/>
      <c r="D27" s="95"/>
      <c r="E27" s="97"/>
      <c r="F27" s="214" t="str">
        <f>'CROP MANAGEMENT'!B3</f>
        <v>A</v>
      </c>
      <c r="G27" s="214" t="str">
        <f>'CROP MANAGEMENT'!C3</f>
        <v>B</v>
      </c>
      <c r="H27" s="214" t="str">
        <f>'CROP MANAGEMENT'!D3</f>
        <v>D</v>
      </c>
      <c r="I27" s="214" t="str">
        <f>'CROP MANAGEMENT'!E3</f>
        <v>H</v>
      </c>
      <c r="J27" s="214" t="str">
        <f>'CROP MANAGEMENT'!F3</f>
        <v>G</v>
      </c>
      <c r="K27" s="11"/>
      <c r="L27" s="11"/>
      <c r="M27" s="11"/>
      <c r="N27" s="11"/>
      <c r="O27" s="11"/>
      <c r="P27" s="11"/>
      <c r="Q27" s="11"/>
      <c r="R27" s="11"/>
      <c r="S27" s="11"/>
      <c r="T27" s="11"/>
      <c r="U27" s="11"/>
      <c r="V27" s="11"/>
      <c r="W27" s="11"/>
      <c r="X27" s="11"/>
      <c r="Y27" s="11"/>
      <c r="Z27" s="11"/>
      <c r="AA27" s="11"/>
      <c r="AB27" s="11"/>
      <c r="AC27" s="11"/>
      <c r="AD27" s="11"/>
      <c r="AE27" s="11"/>
    </row>
    <row r="28" spans="1:31" ht="15" customHeight="1" x14ac:dyDescent="0.3">
      <c r="A28" s="238"/>
      <c r="B28" s="485"/>
      <c r="C28" s="204" t="str">
        <f>CropLibrary!C201</f>
        <v>Labour for planting per cropping season</v>
      </c>
      <c r="D28" s="258" t="str">
        <f>CropLibrary!D201</f>
        <v>person days ha-1</v>
      </c>
      <c r="E28" s="206"/>
      <c r="F28" s="327">
        <f>IF(EXACT(CropLibrary!$E$199,$F$27),CropLibrary!E201,IF(EXACT(CropLibrary!$F$199,$F$27),CropLibrary!F201,IF(EXACT(CropLibrary!$G$199,$F$27),CropLibrary!G201,IF(EXACT(CropLibrary!$H$199,$F$27),CropLibrary!H201,IF(EXACT(CropLibrary!$I$199,$F$27),CropLibrary!I201,IF(EXACT(CropLibrary!$J$199,$F$27),CropLibrary!J201,IF(EXACT(CropLibrary!$K$199,$F$27),CropLibrary!K201,Y1)))))))</f>
        <v>30</v>
      </c>
      <c r="G28" s="327">
        <f>IF(EXACT(CropLibrary!$E$199,$G$27),CropLibrary!E201,IF(EXACT(CropLibrary!$F$199,$G$27),CropLibrary!F201,IF(EXACT(CropLibrary!$G$199,$G$27),CropLibrary!G201,IF(EXACT(CropLibrary!$H$199,$G$27),CropLibrary!H201,IF(EXACT(CropLibrary!$I$199,$G$27),CropLibrary!I201,IF(EXACT(CropLibrary!$J$199,$G$27),CropLibrary!J201,IF(EXACT(CropLibrary!$K$199,$G$27),CropLibrary!K201,Z1)))))))</f>
        <v>25</v>
      </c>
      <c r="H28" s="327">
        <f>IF(EXACT(CropLibrary!$E$199,$H$27),CropLibrary!E201,IF(EXACT(CropLibrary!$F$199,$H$27),CropLibrary!F201,IF(EXACT(CropLibrary!$G$199,$H$27),CropLibrary!G201,IF(EXACT(CropLibrary!$H$199,$H$27),CropLibrary!H201,IF(EXACT(CropLibrary!$I$199,$H$27),CropLibrary!I201,IF(EXACT(CropLibrary!$J$199,$H$27),CropLibrary!J201,IF(EXACT(CropLibrary!$K$199,$H$27),CropLibrary!K201,AA1)))))))</f>
        <v>10</v>
      </c>
      <c r="I28" s="327">
        <f>IF(EXACT(CropLibrary!$E$199,$I$27),CropLibrary!E201,IF(EXACT(CropLibrary!$F$199,$I$27),CropLibrary!F201,IF(EXACT(CropLibrary!$G$199,$I$27),CropLibrary!G201,IF(EXACT(CropLibrary!$H$199,$I$27),CropLibrary!H201,IF(EXACT(CropLibrary!$I$199,$I$27),CropLibrary!I201,IF(EXACT(CropLibrary!$J$199,$I$27),CropLibrary!J201,IF(EXACT(CropLibrary!$K$199,$I$27),CropLibrary!K201,AB1)))))))</f>
        <v>15</v>
      </c>
      <c r="J28" s="327">
        <f>IF(EXACT(CropLibrary!$E$199,$J$27),CropLibrary!E201,IF(EXACT(CropLibrary!$F$199,$J$27),CropLibrary!F201,IF(EXACT(CropLibrary!$G$199,$J$27),CropLibrary!G201,IF(EXACT(CropLibrary!$H$199,$J$27),CropLibrary!H201,IF(EXACT(CropLibrary!$I$199,$J$27),CropLibrary!I201,IF(EXACT(CropLibrary!$J$199,$J$27),CropLibrary!J201,IF(EXACT(CropLibrary!$K$199,$J$27),CropLibrary!K201,AC1)))))))</f>
        <v>24</v>
      </c>
      <c r="K28" s="11"/>
      <c r="L28" s="11"/>
      <c r="M28" s="11"/>
      <c r="N28" s="11"/>
      <c r="O28" s="11"/>
      <c r="P28" s="11"/>
      <c r="Q28" s="11"/>
      <c r="R28" s="11"/>
      <c r="S28" s="11"/>
      <c r="T28" s="11"/>
      <c r="U28" s="11"/>
      <c r="V28" s="11"/>
      <c r="W28" s="11"/>
      <c r="X28" s="11"/>
      <c r="Y28" s="11"/>
      <c r="Z28" s="11"/>
      <c r="AA28" s="11"/>
      <c r="AB28" s="11"/>
      <c r="AC28" s="11"/>
      <c r="AD28" s="11"/>
      <c r="AE28" s="11"/>
    </row>
    <row r="29" spans="1:31" x14ac:dyDescent="0.3">
      <c r="A29" s="238"/>
      <c r="B29" s="485"/>
      <c r="C29" s="204" t="str">
        <f>CropLibrary!C202</f>
        <v>Labour for weeding per cropping season</v>
      </c>
      <c r="D29" s="258" t="str">
        <f>CropLibrary!D202</f>
        <v>person days ha-1</v>
      </c>
      <c r="E29" s="206"/>
      <c r="F29" s="327">
        <f>IF(EXACT(CropLibrary!$E$199,$F$27),CropLibrary!E202,IF(EXACT(CropLibrary!$F$199,$F$27),CropLibrary!F202,IF(EXACT(CropLibrary!$G$199,$F$27),CropLibrary!G202,IF(EXACT(CropLibrary!$H$199,$F$27),CropLibrary!H202,IF(EXACT(CropLibrary!$I$199,$F$27),CropLibrary!I202,IF(EXACT(CropLibrary!$J$199,$F$27),CropLibrary!J202,IF(EXACT(CropLibrary!$K$199,$F$27),CropLibrary!K202,Y2)))))))</f>
        <v>29</v>
      </c>
      <c r="G29" s="327">
        <f>IF(EXACT(CropLibrary!$E$199,$G$27),CropLibrary!E202,IF(EXACT(CropLibrary!$F$199,$G$27),CropLibrary!F202,IF(EXACT(CropLibrary!$G$199,$G$27),CropLibrary!G202,IF(EXACT(CropLibrary!$H$199,$G$27),CropLibrary!H202,IF(EXACT(CropLibrary!$I$199,$G$27),CropLibrary!I202,IF(EXACT(CropLibrary!$J$199,$G$27),CropLibrary!J202,IF(EXACT(CropLibrary!$K$199,$G$27),CropLibrary!K202,Z2)))))))</f>
        <v>0</v>
      </c>
      <c r="H29" s="327">
        <f>IF(EXACT(CropLibrary!$E$199,$H$27),CropLibrary!E202,IF(EXACT(CropLibrary!$F$199,$H$27),CropLibrary!F202,IF(EXACT(CropLibrary!$G$199,$H$27),CropLibrary!G202,IF(EXACT(CropLibrary!$H$199,$H$27),CropLibrary!H202,IF(EXACT(CropLibrary!$I$199,$H$27),CropLibrary!I202,IF(EXACT(CropLibrary!$J$199,$H$27),CropLibrary!J202,IF(EXACT(CropLibrary!$K$199,$H$27),CropLibrary!K202,AA2)))))))</f>
        <v>25</v>
      </c>
      <c r="I29" s="327">
        <f>IF(EXACT(CropLibrary!$E$199,$I$27),CropLibrary!E202,IF(EXACT(CropLibrary!$F$199,$I$27),CropLibrary!F202,IF(EXACT(CropLibrary!$G$199,$I$27),CropLibrary!G202,IF(EXACT(CropLibrary!$H$199,$I$27),CropLibrary!H202,IF(EXACT(CropLibrary!$I$199,$I$27),CropLibrary!I202,IF(EXACT(CropLibrary!$J$199,$I$27),CropLibrary!J202,IF(EXACT(CropLibrary!$K$199,$I$27),CropLibrary!K202,AB2)))))))</f>
        <v>30</v>
      </c>
      <c r="J29" s="327">
        <f>IF(EXACT(CropLibrary!$E$199,$J$27),CropLibrary!E202,IF(EXACT(CropLibrary!$F$199,$J$27),CropLibrary!F202,IF(EXACT(CropLibrary!$G$199,$J$27),CropLibrary!G202,IF(EXACT(CropLibrary!$H$199,$J$27),CropLibrary!H202,IF(EXACT(CropLibrary!$I$199,$J$27),CropLibrary!I202,IF(EXACT(CropLibrary!$J$199,$J$27),CropLibrary!J202,IF(EXACT(CropLibrary!$K$199,$J$27),CropLibrary!K202,AC2)))))))</f>
        <v>22.5</v>
      </c>
      <c r="K29" s="11"/>
      <c r="L29" s="11"/>
      <c r="M29" s="11"/>
      <c r="N29" s="11"/>
      <c r="O29" s="11"/>
      <c r="P29" s="11"/>
      <c r="Q29" s="11"/>
      <c r="R29" s="11"/>
      <c r="S29" s="11"/>
      <c r="T29" s="11"/>
      <c r="U29" s="11"/>
      <c r="V29" s="11"/>
      <c r="W29" s="11"/>
      <c r="X29" s="11"/>
      <c r="Y29" s="11"/>
      <c r="Z29" s="11"/>
      <c r="AA29" s="11"/>
      <c r="AB29" s="11"/>
      <c r="AC29" s="11"/>
      <c r="AD29" s="11"/>
      <c r="AE29" s="11"/>
    </row>
    <row r="30" spans="1:31" x14ac:dyDescent="0.3">
      <c r="A30" s="238"/>
      <c r="B30" s="485"/>
      <c r="C30" s="204" t="str">
        <f>CropLibrary!C203</f>
        <v>Labour for pest control per cropping season</v>
      </c>
      <c r="D30" s="258" t="str">
        <f>CropLibrary!D203</f>
        <v>person days ha-1</v>
      </c>
      <c r="E30" s="206"/>
      <c r="F30" s="327">
        <f>IF(EXACT(CropLibrary!$E$199,$F$27),CropLibrary!E203,IF(EXACT(CropLibrary!$F$199,$F$27),CropLibrary!F203,IF(EXACT(CropLibrary!$G$199,$F$27),CropLibrary!G203,IF(EXACT(CropLibrary!$H$199,$F$27),CropLibrary!H203,IF(EXACT(CropLibrary!$I$199,$F$27),CropLibrary!I203,IF(EXACT(CropLibrary!$J$199,$F$27),CropLibrary!J203,IF(EXACT(CropLibrary!$K$199,$F$27),CropLibrary!K203,Y3)))))))</f>
        <v>3.5</v>
      </c>
      <c r="G30" s="327">
        <f>IF(EXACT(CropLibrary!$E$199,$G$27),CropLibrary!E203,IF(EXACT(CropLibrary!$F$199,$G$27),CropLibrary!F203,IF(EXACT(CropLibrary!$G$199,$G$27),CropLibrary!G203,IF(EXACT(CropLibrary!$H$199,$G$27),CropLibrary!H203,IF(EXACT(CropLibrary!$I$199,$G$27),CropLibrary!I203,IF(EXACT(CropLibrary!$J$199,$G$27),CropLibrary!J203,IF(EXACT(CropLibrary!$K$199,$G$27),CropLibrary!K203,Z3)))))))</f>
        <v>0</v>
      </c>
      <c r="H30" s="327">
        <f>IF(EXACT(CropLibrary!$E$199,$H$27),CropLibrary!E203,IF(EXACT(CropLibrary!$F$199,$H$27),CropLibrary!F203,IF(EXACT(CropLibrary!$G$199,$H$27),CropLibrary!G203,IF(EXACT(CropLibrary!$H$199,$H$27),CropLibrary!H203,IF(EXACT(CropLibrary!$I$199,$H$27),CropLibrary!I203,IF(EXACT(CropLibrary!$J$199,$H$27),CropLibrary!J203,IF(EXACT(CropLibrary!$K$199,$H$27),CropLibrary!K203,AA3)))))))</f>
        <v>10</v>
      </c>
      <c r="I30" s="327">
        <f>IF(EXACT(CropLibrary!$E$199,$I$27),CropLibrary!E203,IF(EXACT(CropLibrary!$F$199,$I$27),CropLibrary!F203,IF(EXACT(CropLibrary!$G$199,$I$27),CropLibrary!G203,IF(EXACT(CropLibrary!$H$199,$I$27),CropLibrary!H203,IF(EXACT(CropLibrary!$I$199,$I$27),CropLibrary!I203,IF(EXACT(CropLibrary!$J$199,$I$27),CropLibrary!J203,IF(EXACT(CropLibrary!$K$199,$I$27),CropLibrary!K203,AB3)))))))</f>
        <v>10</v>
      </c>
      <c r="J30" s="327">
        <f>IF(EXACT(CropLibrary!$E$199,$J$27),CropLibrary!E203,IF(EXACT(CropLibrary!$F$199,$J$27),CropLibrary!F203,IF(EXACT(CropLibrary!$G$199,$J$27),CropLibrary!G203,IF(EXACT(CropLibrary!$H$199,$J$27),CropLibrary!H203,IF(EXACT(CropLibrary!$I$199,$J$27),CropLibrary!I203,IF(EXACT(CropLibrary!$J$199,$J$27),CropLibrary!J203,IF(EXACT(CropLibrary!$K$199,$J$27),CropLibrary!K203,AC3)))))))</f>
        <v>3.5</v>
      </c>
      <c r="K30" s="11"/>
      <c r="L30" s="11"/>
      <c r="M30" s="11"/>
      <c r="N30" s="11"/>
      <c r="O30" s="11"/>
      <c r="P30" s="11"/>
      <c r="Q30" s="11"/>
      <c r="R30" s="11"/>
      <c r="S30" s="11"/>
      <c r="T30" s="11"/>
      <c r="U30" s="11"/>
      <c r="V30" s="11"/>
      <c r="W30" s="11"/>
      <c r="X30" s="11"/>
      <c r="Y30" s="11"/>
      <c r="Z30" s="11"/>
      <c r="AA30" s="11"/>
      <c r="AB30" s="11"/>
      <c r="AC30" s="11"/>
      <c r="AD30" s="11"/>
      <c r="AE30" s="11"/>
    </row>
    <row r="31" spans="1:31" x14ac:dyDescent="0.3">
      <c r="A31" s="238"/>
      <c r="B31" s="485"/>
      <c r="C31" s="204" t="str">
        <f>CropLibrary!C204</f>
        <v>Labour for harvesting per cropping season</v>
      </c>
      <c r="D31" s="258" t="str">
        <f>CropLibrary!D204</f>
        <v>person days Mg-1</v>
      </c>
      <c r="E31" s="206"/>
      <c r="F31" s="327">
        <f>IF(EXACT(CropLibrary!$E$199,$F$27),CropLibrary!E204,IF(EXACT(CropLibrary!$F$199,$F$27),CropLibrary!F204,IF(EXACT(CropLibrary!$G$199,$F$27),CropLibrary!G204,IF(EXACT(CropLibrary!$H$199,$F$27),CropLibrary!H204,IF(EXACT(CropLibrary!$I$199,$F$27),CropLibrary!I204,IF(EXACT(CropLibrary!$J$199,$F$27),CropLibrary!J204,IF(EXACT(CropLibrary!$K$199,$F$27),CropLibrary!K204,Y4)))))))</f>
        <v>1.78</v>
      </c>
      <c r="G31" s="327">
        <f>IF(EXACT(CropLibrary!$E$199,$G$27),CropLibrary!E204,IF(EXACT(CropLibrary!$F$199,$G$27),CropLibrary!F204,IF(EXACT(CropLibrary!$G$199,$G$27),CropLibrary!G204,IF(EXACT(CropLibrary!$H$199,$G$27),CropLibrary!H204,IF(EXACT(CropLibrary!$I$199,$G$27),CropLibrary!I204,IF(EXACT(CropLibrary!$J$199,$G$27),CropLibrary!J204,IF(EXACT(CropLibrary!$K$199,$G$27),CropLibrary!K204,Z4)))))))</f>
        <v>2</v>
      </c>
      <c r="H31" s="327">
        <f>IF(EXACT(CropLibrary!$E$199,$H$27),CropLibrary!E204,IF(EXACT(CropLibrary!$F$199,$H$27),CropLibrary!F204,IF(EXACT(CropLibrary!$G$199,$H$27),CropLibrary!G204,IF(EXACT(CropLibrary!$H$199,$H$27),CropLibrary!H204,IF(EXACT(CropLibrary!$I$199,$H$27),CropLibrary!I204,IF(EXACT(CropLibrary!$J$199,$H$27),CropLibrary!J204,IF(EXACT(CropLibrary!$K$199,$H$27),CropLibrary!K204,AA4)))))))</f>
        <v>15</v>
      </c>
      <c r="I31" s="327">
        <f>IF(EXACT(CropLibrary!$E$199,$I$27),CropLibrary!E204,IF(EXACT(CropLibrary!$F$199,$I$27),CropLibrary!F204,IF(EXACT(CropLibrary!$G$199,$I$27),CropLibrary!G204,IF(EXACT(CropLibrary!$H$199,$I$27),CropLibrary!H204,IF(EXACT(CropLibrary!$I$199,$I$27),CropLibrary!I204,IF(EXACT(CropLibrary!$J$199,$I$27),CropLibrary!J204,IF(EXACT(CropLibrary!$K$199,$I$27),CropLibrary!K204,AB4)))))))</f>
        <v>10</v>
      </c>
      <c r="J31" s="327">
        <f>IF(EXACT(CropLibrary!$E$199,$J$27),CropLibrary!E204,IF(EXACT(CropLibrary!$F$199,$J$27),CropLibrary!F204,IF(EXACT(CropLibrary!$G$199,$J$27),CropLibrary!G204,IF(EXACT(CropLibrary!$H$199,$J$27),CropLibrary!H204,IF(EXACT(CropLibrary!$I$199,$J$27),CropLibrary!I204,IF(EXACT(CropLibrary!$J$199,$J$27),CropLibrary!J204,IF(EXACT(CropLibrary!$K$199,$J$27),CropLibrary!K204,AC4)))))))</f>
        <v>1.54</v>
      </c>
      <c r="K31" s="11"/>
      <c r="L31" s="11"/>
      <c r="M31" s="11"/>
      <c r="N31" s="11"/>
      <c r="O31" s="11"/>
      <c r="P31" s="11"/>
      <c r="Q31" s="11"/>
      <c r="R31" s="11"/>
      <c r="S31" s="11"/>
      <c r="T31" s="11"/>
      <c r="U31" s="11"/>
      <c r="V31" s="11"/>
      <c r="W31" s="11"/>
      <c r="X31" s="11"/>
      <c r="Y31" s="11"/>
      <c r="Z31" s="11"/>
      <c r="AA31" s="11"/>
      <c r="AB31" s="11"/>
      <c r="AC31" s="11"/>
      <c r="AD31" s="11"/>
      <c r="AE31" s="11"/>
    </row>
    <row r="32" spans="1:31" x14ac:dyDescent="0.3">
      <c r="A32" s="238"/>
      <c r="B32" s="261"/>
      <c r="C32" s="204" t="str">
        <f>CropLibrary!C205</f>
        <v>Labour for fertilizer application per application</v>
      </c>
      <c r="D32" s="258" t="str">
        <f>CropLibrary!D205</f>
        <v>person day ha-1</v>
      </c>
      <c r="E32" s="206"/>
      <c r="F32" s="327">
        <f>IF(EXACT(CropLibrary!$E$199,$F$27),CropLibrary!E205,IF(EXACT(CropLibrary!$F$199,$F$27),CropLibrary!F205,IF(EXACT(CropLibrary!$G$199,$F$27),CropLibrary!G205,IF(EXACT(CropLibrary!$H$199,$F$27),CropLibrary!H205,IF(EXACT(CropLibrary!$I$199,$F$27),CropLibrary!I205,IF(EXACT(CropLibrary!$J$199,$F$27),CropLibrary!J205,IF(EXACT(CropLibrary!$K$199,$F$27),CropLibrary!K205,Y5)))))))</f>
        <v>2</v>
      </c>
      <c r="G32" s="327">
        <f>IF(EXACT(CropLibrary!$E$199,$G$27),CropLibrary!E205,IF(EXACT(CropLibrary!$F$199,$G$27),CropLibrary!F205,IF(EXACT(CropLibrary!$G$199,$G$27),CropLibrary!G205,IF(EXACT(CropLibrary!$H$199,$G$27),CropLibrary!H205,IF(EXACT(CropLibrary!$I$199,$G$27),CropLibrary!I205,IF(EXACT(CropLibrary!$J$199,$G$27),CropLibrary!J205,IF(EXACT(CropLibrary!$K$199,$G$27),CropLibrary!K205,Z5)))))))</f>
        <v>2</v>
      </c>
      <c r="H32" s="327">
        <f>IF(EXACT(CropLibrary!$E$199,$H$27),CropLibrary!E205,IF(EXACT(CropLibrary!$F$199,$H$27),CropLibrary!F205,IF(EXACT(CropLibrary!$G$199,$H$27),CropLibrary!G205,IF(EXACT(CropLibrary!$H$199,$H$27),CropLibrary!H205,IF(EXACT(CropLibrary!$I$199,$H$27),CropLibrary!I205,IF(EXACT(CropLibrary!$J$199,$H$27),CropLibrary!J205,IF(EXACT(CropLibrary!$K$199,$H$27),CropLibrary!K205,AA5)))))))</f>
        <v>3</v>
      </c>
      <c r="I32" s="327">
        <f>IF(EXACT(CropLibrary!$E$199,$I$27),CropLibrary!E205,IF(EXACT(CropLibrary!$F$199,$I$27),CropLibrary!F205,IF(EXACT(CropLibrary!$G$199,$I$27),CropLibrary!G205,IF(EXACT(CropLibrary!$H$199,$I$27),CropLibrary!H205,IF(EXACT(CropLibrary!$I$199,$I$27),CropLibrary!I205,IF(EXACT(CropLibrary!$J$199,$I$27),CropLibrary!J205,IF(EXACT(CropLibrary!$K$199,$I$27),CropLibrary!K205,AB5)))))))</f>
        <v>2.2999999999999998</v>
      </c>
      <c r="J32" s="327">
        <f>IF(EXACT(CropLibrary!$E$199,$J$27),CropLibrary!E205,IF(EXACT(CropLibrary!$F$199,$J$27),CropLibrary!F205,IF(EXACT(CropLibrary!$G$199,$J$27),CropLibrary!G205,IF(EXACT(CropLibrary!$H$199,$J$27),CropLibrary!H205,IF(EXACT(CropLibrary!$I$199,$J$27),CropLibrary!I205,IF(EXACT(CropLibrary!$J$199,$J$27),CropLibrary!J205,IF(EXACT(CropLibrary!$K$199,$J$27),CropLibrary!K205,AC5)))))))</f>
        <v>2.2999999999999998</v>
      </c>
      <c r="K32" s="11"/>
      <c r="L32" s="11"/>
      <c r="M32" s="11"/>
      <c r="N32" s="11"/>
      <c r="O32" s="11"/>
      <c r="P32" s="11"/>
      <c r="Q32" s="11"/>
      <c r="R32" s="11"/>
      <c r="S32" s="11"/>
      <c r="T32" s="11"/>
      <c r="U32" s="11"/>
      <c r="V32" s="11"/>
      <c r="W32" s="11"/>
      <c r="X32" s="11"/>
      <c r="Y32" s="11"/>
      <c r="Z32" s="11"/>
      <c r="AA32" s="11"/>
      <c r="AB32" s="11"/>
      <c r="AC32" s="11"/>
      <c r="AD32" s="11"/>
      <c r="AE32" s="11"/>
    </row>
    <row r="33" spans="1:31" x14ac:dyDescent="0.3">
      <c r="A33" s="238"/>
      <c r="B33" s="517">
        <f>CropLibrary!A206</f>
        <v>0</v>
      </c>
      <c r="C33" s="204" t="str">
        <f>CropLibrary!C207</f>
        <v>Seed Price (Social cost) per kg</v>
      </c>
      <c r="D33" s="258" t="str">
        <f>CropLibrary!D207</f>
        <v>Rp</v>
      </c>
      <c r="E33" s="206"/>
      <c r="F33" s="327">
        <f>IF(EXACT(CropLibrary!$E$199,$F$27),CropLibrary!E207,IF(EXACT(CropLibrary!$F$199,$F$27),CropLibrary!F207,IF(EXACT(CropLibrary!$G$199,$F$27),CropLibrary!G207,IF(EXACT(CropLibrary!$H$199,$F$27),CropLibrary!H207,IF(EXACT(CropLibrary!$I$199,$F$27),CropLibrary!I207,IF(EXACT(CropLibrary!$J$199,$F$27),CropLibrary!J207,IF(EXACT(CropLibrary!$K$199,$F$27),CropLibrary!K207,Y6)))))))</f>
        <v>300</v>
      </c>
      <c r="G33" s="327">
        <f>IF(EXACT(CropLibrary!$E$199,$G$27),CropLibrary!E207,IF(EXACT(CropLibrary!$F$199,$G$27),CropLibrary!F207,IF(EXACT(CropLibrary!$G$199,$G$27),CropLibrary!G207,IF(EXACT(CropLibrary!$H$199,$G$27),CropLibrary!H207,IF(EXACT(CropLibrary!$I$199,$G$27),CropLibrary!I207,IF(EXACT(CropLibrary!$J$199,$G$27),CropLibrary!J207,IF(EXACT(CropLibrary!$K$199,$G$27),CropLibrary!K207,Z6)))))))</f>
        <v>2350</v>
      </c>
      <c r="H33" s="327">
        <f>IF(EXACT(CropLibrary!$E$199,$H$27),CropLibrary!E207,IF(EXACT(CropLibrary!$F$199,$H$27),CropLibrary!F207,IF(EXACT(CropLibrary!$G$199,$H$27),CropLibrary!G207,IF(EXACT(CropLibrary!$H$199,$H$27),CropLibrary!H207,IF(EXACT(CropLibrary!$I$199,$H$27),CropLibrary!I207,IF(EXACT(CropLibrary!$J$199,$H$27),CropLibrary!J207,IF(EXACT(CropLibrary!$K$199,$H$27),CropLibrary!K207,AA6)))))))</f>
        <v>3000</v>
      </c>
      <c r="I33" s="327">
        <f>IF(EXACT(CropLibrary!$E$199,$I$27),CropLibrary!E207,IF(EXACT(CropLibrary!$F$199,$I$27),CropLibrary!F207,IF(EXACT(CropLibrary!$G$199,$I$27),CropLibrary!G207,IF(EXACT(CropLibrary!$H$199,$I$27),CropLibrary!H207,IF(EXACT(CropLibrary!$I$199,$I$27),CropLibrary!I207,IF(EXACT(CropLibrary!$J$199,$I$27),CropLibrary!J207,IF(EXACT(CropLibrary!$K$199,$I$27),CropLibrary!K207,AB6)))))))</f>
        <v>2000</v>
      </c>
      <c r="J33" s="327">
        <f>IF(EXACT(CropLibrary!$E$199,$J$27),CropLibrary!E207,IF(EXACT(CropLibrary!$F$199,$J$27),CropLibrary!F207,IF(EXACT(CropLibrary!$G$199,$J$27),CropLibrary!G207,IF(EXACT(CropLibrary!$H$199,$J$27),CropLibrary!H207,IF(EXACT(CropLibrary!$I$199,$J$27),CropLibrary!I207,IF(EXACT(CropLibrary!$J$199,$J$27),CropLibrary!J207,IF(EXACT(CropLibrary!$K$199,$J$27),CropLibrary!K207,AC6)))))))</f>
        <v>60</v>
      </c>
      <c r="K33" s="11"/>
      <c r="L33" s="11"/>
      <c r="M33" s="11"/>
      <c r="N33" s="11"/>
      <c r="O33" s="11"/>
      <c r="P33" s="11"/>
      <c r="Q33" s="11"/>
      <c r="R33" s="11"/>
      <c r="S33" s="11"/>
      <c r="T33" s="11"/>
      <c r="U33" s="11"/>
      <c r="V33" s="11"/>
      <c r="W33" s="11"/>
      <c r="X33" s="11"/>
      <c r="Y33" s="11"/>
      <c r="Z33" s="11"/>
      <c r="AA33" s="11"/>
      <c r="AB33" s="11"/>
      <c r="AC33" s="11"/>
      <c r="AD33" s="11"/>
      <c r="AE33" s="11"/>
    </row>
    <row r="34" spans="1:31" x14ac:dyDescent="0.3">
      <c r="A34" s="238"/>
      <c r="B34" s="517"/>
      <c r="C34" s="204" t="str">
        <f>CropLibrary!C208</f>
        <v>Seed Price (Private cost) per kg</v>
      </c>
      <c r="D34" s="258" t="str">
        <f>CropLibrary!D208</f>
        <v>Rp</v>
      </c>
      <c r="E34" s="206"/>
      <c r="F34" s="327">
        <f>IF(EXACT(CropLibrary!$E$199,$F$27),CropLibrary!E208,IF(EXACT(CropLibrary!$F$199,$F$27),CropLibrary!F208,IF(EXACT(CropLibrary!$G$199,$F$27),CropLibrary!G208,IF(EXACT(CropLibrary!$H$199,$F$27),CropLibrary!H208,IF(EXACT(CropLibrary!$I$199,$F$27),CropLibrary!I208,IF(EXACT(CropLibrary!$J$199,$F$27),CropLibrary!J208,IF(EXACT(CropLibrary!$K$199,$F$27),CropLibrary!K208,Y7)))))))</f>
        <v>300</v>
      </c>
      <c r="G34" s="327">
        <f>IF(EXACT(CropLibrary!$E$199,$G$27),CropLibrary!E208,IF(EXACT(CropLibrary!$F$199,$G$27),CropLibrary!F208,IF(EXACT(CropLibrary!$G$199,$G$27),CropLibrary!G208,IF(EXACT(CropLibrary!$H$199,$G$27),CropLibrary!H208,IF(EXACT(CropLibrary!$I$199,$G$27),CropLibrary!I208,IF(EXACT(CropLibrary!$J$199,$G$27),CropLibrary!J208,IF(EXACT(CropLibrary!$K$199,$G$27),CropLibrary!K208,Z7)))))))</f>
        <v>2350</v>
      </c>
      <c r="H34" s="327">
        <f>IF(EXACT(CropLibrary!$E$199,$H$27),CropLibrary!E208,IF(EXACT(CropLibrary!$F$199,$H$27),CropLibrary!F208,IF(EXACT(CropLibrary!$G$199,$H$27),CropLibrary!G208,IF(EXACT(CropLibrary!$H$199,$H$27),CropLibrary!H208,IF(EXACT(CropLibrary!$I$199,$H$27),CropLibrary!I208,IF(EXACT(CropLibrary!$J$199,$H$27),CropLibrary!J208,IF(EXACT(CropLibrary!$K$199,$H$27),CropLibrary!K208,AA7)))))))</f>
        <v>3000</v>
      </c>
      <c r="I34" s="327">
        <f>IF(EXACT(CropLibrary!$E$199,$I$27),CropLibrary!E208,IF(EXACT(CropLibrary!$F$199,$I$27),CropLibrary!F208,IF(EXACT(CropLibrary!$G$199,$I$27),CropLibrary!G208,IF(EXACT(CropLibrary!$H$199,$I$27),CropLibrary!H208,IF(EXACT(CropLibrary!$I$199,$I$27),CropLibrary!I208,IF(EXACT(CropLibrary!$J$199,$I$27),CropLibrary!J208,IF(EXACT(CropLibrary!$K$199,$I$27),CropLibrary!K208,AB7)))))))</f>
        <v>2000</v>
      </c>
      <c r="J34" s="327">
        <f>IF(EXACT(CropLibrary!$E$199,$J$27),CropLibrary!E208,IF(EXACT(CropLibrary!$F$199,$J$27),CropLibrary!F208,IF(EXACT(CropLibrary!$G$199,$J$27),CropLibrary!G208,IF(EXACT(CropLibrary!$H$199,$J$27),CropLibrary!H208,IF(EXACT(CropLibrary!$I$199,$J$27),CropLibrary!I208,IF(EXACT(CropLibrary!$J$199,$J$27),CropLibrary!J208,IF(EXACT(CropLibrary!$K$199,$J$27),CropLibrary!K208,AC7)))))))</f>
        <v>60</v>
      </c>
      <c r="K34" s="11"/>
      <c r="L34" s="11"/>
      <c r="M34" s="11"/>
      <c r="N34" s="11"/>
      <c r="O34" s="11"/>
      <c r="P34" s="11"/>
      <c r="Q34" s="11"/>
      <c r="R34" s="11"/>
      <c r="S34" s="11"/>
      <c r="T34" s="11"/>
      <c r="U34" s="11"/>
      <c r="V34" s="11"/>
      <c r="W34" s="11"/>
      <c r="X34" s="11"/>
      <c r="Y34" s="11"/>
      <c r="Z34" s="11"/>
      <c r="AA34" s="11"/>
      <c r="AB34" s="11"/>
      <c r="AC34" s="11"/>
      <c r="AD34" s="11"/>
      <c r="AE34" s="11"/>
    </row>
    <row r="35" spans="1:31" x14ac:dyDescent="0.3">
      <c r="A35" s="238"/>
      <c r="B35" s="485"/>
      <c r="C35" s="204" t="str">
        <f>CropLibrary!C210</f>
        <v>Yield Price (Social cost) per kg</v>
      </c>
      <c r="D35" s="258" t="str">
        <f>CropLibrary!D210</f>
        <v>Rp</v>
      </c>
      <c r="E35" s="206"/>
      <c r="F35" s="327">
        <f>IF(EXACT(CropLibrary!$E$199,$F$27),CropLibrary!E210,IF(EXACT(CropLibrary!$F$199,$F$27),CropLibrary!F210,IF(EXACT(CropLibrary!$G$199,$F$27),CropLibrary!G210,IF(EXACT(CropLibrary!$H$199,$F$27),CropLibrary!H210,IF(EXACT(CropLibrary!$I$199,$F$27),CropLibrary!I210,IF(EXACT(CropLibrary!$J$199,$F$27),CropLibrary!J210,IF(EXACT(CropLibrary!$K$199,$F$27),CropLibrary!K210,Y8)))))))</f>
        <v>300</v>
      </c>
      <c r="G35" s="327">
        <f>IF(EXACT(CropLibrary!$E$199,$G$27),CropLibrary!E210,IF(EXACT(CropLibrary!$F$199,$G$27),CropLibrary!F210,IF(EXACT(CropLibrary!$G$199,$G$27),CropLibrary!G210,IF(EXACT(CropLibrary!$H$199,$G$27),CropLibrary!H210,IF(EXACT(CropLibrary!$I$199,$G$27),CropLibrary!I210,IF(EXACT(CropLibrary!$J$199,$G$27),CropLibrary!J210,IF(EXACT(CropLibrary!$K$199,$G$27),CropLibrary!K210,Z8)))))))</f>
        <v>395</v>
      </c>
      <c r="H35" s="327">
        <f>IF(EXACT(CropLibrary!$E$199,$H$27),CropLibrary!E210,IF(EXACT(CropLibrary!$F$199,$H$27),CropLibrary!F210,IF(EXACT(CropLibrary!$G$199,$H$27),CropLibrary!G210,IF(EXACT(CropLibrary!$H$199,$H$27),CropLibrary!H210,IF(EXACT(CropLibrary!$I$199,$H$27),CropLibrary!I210,IF(EXACT(CropLibrary!$J$199,$H$27),CropLibrary!J210,IF(EXACT(CropLibrary!$K$199,$H$27),CropLibrary!K210,AA8)))))))</f>
        <v>1500</v>
      </c>
      <c r="I35" s="327">
        <f>IF(EXACT(CropLibrary!$E$199,$I$27),CropLibrary!E210,IF(EXACT(CropLibrary!$F$199,$I$27),CropLibrary!F210,IF(EXACT(CropLibrary!$G$199,$I$27),CropLibrary!G210,IF(EXACT(CropLibrary!$H$199,$I$27),CropLibrary!H210,IF(EXACT(CropLibrary!$I$199,$I$27),CropLibrary!I210,IF(EXACT(CropLibrary!$J$199,$I$27),CropLibrary!J210,IF(EXACT(CropLibrary!$K$199,$I$27),CropLibrary!K210,AB8)))))))</f>
        <v>700</v>
      </c>
      <c r="J35" s="327">
        <f>IF(EXACT(CropLibrary!$E$199,$J$27),CropLibrary!E210,IF(EXACT(CropLibrary!$F$199,$J$27),CropLibrary!F210,IF(EXACT(CropLibrary!$G$199,$J$27),CropLibrary!G210,IF(EXACT(CropLibrary!$H$199,$J$27),CropLibrary!H210,IF(EXACT(CropLibrary!$I$199,$J$27),CropLibrary!I210,IF(EXACT(CropLibrary!$J$199,$J$27),CropLibrary!J210,IF(EXACT(CropLibrary!$K$199,$J$27),CropLibrary!K210,AC8)))))))</f>
        <v>185</v>
      </c>
      <c r="K35" s="11"/>
      <c r="L35" s="11"/>
      <c r="M35" s="11"/>
      <c r="N35" s="11"/>
      <c r="O35" s="11"/>
      <c r="P35" s="11"/>
      <c r="Q35" s="11"/>
      <c r="R35" s="11"/>
      <c r="S35" s="11"/>
      <c r="T35" s="11"/>
      <c r="U35" s="11"/>
      <c r="V35" s="11"/>
      <c r="W35" s="11"/>
      <c r="X35" s="11"/>
      <c r="Y35" s="11"/>
      <c r="Z35" s="11"/>
      <c r="AA35" s="11"/>
      <c r="AB35" s="11"/>
      <c r="AC35" s="11"/>
      <c r="AD35" s="11"/>
      <c r="AE35" s="11"/>
    </row>
    <row r="36" spans="1:31" x14ac:dyDescent="0.3">
      <c r="A36" s="238"/>
      <c r="B36" s="485"/>
      <c r="C36" s="204" t="str">
        <f>CropLibrary!C211</f>
        <v>Yield Price (Private cost) per kg</v>
      </c>
      <c r="D36" s="258" t="str">
        <f>CropLibrary!D211</f>
        <v>Rp</v>
      </c>
      <c r="E36" s="206"/>
      <c r="F36" s="327">
        <f>IF(EXACT(CropLibrary!$E$199,$F$27),CropLibrary!E211,IF(EXACT(CropLibrary!$F$199,$F$27),CropLibrary!F211,IF(EXACT(CropLibrary!$G$199,$F$27),CropLibrary!G211,IF(EXACT(CropLibrary!$H$199,$F$27),CropLibrary!H211,IF(EXACT(CropLibrary!$I$199,$F$27),CropLibrary!I211,IF(EXACT(CropLibrary!$J$199,$F$27),CropLibrary!J211,IF(EXACT(CropLibrary!$K$199,$F$27),CropLibrary!K211,Y9)))))))</f>
        <v>300</v>
      </c>
      <c r="G36" s="327">
        <f>IF(EXACT(CropLibrary!$E$199,$G$27),CropLibrary!E211,IF(EXACT(CropLibrary!$F$199,$G$27),CropLibrary!F211,IF(EXACT(CropLibrary!$G$199,$G$27),CropLibrary!G211,IF(EXACT(CropLibrary!$H$199,$G$27),CropLibrary!H211,IF(EXACT(CropLibrary!$I$199,$G$27),CropLibrary!I211,IF(EXACT(CropLibrary!$J$199,$G$27),CropLibrary!J211,IF(EXACT(CropLibrary!$K$199,$G$27),CropLibrary!K211,Z9)))))))</f>
        <v>395</v>
      </c>
      <c r="H36" s="327">
        <f>IF(EXACT(CropLibrary!$E$199,$H$27),CropLibrary!E211,IF(EXACT(CropLibrary!$F$199,$H$27),CropLibrary!F211,IF(EXACT(CropLibrary!$G$199,$H$27),CropLibrary!G211,IF(EXACT(CropLibrary!$H$199,$H$27),CropLibrary!H211,IF(EXACT(CropLibrary!$I$199,$H$27),CropLibrary!I211,IF(EXACT(CropLibrary!$J$199,$H$27),CropLibrary!J211,IF(EXACT(CropLibrary!$K$199,$H$27),CropLibrary!K211,AA9)))))))</f>
        <v>1500</v>
      </c>
      <c r="I36" s="327">
        <f>IF(EXACT(CropLibrary!$E$199,$I$27),CropLibrary!E211,IF(EXACT(CropLibrary!$F$199,$I$27),CropLibrary!F211,IF(EXACT(CropLibrary!$G$199,$I$27),CropLibrary!G211,IF(EXACT(CropLibrary!$H$199,$I$27),CropLibrary!H211,IF(EXACT(CropLibrary!$I$199,$I$27),CropLibrary!I211,IF(EXACT(CropLibrary!$J$199,$I$27),CropLibrary!J211,IF(EXACT(CropLibrary!$K$199,$I$27),CropLibrary!K211,AB9)))))))</f>
        <v>700</v>
      </c>
      <c r="J36" s="327">
        <f>IF(EXACT(CropLibrary!$E$199,$J$27),CropLibrary!E211,IF(EXACT(CropLibrary!$F$199,$J$27),CropLibrary!F211,IF(EXACT(CropLibrary!$G$199,$J$27),CropLibrary!G211,IF(EXACT(CropLibrary!$H$199,$J$27),CropLibrary!H211,IF(EXACT(CropLibrary!$I$199,$J$27),CropLibrary!I211,IF(EXACT(CropLibrary!$J$199,$J$27),CropLibrary!J211,IF(EXACT(CropLibrary!$K$199,$J$27),CropLibrary!K211,AC9)))))))</f>
        <v>185</v>
      </c>
      <c r="K36" s="11"/>
      <c r="L36" s="11"/>
      <c r="M36" s="11"/>
      <c r="N36" s="11"/>
      <c r="O36" s="11"/>
      <c r="P36" s="11"/>
      <c r="Q36" s="11"/>
      <c r="R36" s="11"/>
      <c r="S36" s="11"/>
      <c r="T36" s="11"/>
      <c r="U36" s="11"/>
      <c r="V36" s="11"/>
      <c r="W36" s="11"/>
      <c r="X36" s="11"/>
      <c r="Y36" s="11"/>
      <c r="Z36" s="11"/>
      <c r="AA36" s="11"/>
      <c r="AB36" s="11"/>
      <c r="AC36" s="11"/>
      <c r="AD36" s="11"/>
      <c r="AE36" s="11"/>
    </row>
    <row r="37" spans="1:31" x14ac:dyDescent="0.3">
      <c r="A37" s="238"/>
      <c r="B37" s="238"/>
      <c r="C37" s="11"/>
      <c r="D37" s="11"/>
      <c r="E37" s="11"/>
      <c r="F37" s="20"/>
      <c r="G37" s="20"/>
      <c r="H37" s="20"/>
      <c r="I37" s="20"/>
      <c r="J37" s="20"/>
      <c r="K37" s="20"/>
      <c r="L37" s="20"/>
      <c r="M37" s="20"/>
      <c r="N37" s="20"/>
      <c r="O37" s="20"/>
      <c r="P37" s="11"/>
      <c r="Q37" s="11"/>
      <c r="R37" s="11"/>
      <c r="S37" s="11"/>
      <c r="T37" s="11"/>
      <c r="U37" s="11"/>
      <c r="V37" s="11"/>
      <c r="W37" s="11"/>
      <c r="X37" s="11"/>
      <c r="Y37" s="11"/>
      <c r="Z37" s="11"/>
      <c r="AA37" s="11"/>
      <c r="AB37" s="11"/>
      <c r="AC37" s="11"/>
      <c r="AD37" s="11"/>
      <c r="AE37" s="11"/>
    </row>
    <row r="38" spans="1:31" x14ac:dyDescent="0.3">
      <c r="A38" s="16"/>
      <c r="B38" s="238"/>
      <c r="C38" s="11"/>
      <c r="D38" s="11"/>
      <c r="E38" s="11"/>
      <c r="F38" s="328" t="str">
        <f>'TREE MANAGEMENT'!E5</f>
        <v>Peltophorum</v>
      </c>
      <c r="G38" s="328" t="str">
        <f>'TREE MANAGEMENT'!F5</f>
        <v>Acacia</v>
      </c>
      <c r="H38" s="328" t="str">
        <f>'TREE MANAGEMENT'!G5</f>
        <v>Oilpalm</v>
      </c>
      <c r="I38" s="20"/>
      <c r="J38" s="11"/>
      <c r="K38" s="11"/>
      <c r="L38" s="11"/>
      <c r="M38" s="11"/>
      <c r="N38" s="11"/>
      <c r="O38" s="11"/>
      <c r="P38" s="11"/>
      <c r="Q38" s="11"/>
      <c r="R38" s="11"/>
      <c r="S38" s="11"/>
      <c r="T38" s="11"/>
      <c r="U38" s="11"/>
      <c r="V38" s="11"/>
      <c r="W38" s="11"/>
      <c r="X38" s="11"/>
      <c r="Y38" s="11"/>
      <c r="Z38" s="11"/>
      <c r="AA38" s="11"/>
      <c r="AB38" s="11"/>
      <c r="AC38" s="11"/>
      <c r="AD38" s="11"/>
      <c r="AE38" s="11"/>
    </row>
    <row r="39" spans="1:31" x14ac:dyDescent="0.3">
      <c r="A39" s="238"/>
      <c r="B39" s="238"/>
      <c r="C39" s="326" t="s">
        <v>972</v>
      </c>
      <c r="D39" s="74"/>
      <c r="E39" s="75"/>
      <c r="F39" s="285" t="s">
        <v>170</v>
      </c>
      <c r="G39" s="285" t="s">
        <v>171</v>
      </c>
      <c r="H39" s="285" t="s">
        <v>172</v>
      </c>
      <c r="I39" s="11"/>
      <c r="J39" s="11"/>
      <c r="K39" s="11"/>
      <c r="L39" s="11"/>
      <c r="M39" s="11"/>
      <c r="N39" s="11"/>
      <c r="O39" s="11"/>
      <c r="P39" s="11"/>
      <c r="Q39" s="11"/>
      <c r="R39" s="11"/>
      <c r="S39" s="11"/>
      <c r="T39" s="11"/>
      <c r="U39" s="11"/>
      <c r="V39" s="11"/>
      <c r="W39" s="11"/>
      <c r="X39" s="11"/>
      <c r="Y39" s="11"/>
      <c r="Z39" s="11"/>
      <c r="AA39" s="11"/>
      <c r="AB39" s="11"/>
      <c r="AC39" s="11"/>
      <c r="AD39" s="11"/>
      <c r="AE39" s="11"/>
    </row>
    <row r="40" spans="1:31" x14ac:dyDescent="0.3">
      <c r="A40" s="238"/>
      <c r="B40" s="238"/>
      <c r="C40" s="94"/>
      <c r="D40" s="95"/>
      <c r="E40" s="97"/>
      <c r="F40" s="285" t="str">
        <f>'TREE MANAGEMENT'!E4</f>
        <v>D</v>
      </c>
      <c r="G40" s="285" t="str">
        <f>'TREE MANAGEMENT'!F4</f>
        <v>A</v>
      </c>
      <c r="H40" s="285" t="str">
        <f>'TREE MANAGEMENT'!G4</f>
        <v>C</v>
      </c>
      <c r="I40" s="11"/>
      <c r="J40" s="11"/>
      <c r="K40" s="11"/>
      <c r="L40" s="11"/>
      <c r="M40" s="11"/>
      <c r="N40" s="11"/>
      <c r="O40" s="11"/>
      <c r="P40" s="11"/>
      <c r="Q40" s="18"/>
      <c r="R40" s="18"/>
      <c r="S40" s="18"/>
      <c r="T40" s="11"/>
      <c r="U40" s="11"/>
      <c r="V40" s="11"/>
      <c r="W40" s="11"/>
      <c r="X40" s="11"/>
      <c r="Y40" s="11"/>
      <c r="Z40" s="11"/>
      <c r="AA40" s="11"/>
      <c r="AB40" s="11"/>
      <c r="AC40" s="11"/>
      <c r="AD40" s="11"/>
      <c r="AE40" s="11"/>
    </row>
    <row r="41" spans="1:31" ht="15" customHeight="1" x14ac:dyDescent="0.3">
      <c r="A41" s="238"/>
      <c r="B41" s="485"/>
      <c r="C41" s="204" t="str">
        <f>TreeLibrary!D238</f>
        <v>Labour for planting trees</v>
      </c>
      <c r="D41" s="258" t="str">
        <f>TreeLibrary!F238</f>
        <v>person days per tree</v>
      </c>
      <c r="E41" s="206"/>
      <c r="F41" s="327">
        <f>IF(EXACT(TreeLibrary!$G$237,$F$40),TreeLibrary!G238,IF(EXACT(TreeLibrary!$H$237,$F$40),TreeLibrary!H238,IF(EXACT(TreeLibrary!$I$237,$F$40),TreeLibrary!I238,IF(EXACT(TreeLibrary!$J$237,$F$40),TreeLibrary!J238,IF(EXACT(TreeLibrary!$K$237,$F$40),TreeLibrary!K238,"out of range")))))</f>
        <v>0.3</v>
      </c>
      <c r="G41" s="327">
        <f>IF(EXACT(TreeLibrary!$G$237,$G$40),TreeLibrary!G238,IF(EXACT(TreeLibrary!$H$237,$G$40),TreeLibrary!H238,IF(EXACT(TreeLibrary!$I$237,$G$40),TreeLibrary!I238,IF(EXACT(TreeLibrary!$J$237,$G$40),TreeLibrary!J238,IF(EXACT(TreeLibrary!$K$237,$G$40),TreeLibrary!K238,"out of range")))))</f>
        <v>0.05</v>
      </c>
      <c r="H41" s="327">
        <f>IF(EXACT(TreeLibrary!$G$237,$H$40),TreeLibrary!G238,IF(EXACT(TreeLibrary!$H$237,$H$40),TreeLibrary!H238,IF(EXACT(TreeLibrary!$I$237,$H$40),TreeLibrary!I238,IF(EXACT(TreeLibrary!$J$237,$H$40),TreeLibrary!J238,IF(EXACT(TreeLibrary!$K$237,$H$40),TreeLibrary!K238,"out of range")))))</f>
        <v>0.126</v>
      </c>
      <c r="I41" s="20"/>
      <c r="J41" s="11"/>
      <c r="K41" s="11"/>
      <c r="L41" s="11"/>
      <c r="M41" s="11"/>
      <c r="N41" s="11"/>
      <c r="O41" s="11"/>
      <c r="P41" s="11"/>
      <c r="Q41" s="20"/>
      <c r="R41" s="20"/>
      <c r="S41" s="20"/>
      <c r="T41" s="11"/>
      <c r="U41" s="11"/>
      <c r="V41" s="11"/>
      <c r="W41" s="11"/>
      <c r="X41" s="11"/>
      <c r="Y41" s="11"/>
      <c r="Z41" s="11"/>
      <c r="AA41" s="11"/>
      <c r="AB41" s="11"/>
      <c r="AC41" s="11"/>
      <c r="AD41" s="11"/>
      <c r="AE41" s="11"/>
    </row>
    <row r="42" spans="1:31" x14ac:dyDescent="0.3">
      <c r="A42" s="238"/>
      <c r="B42" s="485"/>
      <c r="C42" s="204" t="str">
        <f>TreeLibrary!D239</f>
        <v>Labour for prunning trees per unit dry weight</v>
      </c>
      <c r="D42" s="258" t="str">
        <f>TreeLibrary!F239</f>
        <v>person days kg-1</v>
      </c>
      <c r="E42" s="206"/>
      <c r="F42" s="327">
        <f>IF(EXACT(TreeLibrary!$G$237,$F$40),TreeLibrary!G239,IF(EXACT(TreeLibrary!$H$237,$F$40),TreeLibrary!H239,IF(EXACT(TreeLibrary!$I$237,$F$40),TreeLibrary!I239,IF(EXACT(TreeLibrary!$J$237,$F$40),TreeLibrary!J239,IF(EXACT(TreeLibrary!$K$237,$F$40),TreeLibrary!K239,"out of range")))))</f>
        <v>0.1</v>
      </c>
      <c r="G42" s="327">
        <f>IF(EXACT(TreeLibrary!$G$237,$G$40),TreeLibrary!G239,IF(EXACT(TreeLibrary!$H$237,$G$40),TreeLibrary!H239,IF(EXACT(TreeLibrary!$I$237,$G$40),TreeLibrary!I239,IF(EXACT(TreeLibrary!$J$237,$G$40),TreeLibrary!J239,IF(EXACT(TreeLibrary!$K$237,$G$40),TreeLibrary!K239,"out of range")))))</f>
        <v>0.02</v>
      </c>
      <c r="H42" s="327">
        <f>IF(EXACT(TreeLibrary!$G$237,$H$40),TreeLibrary!G239,IF(EXACT(TreeLibrary!$H$237,$H$40),TreeLibrary!H239,IF(EXACT(TreeLibrary!$I$237,$H$40),TreeLibrary!I239,IF(EXACT(TreeLibrary!$J$237,$H$40),TreeLibrary!J239,IF(EXACT(TreeLibrary!$K$237,$H$40),TreeLibrary!K239,"out of range")))))</f>
        <v>4.0495867768595018E-4</v>
      </c>
      <c r="I42" s="20"/>
      <c r="J42" s="11"/>
      <c r="K42" s="292"/>
      <c r="L42" s="11"/>
      <c r="M42" s="11"/>
      <c r="N42" s="11"/>
      <c r="O42" s="11"/>
      <c r="P42" s="11"/>
      <c r="Q42" s="20" t="s">
        <v>177</v>
      </c>
      <c r="R42" s="20"/>
      <c r="S42" s="20"/>
      <c r="T42" s="11"/>
      <c r="U42" s="11"/>
      <c r="V42" s="11"/>
      <c r="W42" s="11"/>
      <c r="X42" s="11"/>
      <c r="Y42" s="11"/>
      <c r="Z42" s="11"/>
      <c r="AA42" s="11"/>
      <c r="AB42" s="11"/>
      <c r="AC42" s="11"/>
      <c r="AD42" s="11"/>
      <c r="AE42" s="11"/>
    </row>
    <row r="43" spans="1:31" x14ac:dyDescent="0.3">
      <c r="A43" s="238"/>
      <c r="B43" s="485"/>
      <c r="C43" s="204" t="str">
        <f>TreeLibrary!D240</f>
        <v>Labour for fruit harvesting per unit dry weight</v>
      </c>
      <c r="D43" s="258" t="str">
        <f>TreeLibrary!F240</f>
        <v>person days kg-1</v>
      </c>
      <c r="E43" s="206"/>
      <c r="F43" s="327">
        <f>IF(EXACT(TreeLibrary!$G$237,$F$40),TreeLibrary!G240,IF(EXACT(TreeLibrary!$H$237,$F$40),TreeLibrary!H240,IF(EXACT(TreeLibrary!$I$237,$F$40),TreeLibrary!I240,IF(EXACT(TreeLibrary!$J$237,$F$40),TreeLibrary!J240,IF(EXACT(TreeLibrary!$K$237,$F$40),TreeLibrary!K240,"out of range")))))</f>
        <v>0</v>
      </c>
      <c r="G43" s="327">
        <f>IF(EXACT(TreeLibrary!$G$237,$G$40),TreeLibrary!G240,IF(EXACT(TreeLibrary!$H$237,$G$40),TreeLibrary!H240,IF(EXACT(TreeLibrary!$I$237,$G$40),TreeLibrary!I240,IF(EXACT(TreeLibrary!$J$237,$G$40),TreeLibrary!J240,IF(EXACT(TreeLibrary!$K$237,$G$40),TreeLibrary!K240,"out of range")))))</f>
        <v>0.04</v>
      </c>
      <c r="H43" s="327">
        <f>IF(EXACT(TreeLibrary!$G$237,$H$40),TreeLibrary!G240,IF(EXACT(TreeLibrary!$H$237,$H$40),TreeLibrary!H240,IF(EXACT(TreeLibrary!$I$237,$H$40),TreeLibrary!I240,IF(EXACT(TreeLibrary!$J$237,$H$40),TreeLibrary!J240,IF(EXACT(TreeLibrary!$K$237,$H$40),TreeLibrary!K240,"out of range")))))</f>
        <v>1.1299999999999999E-3</v>
      </c>
      <c r="I43" s="20"/>
      <c r="J43" s="11"/>
      <c r="K43" s="11"/>
      <c r="L43" s="11"/>
      <c r="M43" s="11"/>
      <c r="N43" s="11"/>
      <c r="O43" s="11"/>
      <c r="P43" s="11"/>
      <c r="Q43" s="20"/>
      <c r="R43" s="20"/>
      <c r="S43" s="20"/>
      <c r="T43" s="11"/>
      <c r="U43" s="11"/>
      <c r="V43" s="11"/>
      <c r="W43" s="11"/>
      <c r="X43" s="11"/>
      <c r="Y43" s="11"/>
      <c r="Z43" s="11"/>
      <c r="AA43" s="11"/>
      <c r="AB43" s="11"/>
      <c r="AC43" s="11"/>
      <c r="AD43" s="11"/>
      <c r="AE43" s="11"/>
    </row>
    <row r="44" spans="1:31" x14ac:dyDescent="0.3">
      <c r="A44" s="238"/>
      <c r="B44" s="485"/>
      <c r="C44" s="204" t="str">
        <f>TreeLibrary!D241</f>
        <v>Labour for wood harvesting per unit dry weight</v>
      </c>
      <c r="D44" s="258" t="str">
        <f>TreeLibrary!F241</f>
        <v>person days kg-1</v>
      </c>
      <c r="E44" s="206"/>
      <c r="F44" s="327">
        <f>IF(EXACT(TreeLibrary!$G$237,$F$40),TreeLibrary!G241,IF(EXACT(TreeLibrary!$H$237,$F$40),TreeLibrary!H241,IF(EXACT(TreeLibrary!$I$237,$F$40),TreeLibrary!I241,IF(EXACT(TreeLibrary!$J$237,$F$40),TreeLibrary!J241,IF(EXACT(TreeLibrary!$K$237,$F$40),TreeLibrary!K241,"out of range")))))</f>
        <v>0</v>
      </c>
      <c r="G44" s="327">
        <f>IF(EXACT(TreeLibrary!$G$237,$G$40),TreeLibrary!G241,IF(EXACT(TreeLibrary!$H$237,$G$40),TreeLibrary!H241,IF(EXACT(TreeLibrary!$I$237,$G$40),TreeLibrary!I241,IF(EXACT(TreeLibrary!$J$237,$G$40),TreeLibrary!J241,IF(EXACT(TreeLibrary!$K$237,$G$40),TreeLibrary!K241,"out of range")))))</f>
        <v>0</v>
      </c>
      <c r="H44" s="327">
        <f>IF(EXACT(TreeLibrary!$G$237,$H$40),TreeLibrary!G241,IF(EXACT(TreeLibrary!$H$237,$H$40),TreeLibrary!H241,IF(EXACT(TreeLibrary!$I$237,$H$40),TreeLibrary!I241,IF(EXACT(TreeLibrary!$J$237,$H$40),TreeLibrary!J241,IF(EXACT(TreeLibrary!$K$237,$H$40),TreeLibrary!K241,"out of range")))))</f>
        <v>0</v>
      </c>
      <c r="I44" s="20"/>
      <c r="J44" s="11"/>
      <c r="K44" s="11"/>
      <c r="L44" s="11"/>
      <c r="M44" s="11"/>
      <c r="N44" s="11"/>
      <c r="O44" s="11"/>
      <c r="P44" s="11"/>
      <c r="Q44" s="20"/>
      <c r="R44" s="20"/>
      <c r="S44" s="20"/>
      <c r="T44" s="11"/>
      <c r="U44" s="11"/>
      <c r="V44" s="11"/>
      <c r="W44" s="11"/>
      <c r="X44" s="11"/>
      <c r="Y44" s="11"/>
      <c r="Z44" s="11"/>
      <c r="AA44" s="11"/>
      <c r="AB44" s="11"/>
      <c r="AC44" s="11"/>
      <c r="AD44" s="11"/>
      <c r="AE44" s="11"/>
    </row>
    <row r="45" spans="1:31" x14ac:dyDescent="0.3">
      <c r="A45" s="238"/>
      <c r="B45" s="485"/>
      <c r="C45" s="204" t="str">
        <f>TreeLibrary!D242</f>
        <v>Labour for latex harvesting per unit dry weight</v>
      </c>
      <c r="D45" s="258" t="str">
        <f>TreeLibrary!F242</f>
        <v>person days kg-1</v>
      </c>
      <c r="E45" s="206"/>
      <c r="F45" s="327">
        <f>IF(EXACT(TreeLibrary!$G$237,$F$40),TreeLibrary!G242,IF(EXACT(TreeLibrary!$H$237,$F$40),TreeLibrary!H242,IF(EXACT(TreeLibrary!$I$237,$F$40),TreeLibrary!I242,IF(EXACT(TreeLibrary!$J$237,$F$40),TreeLibrary!J242,IF(EXACT(TreeLibrary!$K$237,$F$40),TreeLibrary!K242,"out of range")))))</f>
        <v>0</v>
      </c>
      <c r="G45" s="327">
        <f>IF(EXACT(TreeLibrary!$G$237,$G$40),TreeLibrary!G242,IF(EXACT(TreeLibrary!$H$237,$G$40),TreeLibrary!H242,IF(EXACT(TreeLibrary!$I$237,$G$40),TreeLibrary!I242,IF(EXACT(TreeLibrary!$J$237,$G$40),TreeLibrary!J242,IF(EXACT(TreeLibrary!$K$237,$G$40),TreeLibrary!K242,"out of range")))))</f>
        <v>0</v>
      </c>
      <c r="H45" s="327">
        <f>IF(EXACT(TreeLibrary!$G$237,$H$40),TreeLibrary!G242,IF(EXACT(TreeLibrary!$H$237,$H$40),TreeLibrary!H242,IF(EXACT(TreeLibrary!$I$237,$H$40),TreeLibrary!I242,IF(EXACT(TreeLibrary!$J$237,$H$40),TreeLibrary!J242,IF(EXACT(TreeLibrary!$K$237,$H$40),TreeLibrary!K242,"out of range")))))</f>
        <v>0</v>
      </c>
      <c r="I45" s="20"/>
      <c r="J45" s="11"/>
      <c r="K45" s="11"/>
      <c r="L45" s="11"/>
      <c r="M45" s="11"/>
      <c r="N45" s="11"/>
      <c r="O45" s="11"/>
      <c r="P45" s="11"/>
      <c r="Q45" s="20"/>
      <c r="R45" s="20"/>
      <c r="S45" s="20"/>
      <c r="T45" s="11"/>
      <c r="U45" s="11"/>
      <c r="V45" s="11"/>
      <c r="W45" s="11"/>
      <c r="X45" s="11"/>
      <c r="Y45" s="11"/>
      <c r="Z45" s="11"/>
      <c r="AA45" s="11"/>
      <c r="AB45" s="11"/>
      <c r="AC45" s="11"/>
      <c r="AD45" s="11"/>
      <c r="AE45" s="11"/>
    </row>
    <row r="46" spans="1:31" x14ac:dyDescent="0.3">
      <c r="A46" s="238"/>
      <c r="B46" s="261"/>
      <c r="C46" s="204" t="str">
        <f>TreeLibrary!D243</f>
        <v>Labour for fertilizer application</v>
      </c>
      <c r="D46" s="258" t="str">
        <f>TreeLibrary!F243</f>
        <v>person days ha-1</v>
      </c>
      <c r="E46" s="206"/>
      <c r="F46" s="327">
        <f>IF(EXACT(TreeLibrary!$G$237,$F$40),TreeLibrary!G243,IF(EXACT(TreeLibrary!$H$237,$F$40),TreeLibrary!H243,IF(EXACT(TreeLibrary!$I$237,$F$40),TreeLibrary!I243,IF(EXACT(TreeLibrary!$J$237,$F$40),TreeLibrary!J243,IF(EXACT(TreeLibrary!$K$237,$F$40),TreeLibrary!K243,"out of range")))))</f>
        <v>0</v>
      </c>
      <c r="G46" s="327">
        <f>IF(EXACT(TreeLibrary!$G$237,$G$40),TreeLibrary!G243,IF(EXACT(TreeLibrary!$H$237,$G$40),TreeLibrary!H243,IF(EXACT(TreeLibrary!$I$237,$G$40),TreeLibrary!I243,IF(EXACT(TreeLibrary!$J$237,$G$40),TreeLibrary!J243,IF(EXACT(TreeLibrary!$K$237,$G$40),TreeLibrary!K243,"out of range")))))</f>
        <v>2</v>
      </c>
      <c r="H46" s="327">
        <f>IF(EXACT(TreeLibrary!$G$237,$H$40),TreeLibrary!G243,IF(EXACT(TreeLibrary!$H$237,$H$40),TreeLibrary!H243,IF(EXACT(TreeLibrary!$I$237,$H$40),TreeLibrary!I243,IF(EXACT(TreeLibrary!$J$237,$H$40),TreeLibrary!J243,IF(EXACT(TreeLibrary!$K$237,$H$40),TreeLibrary!K243,"out of range")))))</f>
        <v>1.5702479338842976E-4</v>
      </c>
      <c r="I46" s="20"/>
      <c r="J46" s="11"/>
      <c r="K46" s="11"/>
      <c r="L46" s="11"/>
      <c r="M46" s="11"/>
      <c r="N46" s="11"/>
      <c r="O46" s="11"/>
      <c r="P46" s="11"/>
      <c r="Q46" s="20"/>
      <c r="R46" s="20"/>
      <c r="S46" s="20"/>
      <c r="T46" s="11"/>
      <c r="U46" s="11"/>
      <c r="V46" s="11"/>
      <c r="W46" s="11"/>
      <c r="X46" s="11"/>
      <c r="Y46" s="11"/>
      <c r="Z46" s="11"/>
      <c r="AA46" s="11"/>
      <c r="AB46" s="11"/>
      <c r="AC46" s="11"/>
      <c r="AD46" s="11"/>
      <c r="AE46" s="11"/>
    </row>
    <row r="47" spans="1:31" ht="15" customHeight="1" x14ac:dyDescent="0.3">
      <c r="A47" s="238"/>
      <c r="B47" s="485"/>
      <c r="C47" s="204" t="str">
        <f>TreeLibrary!D245</f>
        <v>Social seed price per tree</v>
      </c>
      <c r="D47" s="258" t="str">
        <f>TreeLibrary!F245</f>
        <v>Rp</v>
      </c>
      <c r="E47" s="206"/>
      <c r="F47" s="327">
        <f>IF(EXACT(TreeLibrary!$G$237,$F$40),TreeLibrary!G245,IF(EXACT(TreeLibrary!$H$237,$F$40),TreeLibrary!H245,IF(EXACT(TreeLibrary!$I$237,$F$40),TreeLibrary!I245,IF(EXACT(TreeLibrary!$J$237,$F$40),TreeLibrary!J245,IF(EXACT(TreeLibrary!$K$237,$F$40),TreeLibrary!K245,"out of range")))))</f>
        <v>38</v>
      </c>
      <c r="G47" s="327">
        <f>IF(EXACT(TreeLibrary!$G$237,$G$40),TreeLibrary!G245,IF(EXACT(TreeLibrary!$H$237,$G$40),TreeLibrary!H245,IF(EXACT(TreeLibrary!$I$237,$G$40),TreeLibrary!I245,IF(EXACT(TreeLibrary!$J$237,$G$40),TreeLibrary!J245,IF(EXACT(TreeLibrary!$K$237,$G$40),TreeLibrary!K245,"out of range")))))</f>
        <v>1000</v>
      </c>
      <c r="H47" s="327">
        <f>IF(EXACT(TreeLibrary!$G$237,$H$40),TreeLibrary!G245,IF(EXACT(TreeLibrary!$H$237,$H$40),TreeLibrary!H245,IF(EXACT(TreeLibrary!$I$237,$H$40),TreeLibrary!I245,IF(EXACT(TreeLibrary!$J$237,$H$40),TreeLibrary!J245,IF(EXACT(TreeLibrary!$K$237,$H$40),TreeLibrary!K245,"out of range")))))</f>
        <v>8000</v>
      </c>
      <c r="I47" s="20"/>
      <c r="J47" s="11"/>
      <c r="K47" s="11"/>
      <c r="L47" s="11"/>
      <c r="M47" s="11"/>
      <c r="N47" s="11"/>
      <c r="O47" s="11"/>
      <c r="P47" s="11"/>
      <c r="Q47" s="20"/>
      <c r="R47" s="20"/>
      <c r="S47" s="20"/>
      <c r="T47" s="11"/>
      <c r="U47" s="11"/>
      <c r="V47" s="11"/>
      <c r="W47" s="11"/>
      <c r="X47" s="11"/>
      <c r="Y47" s="11"/>
      <c r="Z47" s="11"/>
      <c r="AA47" s="11"/>
      <c r="AB47" s="11"/>
      <c r="AC47" s="11"/>
      <c r="AD47" s="11"/>
      <c r="AE47" s="11"/>
    </row>
    <row r="48" spans="1:31" x14ac:dyDescent="0.3">
      <c r="A48" s="238"/>
      <c r="B48" s="485"/>
      <c r="C48" s="204" t="str">
        <f>TreeLibrary!D246</f>
        <v>Private seed price per tree</v>
      </c>
      <c r="D48" s="258" t="str">
        <f>TreeLibrary!F246</f>
        <v>Rp</v>
      </c>
      <c r="E48" s="206"/>
      <c r="F48" s="327">
        <f>IF(EXACT(TreeLibrary!$G$237,$F$40),TreeLibrary!G246,IF(EXACT(TreeLibrary!$H$237,$F$40),TreeLibrary!H246,IF(EXACT(TreeLibrary!$I$237,$F$40),TreeLibrary!I246,IF(EXACT(TreeLibrary!$J$237,$F$40),TreeLibrary!J246,IF(EXACT(TreeLibrary!$K$237,$F$40),TreeLibrary!K246,"out of range")))))</f>
        <v>38</v>
      </c>
      <c r="G48" s="327">
        <f>IF(EXACT(TreeLibrary!$G$237,$G$40),TreeLibrary!G246,IF(EXACT(TreeLibrary!$H$237,$G$40),TreeLibrary!H246,IF(EXACT(TreeLibrary!$I$237,$G$40),TreeLibrary!I246,IF(EXACT(TreeLibrary!$J$237,$G$40),TreeLibrary!J246,IF(EXACT(TreeLibrary!$K$237,$G$40),TreeLibrary!K246,"out of range")))))</f>
        <v>1000</v>
      </c>
      <c r="H48" s="327">
        <f>IF(EXACT(TreeLibrary!$G$237,$H$40),TreeLibrary!G246,IF(EXACT(TreeLibrary!$H$237,$H$40),TreeLibrary!H246,IF(EXACT(TreeLibrary!$I$237,$H$40),TreeLibrary!I246,IF(EXACT(TreeLibrary!$J$237,$H$40),TreeLibrary!J246,IF(EXACT(TreeLibrary!$K$237,$H$40),TreeLibrary!K246,"out of range")))))</f>
        <v>8000</v>
      </c>
      <c r="I48" s="20"/>
      <c r="J48" s="11"/>
      <c r="K48" s="11"/>
      <c r="L48" s="11"/>
      <c r="M48" s="11"/>
      <c r="N48" s="11"/>
      <c r="O48" s="11"/>
      <c r="P48" s="11"/>
      <c r="Q48" s="20"/>
      <c r="R48" s="20"/>
      <c r="S48" s="20"/>
      <c r="T48" s="11"/>
      <c r="U48" s="11"/>
      <c r="V48" s="11"/>
      <c r="W48" s="11"/>
      <c r="X48" s="11"/>
      <c r="Y48" s="11"/>
      <c r="Z48" s="11"/>
      <c r="AA48" s="11"/>
      <c r="AB48" s="11"/>
      <c r="AC48" s="11"/>
      <c r="AD48" s="11"/>
      <c r="AE48" s="11"/>
    </row>
    <row r="49" spans="1:31" x14ac:dyDescent="0.3">
      <c r="A49" s="238"/>
      <c r="B49" s="476" t="s">
        <v>523</v>
      </c>
      <c r="C49" s="204" t="str">
        <f>TreeLibrary!D248</f>
        <v>Wood price per kg</v>
      </c>
      <c r="D49" s="258" t="str">
        <f>TreeLibrary!F248</f>
        <v>Rp</v>
      </c>
      <c r="E49" s="206"/>
      <c r="F49" s="327">
        <f>IF(EXACT(TreeLibrary!$G$237,$F$40),TreeLibrary!G248,IF(EXACT(TreeLibrary!$H$237,$F$40),TreeLibrary!H248,IF(EXACT(TreeLibrary!$I$237,$F$40),TreeLibrary!I248,IF(EXACT(TreeLibrary!$J$237,$F$40),TreeLibrary!J248,IF(EXACT(TreeLibrary!$K$237,$F$40),TreeLibrary!K248,"out of range")))))</f>
        <v>0</v>
      </c>
      <c r="G49" s="327">
        <f>IF(EXACT(TreeLibrary!$G$237,$G$40),TreeLibrary!G248,IF(EXACT(TreeLibrary!$H$237,$G$40),TreeLibrary!H248,IF(EXACT(TreeLibrary!$I$237,$G$40),TreeLibrary!I248,IF(EXACT(TreeLibrary!$J$237,$G$40),TreeLibrary!J248,IF(EXACT(TreeLibrary!$K$237,$G$40),TreeLibrary!K248,"out of range")))))</f>
        <v>20000</v>
      </c>
      <c r="H49" s="327">
        <f>IF(EXACT(TreeLibrary!$G$237,$H$40),TreeLibrary!G248,IF(EXACT(TreeLibrary!$H$237,$H$40),TreeLibrary!H248,IF(EXACT(TreeLibrary!$I$237,$H$40),TreeLibrary!I248,IF(EXACT(TreeLibrary!$J$237,$H$40),TreeLibrary!J248,IF(EXACT(TreeLibrary!$K$237,$H$40),TreeLibrary!K248,"out of range")))))</f>
        <v>0</v>
      </c>
      <c r="I49" s="20"/>
      <c r="J49" s="11"/>
      <c r="K49" s="11"/>
      <c r="L49" s="11"/>
      <c r="M49" s="11"/>
      <c r="N49" s="11"/>
      <c r="O49" s="11"/>
      <c r="P49" s="11"/>
      <c r="Q49" s="20"/>
      <c r="R49" s="20"/>
      <c r="S49" s="20"/>
      <c r="T49" s="11"/>
      <c r="U49" s="11"/>
      <c r="V49" s="11"/>
      <c r="W49" s="11"/>
      <c r="X49" s="11"/>
      <c r="Y49" s="11"/>
      <c r="Z49" s="11"/>
      <c r="AA49" s="11"/>
      <c r="AB49" s="11"/>
      <c r="AC49" s="11"/>
      <c r="AD49" s="11"/>
      <c r="AE49" s="11"/>
    </row>
    <row r="50" spans="1:31" x14ac:dyDescent="0.3">
      <c r="A50" s="238"/>
      <c r="B50" s="476"/>
      <c r="C50" s="204" t="str">
        <f>TreeLibrary!D249</f>
        <v>Fruit price per kg</v>
      </c>
      <c r="D50" s="258" t="str">
        <f>TreeLibrary!F249</f>
        <v>Rp</v>
      </c>
      <c r="E50" s="206"/>
      <c r="F50" s="327">
        <f>IF(EXACT(TreeLibrary!$G$237,$F$40),TreeLibrary!G249,IF(EXACT(TreeLibrary!$H$237,$F$40),TreeLibrary!H249,IF(EXACT(TreeLibrary!$I$237,$F$40),TreeLibrary!I249,IF(EXACT(TreeLibrary!$J$237,$F$40),TreeLibrary!J249,IF(EXACT(TreeLibrary!$K$237,$F$40),TreeLibrary!K249,"out of range")))))</f>
        <v>0</v>
      </c>
      <c r="G50" s="327">
        <f>IF(EXACT(TreeLibrary!$G$237,$G$40),TreeLibrary!G249,IF(EXACT(TreeLibrary!$H$237,$G$40),TreeLibrary!H249,IF(EXACT(TreeLibrary!$I$237,$G$40),TreeLibrary!I249,IF(EXACT(TreeLibrary!$J$237,$G$40),TreeLibrary!J249,IF(EXACT(TreeLibrary!$K$237,$G$40),TreeLibrary!K249,"out of range")))))</f>
        <v>8000</v>
      </c>
      <c r="H50" s="327">
        <f>IF(EXACT(TreeLibrary!$G$237,$H$40),TreeLibrary!G249,IF(EXACT(TreeLibrary!$H$237,$H$40),TreeLibrary!H249,IF(EXACT(TreeLibrary!$I$237,$H$40),TreeLibrary!I249,IF(EXACT(TreeLibrary!$J$237,$H$40),TreeLibrary!J249,IF(EXACT(TreeLibrary!$K$237,$H$40),TreeLibrary!K249,"out of range")))))</f>
        <v>567</v>
      </c>
      <c r="I50" s="20"/>
      <c r="J50" s="11"/>
      <c r="K50" s="11"/>
      <c r="L50" s="11"/>
      <c r="M50" s="11"/>
      <c r="N50" s="11"/>
      <c r="O50" s="11"/>
      <c r="P50" s="11"/>
      <c r="Q50" s="20"/>
      <c r="R50" s="20"/>
      <c r="S50" s="20"/>
      <c r="T50" s="11"/>
      <c r="U50" s="11"/>
      <c r="V50" s="11"/>
      <c r="W50" s="11"/>
      <c r="X50" s="11"/>
      <c r="Y50" s="11"/>
      <c r="Z50" s="11"/>
      <c r="AA50" s="11"/>
      <c r="AB50" s="11"/>
      <c r="AC50" s="11"/>
      <c r="AD50" s="11"/>
      <c r="AE50" s="11"/>
    </row>
    <row r="51" spans="1:31" x14ac:dyDescent="0.3">
      <c r="A51" s="238"/>
      <c r="B51" s="476"/>
      <c r="C51" s="204" t="str">
        <f>TreeLibrary!D250</f>
        <v>Latex price per kg</v>
      </c>
      <c r="D51" s="258" t="str">
        <f>TreeLibrary!F250</f>
        <v>Rp</v>
      </c>
      <c r="E51" s="206"/>
      <c r="F51" s="327">
        <f>IF(EXACT(TreeLibrary!$G$237,$F$40),TreeLibrary!G250,IF(EXACT(TreeLibrary!$H$237,$F$40),TreeLibrary!H250,IF(EXACT(TreeLibrary!$I$237,$F$40),TreeLibrary!I250,IF(EXACT(TreeLibrary!$J$237,$F$40),TreeLibrary!J250,IF(EXACT(TreeLibrary!$K$237,$F$40),TreeLibrary!K250,"out of range")))))</f>
        <v>0</v>
      </c>
      <c r="G51" s="327">
        <f>IF(EXACT(TreeLibrary!$G$237,$G$40),TreeLibrary!G250,IF(EXACT(TreeLibrary!$H$237,$G$40),TreeLibrary!H250,IF(EXACT(TreeLibrary!$I$237,$G$40),TreeLibrary!I250,IF(EXACT(TreeLibrary!$J$237,$G$40),TreeLibrary!J250,IF(EXACT(TreeLibrary!$K$237,$G$40),TreeLibrary!K250,"out of range")))))</f>
        <v>0</v>
      </c>
      <c r="H51" s="327">
        <f>IF(EXACT(TreeLibrary!$G$237,$H$40),TreeLibrary!G250,IF(EXACT(TreeLibrary!$H$237,$H$40),TreeLibrary!H250,IF(EXACT(TreeLibrary!$I$237,$H$40),TreeLibrary!I250,IF(EXACT(TreeLibrary!$J$237,$H$40),TreeLibrary!J250,IF(EXACT(TreeLibrary!$K$237,$H$40),TreeLibrary!K250,"out of range")))))</f>
        <v>0</v>
      </c>
      <c r="I51" s="20"/>
      <c r="J51" s="11"/>
      <c r="K51" s="11"/>
      <c r="L51" s="11"/>
      <c r="M51" s="11"/>
      <c r="N51" s="11"/>
      <c r="O51" s="11"/>
      <c r="P51" s="11"/>
      <c r="Q51" s="20"/>
      <c r="R51" s="20"/>
      <c r="S51" s="20"/>
      <c r="T51" s="11"/>
      <c r="U51" s="11"/>
      <c r="V51" s="11"/>
      <c r="W51" s="11"/>
      <c r="X51" s="11"/>
      <c r="Y51" s="11"/>
      <c r="Z51" s="11"/>
      <c r="AA51" s="11"/>
      <c r="AB51" s="11"/>
      <c r="AC51" s="11"/>
      <c r="AD51" s="11"/>
      <c r="AE51" s="11"/>
    </row>
    <row r="52" spans="1:31" x14ac:dyDescent="0.3">
      <c r="A52" s="238"/>
      <c r="B52" s="476"/>
      <c r="C52" s="204" t="str">
        <f>TreeLibrary!D251</f>
        <v>Pruning (harvested) price per kg</v>
      </c>
      <c r="D52" s="258" t="str">
        <f>TreeLibrary!F251</f>
        <v>Rp</v>
      </c>
      <c r="E52" s="206"/>
      <c r="F52" s="327">
        <f>IF(EXACT(TreeLibrary!$G$237,$F$40),TreeLibrary!G251,IF(EXACT(TreeLibrary!$H$237,$F$40),TreeLibrary!H251,IF(EXACT(TreeLibrary!$I$237,$F$40),TreeLibrary!I251,IF(EXACT(TreeLibrary!$J$237,$F$40),TreeLibrary!J251,IF(EXACT(TreeLibrary!$K$237,$F$40),TreeLibrary!K251,"out of range")))))</f>
        <v>0</v>
      </c>
      <c r="G52" s="327">
        <f>IF(EXACT(TreeLibrary!$G$237,$G$40),TreeLibrary!G251,IF(EXACT(TreeLibrary!$H$237,$G$40),TreeLibrary!H251,IF(EXACT(TreeLibrary!$I$237,$G$40),TreeLibrary!I251,IF(EXACT(TreeLibrary!$J$237,$G$40),TreeLibrary!J251,IF(EXACT(TreeLibrary!$K$237,$G$40),TreeLibrary!K251,"out of range")))))</f>
        <v>0</v>
      </c>
      <c r="H52" s="327">
        <f>IF(EXACT(TreeLibrary!$G$237,$H$40),TreeLibrary!G251,IF(EXACT(TreeLibrary!$H$237,$H$40),TreeLibrary!H251,IF(EXACT(TreeLibrary!$I$237,$H$40),TreeLibrary!I251,IF(EXACT(TreeLibrary!$J$237,$H$40),TreeLibrary!J251,IF(EXACT(TreeLibrary!$K$237,$H$40),TreeLibrary!K251,"out of range")))))</f>
        <v>0</v>
      </c>
      <c r="I52" s="20"/>
      <c r="J52" s="11"/>
      <c r="K52" s="11"/>
      <c r="L52" s="11"/>
      <c r="M52" s="11"/>
      <c r="N52" s="11"/>
      <c r="O52" s="11"/>
      <c r="P52" s="11"/>
      <c r="Q52" s="20"/>
      <c r="R52" s="20"/>
      <c r="S52" s="20"/>
      <c r="T52" s="11"/>
      <c r="U52" s="11"/>
      <c r="V52" s="11"/>
      <c r="W52" s="11"/>
      <c r="X52" s="11"/>
      <c r="Y52" s="11"/>
      <c r="Z52" s="11"/>
      <c r="AA52" s="11"/>
      <c r="AB52" s="11"/>
      <c r="AC52" s="11"/>
      <c r="AD52" s="11"/>
      <c r="AE52" s="11"/>
    </row>
    <row r="53" spans="1:31" x14ac:dyDescent="0.3">
      <c r="A53" s="238"/>
      <c r="B53" s="476" t="s">
        <v>524</v>
      </c>
      <c r="C53" s="204" t="str">
        <f>TreeLibrary!D253</f>
        <v>Wood price per kg</v>
      </c>
      <c r="D53" s="258" t="str">
        <f>TreeLibrary!F253</f>
        <v>Rp</v>
      </c>
      <c r="E53" s="206"/>
      <c r="F53" s="327">
        <f>IF(EXACT(TreeLibrary!$G$237,$F$40),TreeLibrary!G253,IF(EXACT(TreeLibrary!$H$237,$F$40),TreeLibrary!H253,IF(EXACT(TreeLibrary!$I$237,$F$40),TreeLibrary!I253,IF(EXACT(TreeLibrary!$J$237,$F$40),TreeLibrary!J253,IF(EXACT(TreeLibrary!$K$237,$F$40),TreeLibrary!K253,"out of range")))))</f>
        <v>0</v>
      </c>
      <c r="G53" s="327">
        <f>IF(EXACT(TreeLibrary!$G$237,$G$40),TreeLibrary!G253,IF(EXACT(TreeLibrary!$H$237,$G$40),TreeLibrary!H253,IF(EXACT(TreeLibrary!$I$237,$G$40),TreeLibrary!I253,IF(EXACT(TreeLibrary!$J$237,$G$40),TreeLibrary!J253,IF(EXACT(TreeLibrary!$K$237,$G$40),TreeLibrary!K253,"out of range")))))</f>
        <v>20000</v>
      </c>
      <c r="H53" s="327">
        <f>IF(EXACT(TreeLibrary!$G$237,$H$40),TreeLibrary!G253,IF(EXACT(TreeLibrary!$H$237,$H$40),TreeLibrary!H253,IF(EXACT(TreeLibrary!$I$237,$H$40),TreeLibrary!I253,IF(EXACT(TreeLibrary!$J$237,$H$40),TreeLibrary!J253,IF(EXACT(TreeLibrary!$K$237,$H$40),TreeLibrary!K253,"out of range")))))</f>
        <v>0</v>
      </c>
      <c r="I53" s="20"/>
      <c r="J53" s="11"/>
      <c r="K53" s="11"/>
      <c r="L53" s="11"/>
      <c r="M53" s="11"/>
      <c r="N53" s="11"/>
      <c r="O53" s="11"/>
      <c r="P53" s="11"/>
      <c r="Q53" s="20"/>
      <c r="R53" s="20"/>
      <c r="S53" s="20"/>
      <c r="T53" s="11"/>
      <c r="U53" s="11"/>
      <c r="V53" s="11"/>
      <c r="W53" s="11"/>
      <c r="X53" s="11"/>
      <c r="Y53" s="11"/>
      <c r="Z53" s="11"/>
      <c r="AA53" s="11"/>
      <c r="AB53" s="11"/>
      <c r="AC53" s="11"/>
      <c r="AD53" s="11"/>
      <c r="AE53" s="11"/>
    </row>
    <row r="54" spans="1:31" x14ac:dyDescent="0.3">
      <c r="A54" s="238"/>
      <c r="B54" s="476"/>
      <c r="C54" s="204" t="str">
        <f>TreeLibrary!D254</f>
        <v>Fruit price per kg</v>
      </c>
      <c r="D54" s="258" t="str">
        <f>TreeLibrary!F254</f>
        <v>Rp</v>
      </c>
      <c r="E54" s="206"/>
      <c r="F54" s="327">
        <f>IF(EXACT(TreeLibrary!$G$237,$F$40),TreeLibrary!G254,IF(EXACT(TreeLibrary!$H$237,$F$40),TreeLibrary!H254,IF(EXACT(TreeLibrary!$I$237,$F$40),TreeLibrary!I254,IF(EXACT(TreeLibrary!$J$237,$F$40),TreeLibrary!J254,IF(EXACT(TreeLibrary!$K$237,$F$40),TreeLibrary!K254,"out of range")))))</f>
        <v>0</v>
      </c>
      <c r="G54" s="327">
        <f>IF(EXACT(TreeLibrary!$G$237,$G$40),TreeLibrary!G254,IF(EXACT(TreeLibrary!$H$237,$G$40),TreeLibrary!H254,IF(EXACT(TreeLibrary!$I$237,$G$40),TreeLibrary!I254,IF(EXACT(TreeLibrary!$J$237,$G$40),TreeLibrary!J254,IF(EXACT(TreeLibrary!$K$237,$G$40),TreeLibrary!K254,"out of range")))))</f>
        <v>8000</v>
      </c>
      <c r="H54" s="327">
        <f>IF(EXACT(TreeLibrary!$G$237,$H$40),TreeLibrary!G254,IF(EXACT(TreeLibrary!$H$237,$H$40),TreeLibrary!H254,IF(EXACT(TreeLibrary!$I$237,$H$40),TreeLibrary!I254,IF(EXACT(TreeLibrary!$J$237,$H$40),TreeLibrary!J254,IF(EXACT(TreeLibrary!$K$237,$H$40),TreeLibrary!K254,"out of range")))))</f>
        <v>940</v>
      </c>
      <c r="I54" s="20"/>
      <c r="J54" s="11"/>
      <c r="K54" s="11"/>
      <c r="L54" s="11"/>
      <c r="M54" s="11"/>
      <c r="N54" s="11"/>
      <c r="O54" s="11"/>
      <c r="P54" s="11"/>
      <c r="Q54" s="20"/>
      <c r="R54" s="20"/>
      <c r="S54" s="20"/>
      <c r="T54" s="11"/>
      <c r="U54" s="11"/>
      <c r="V54" s="11"/>
      <c r="W54" s="11"/>
      <c r="X54" s="11"/>
      <c r="Y54" s="11"/>
      <c r="Z54" s="11"/>
      <c r="AA54" s="11"/>
      <c r="AB54" s="11"/>
      <c r="AC54" s="11"/>
      <c r="AD54" s="11"/>
      <c r="AE54" s="11"/>
    </row>
    <row r="55" spans="1:31" x14ac:dyDescent="0.3">
      <c r="A55" s="238"/>
      <c r="B55" s="476"/>
      <c r="C55" s="204" t="str">
        <f>TreeLibrary!D255</f>
        <v>Latex price per kg</v>
      </c>
      <c r="D55" s="258" t="str">
        <f>TreeLibrary!F255</f>
        <v>Rp</v>
      </c>
      <c r="E55" s="206"/>
      <c r="F55" s="327">
        <f>IF(EXACT(TreeLibrary!$G$237,$F$40),TreeLibrary!G255,IF(EXACT(TreeLibrary!$H$237,$F$40),TreeLibrary!H255,IF(EXACT(TreeLibrary!$I$237,$F$40),TreeLibrary!I255,IF(EXACT(TreeLibrary!$J$237,$F$40),TreeLibrary!J255,IF(EXACT(TreeLibrary!$K$237,$F$40),TreeLibrary!K255,"out of range")))))</f>
        <v>0</v>
      </c>
      <c r="G55" s="327">
        <f>IF(EXACT(TreeLibrary!$G$237,$G$40),TreeLibrary!G255,IF(EXACT(TreeLibrary!$H$237,$G$40),TreeLibrary!H255,IF(EXACT(TreeLibrary!$I$237,$G$40),TreeLibrary!I255,IF(EXACT(TreeLibrary!$J$237,$G$40),TreeLibrary!J255,IF(EXACT(TreeLibrary!$K$237,$G$40),TreeLibrary!K255,"out of range")))))</f>
        <v>0</v>
      </c>
      <c r="H55" s="327">
        <f>IF(EXACT(TreeLibrary!$G$237,$H$40),TreeLibrary!G255,IF(EXACT(TreeLibrary!$H$237,$H$40),TreeLibrary!H255,IF(EXACT(TreeLibrary!$I$237,$H$40),TreeLibrary!I255,IF(EXACT(TreeLibrary!$J$237,$H$40),TreeLibrary!J255,IF(EXACT(TreeLibrary!$K$237,$H$40),TreeLibrary!K255,"out of range")))))</f>
        <v>0</v>
      </c>
      <c r="I55" s="20"/>
      <c r="J55" s="11"/>
      <c r="K55" s="11"/>
      <c r="L55" s="11"/>
      <c r="M55" s="11"/>
      <c r="N55" s="11"/>
      <c r="O55" s="11"/>
      <c r="P55" s="11"/>
      <c r="Q55" s="20"/>
      <c r="R55" s="20"/>
      <c r="S55" s="20"/>
      <c r="T55" s="11"/>
      <c r="U55" s="11"/>
      <c r="V55" s="11"/>
      <c r="W55" s="11"/>
      <c r="X55" s="11"/>
      <c r="Y55" s="11"/>
      <c r="Z55" s="11"/>
      <c r="AA55" s="11"/>
      <c r="AB55" s="11"/>
      <c r="AC55" s="11"/>
      <c r="AD55" s="11"/>
      <c r="AE55" s="11"/>
    </row>
    <row r="56" spans="1:31" x14ac:dyDescent="0.3">
      <c r="A56" s="238"/>
      <c r="B56" s="476"/>
      <c r="C56" s="204" t="str">
        <f>TreeLibrary!D256</f>
        <v>Pruning (harvested) price per kg</v>
      </c>
      <c r="D56" s="258" t="str">
        <f>TreeLibrary!F256</f>
        <v>Rp</v>
      </c>
      <c r="E56" s="206"/>
      <c r="F56" s="327">
        <f>IF(EXACT(TreeLibrary!$G$237,$F$40),TreeLibrary!G256,IF(EXACT(TreeLibrary!$H$237,$F$40),TreeLibrary!H256,IF(EXACT(TreeLibrary!$I$237,$F$40),TreeLibrary!I256,IF(EXACT(TreeLibrary!$J$237,$F$40),TreeLibrary!J256,IF(EXACT(TreeLibrary!$K$237,$F$40),TreeLibrary!K256,"out of range")))))</f>
        <v>0</v>
      </c>
      <c r="G56" s="327">
        <f>IF(EXACT(TreeLibrary!$G$237,$G$40),TreeLibrary!G256,IF(EXACT(TreeLibrary!$H$237,$G$40),TreeLibrary!H256,IF(EXACT(TreeLibrary!$I$237,$G$40),TreeLibrary!I256,IF(EXACT(TreeLibrary!$J$237,$G$40),TreeLibrary!J256,IF(EXACT(TreeLibrary!$K$237,$G$40),TreeLibrary!K256,"out of range")))))</f>
        <v>0</v>
      </c>
      <c r="H56" s="327">
        <f>IF(EXACT(TreeLibrary!$G$237,$H$40),TreeLibrary!G256,IF(EXACT(TreeLibrary!$H$237,$H$40),TreeLibrary!H256,IF(EXACT(TreeLibrary!$I$237,$H$40),TreeLibrary!I256,IF(EXACT(TreeLibrary!$J$237,$H$40),TreeLibrary!J256,IF(EXACT(TreeLibrary!$K$237,$H$40),TreeLibrary!K256,"out of range")))))</f>
        <v>0</v>
      </c>
      <c r="I56" s="20"/>
      <c r="J56" s="11"/>
      <c r="K56" s="11"/>
      <c r="L56" s="11"/>
      <c r="M56" s="11"/>
      <c r="N56" s="11"/>
      <c r="O56" s="11"/>
      <c r="P56" s="11"/>
      <c r="Q56" s="20"/>
      <c r="R56" s="20"/>
      <c r="S56" s="20"/>
      <c r="T56" s="11"/>
      <c r="U56" s="11"/>
      <c r="V56" s="11"/>
      <c r="W56" s="11"/>
      <c r="X56" s="11"/>
      <c r="Y56" s="11"/>
      <c r="Z56" s="11"/>
      <c r="AA56" s="11"/>
      <c r="AB56" s="11"/>
      <c r="AC56" s="11"/>
      <c r="AD56" s="11"/>
      <c r="AE56" s="11"/>
    </row>
    <row r="57" spans="1:31"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row>
    <row r="58" spans="1:31"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row>
    <row r="59" spans="1:31"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row>
    <row r="60" spans="1:31"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row>
    <row r="61" spans="1:31"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row>
    <row r="62" spans="1:31"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row>
    <row r="63" spans="1:31"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row>
    <row r="64" spans="1:31"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row>
    <row r="65" spans="1:31"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row>
    <row r="66" spans="1:31"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row>
    <row r="67" spans="1:31"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row>
  </sheetData>
  <mergeCells count="16">
    <mergeCell ref="D8:E8"/>
    <mergeCell ref="D9:E9"/>
    <mergeCell ref="B47:B48"/>
    <mergeCell ref="B49:B52"/>
    <mergeCell ref="B53:B56"/>
    <mergeCell ref="B33:B34"/>
    <mergeCell ref="B35:B36"/>
    <mergeCell ref="B41:B45"/>
    <mergeCell ref="K9:L9"/>
    <mergeCell ref="K10:L10"/>
    <mergeCell ref="B28:B31"/>
    <mergeCell ref="B10:B16"/>
    <mergeCell ref="B17:B23"/>
    <mergeCell ref="K15:L15"/>
    <mergeCell ref="K11:L11"/>
    <mergeCell ref="K14:L14"/>
  </mergeCells>
  <phoneticPr fontId="1" type="noConversion"/>
  <pageMargins left="0.75" right="0.75" top="1" bottom="1" header="0.5" footer="0.5"/>
  <pageSetup scale="65" orientation="portrait" horizontalDpi="4294967292" verticalDpi="200" r:id="rId1"/>
  <headerFooter alignWithMargins="0"/>
  <drawing r:id="rId2"/>
  <legacyDrawing r:id="rId3"/>
  <controls>
    <mc:AlternateContent xmlns:mc="http://schemas.openxmlformats.org/markup-compatibility/2006">
      <mc:Choice Requires="x14">
        <control shapeId="27653" r:id="rId4" name="CommandButton1">
          <controlPr autoLine="0" autoPict="0" r:id="rId5">
            <anchor moveWithCells="1">
              <from>
                <xdr:col>0</xdr:col>
                <xdr:colOff>152400</xdr:colOff>
                <xdr:row>1</xdr:row>
                <xdr:rowOff>0</xdr:rowOff>
              </from>
              <to>
                <xdr:col>2</xdr:col>
                <xdr:colOff>38100</xdr:colOff>
                <xdr:row>2</xdr:row>
                <xdr:rowOff>182880</xdr:rowOff>
              </to>
            </anchor>
          </controlPr>
        </control>
      </mc:Choice>
      <mc:Fallback>
        <control shapeId="27653"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AK87"/>
  <sheetViews>
    <sheetView zoomScale="90" zoomScaleNormal="90" workbookViewId="0">
      <selection activeCell="C5" sqref="C5"/>
    </sheetView>
  </sheetViews>
  <sheetFormatPr defaultColWidth="9.109375" defaultRowHeight="15.6" x14ac:dyDescent="0.3"/>
  <cols>
    <col min="1" max="1" width="10.109375" style="10" customWidth="1"/>
    <col min="2" max="2" width="10.6640625" style="10" customWidth="1"/>
    <col min="3" max="3" width="13.109375" style="10" bestFit="1" customWidth="1"/>
    <col min="4" max="4" width="12.33203125" style="10" customWidth="1"/>
    <col min="5" max="5" width="19" style="10" bestFit="1" customWidth="1"/>
    <col min="6" max="6" width="12" style="10" customWidth="1"/>
    <col min="7" max="7" width="11.5546875" style="10" bestFit="1" customWidth="1"/>
    <col min="8" max="8" width="9.109375" style="10"/>
    <col min="9" max="9" width="10.6640625" style="10" customWidth="1"/>
    <col min="10" max="10" width="13.109375" style="10" bestFit="1" customWidth="1"/>
    <col min="11" max="11" width="10.44140625" style="10" customWidth="1"/>
    <col min="12" max="12" width="19.44140625" style="10" customWidth="1"/>
    <col min="13" max="13" width="9.5546875" style="10" customWidth="1"/>
    <col min="14" max="14" width="11.33203125" style="10" customWidth="1"/>
    <col min="15" max="15" width="9.33203125" style="10" customWidth="1"/>
    <col min="16" max="16" width="10.5546875" style="10" customWidth="1"/>
    <col min="17" max="17" width="14" style="10" customWidth="1"/>
    <col min="18" max="18" width="10.88671875" style="10" customWidth="1"/>
    <col min="19" max="19" width="19" style="10" customWidth="1"/>
    <col min="20" max="20" width="9.5546875" style="10" customWidth="1"/>
    <col min="21" max="21" width="12.44140625" style="10" customWidth="1"/>
    <col min="22" max="22" width="9.33203125" style="10" customWidth="1"/>
    <col min="23" max="23" width="10.5546875" style="10" customWidth="1"/>
    <col min="24" max="24" width="18.88671875" style="10" customWidth="1"/>
    <col min="25" max="25" width="11.33203125" style="10" customWidth="1"/>
    <col min="26" max="26" width="18.6640625" style="10" customWidth="1"/>
    <col min="27" max="27" width="9.5546875" style="10" customWidth="1"/>
    <col min="28" max="28" width="12.109375" style="10" bestFit="1" customWidth="1"/>
    <col min="29" max="16384" width="9.109375" style="10"/>
  </cols>
  <sheetData>
    <row r="1" spans="1:37" x14ac:dyDescent="0.3">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row>
    <row r="2" spans="1:37"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row>
    <row r="3" spans="1:37" x14ac:dyDescent="0.3">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row>
    <row r="4" spans="1:37" x14ac:dyDescent="0.3">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row>
    <row r="5" spans="1:37" x14ac:dyDescent="0.3">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row>
    <row r="6" spans="1:37" x14ac:dyDescent="0.3">
      <c r="A6" s="11"/>
      <c r="B6" s="11"/>
      <c r="C6" s="11"/>
      <c r="D6" s="11"/>
      <c r="E6" s="11"/>
      <c r="F6" s="11"/>
      <c r="G6" s="11"/>
      <c r="H6" s="11"/>
      <c r="I6" s="11"/>
      <c r="J6" s="157"/>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row>
    <row r="7" spans="1:37" ht="18" customHeight="1" x14ac:dyDescent="0.3">
      <c r="A7" s="352"/>
      <c r="B7" s="353" t="s">
        <v>37</v>
      </c>
      <c r="C7" s="354" t="s">
        <v>90</v>
      </c>
      <c r="D7" s="354" t="s">
        <v>91</v>
      </c>
      <c r="E7" s="354" t="s">
        <v>55</v>
      </c>
      <c r="F7" s="355" t="s">
        <v>666</v>
      </c>
      <c r="G7" s="356" t="s">
        <v>42</v>
      </c>
      <c r="H7" s="352"/>
      <c r="I7" s="353" t="s">
        <v>37</v>
      </c>
      <c r="J7" s="354" t="s">
        <v>90</v>
      </c>
      <c r="K7" s="354" t="s">
        <v>91</v>
      </c>
      <c r="L7" s="354" t="s">
        <v>55</v>
      </c>
      <c r="M7" s="355" t="s">
        <v>666</v>
      </c>
      <c r="N7" s="356" t="s">
        <v>42</v>
      </c>
      <c r="O7" s="352"/>
      <c r="P7" s="353" t="s">
        <v>37</v>
      </c>
      <c r="Q7" s="354" t="s">
        <v>90</v>
      </c>
      <c r="R7" s="354" t="s">
        <v>91</v>
      </c>
      <c r="S7" s="354" t="s">
        <v>55</v>
      </c>
      <c r="T7" s="355" t="s">
        <v>666</v>
      </c>
      <c r="U7" s="356" t="s">
        <v>42</v>
      </c>
      <c r="V7" s="352"/>
      <c r="W7" s="353" t="s">
        <v>37</v>
      </c>
      <c r="X7" s="354" t="s">
        <v>90</v>
      </c>
      <c r="Y7" s="354" t="s">
        <v>91</v>
      </c>
      <c r="Z7" s="354" t="s">
        <v>55</v>
      </c>
      <c r="AA7" s="355" t="s">
        <v>666</v>
      </c>
      <c r="AB7" s="356" t="s">
        <v>42</v>
      </c>
      <c r="AC7" s="11"/>
      <c r="AD7" s="11"/>
      <c r="AE7" s="11"/>
      <c r="AF7" s="11"/>
      <c r="AG7" s="11"/>
      <c r="AH7" s="11"/>
      <c r="AI7" s="11"/>
      <c r="AJ7" s="11"/>
      <c r="AK7" s="11"/>
    </row>
    <row r="8" spans="1:37" ht="18" customHeight="1" x14ac:dyDescent="0.3">
      <c r="A8" s="357"/>
      <c r="B8" s="358">
        <v>1</v>
      </c>
      <c r="C8" s="359">
        <v>303</v>
      </c>
      <c r="D8" s="359">
        <v>303</v>
      </c>
      <c r="E8" s="359">
        <v>0.27071568058206202</v>
      </c>
      <c r="F8" s="359">
        <v>0.10815131634169549</v>
      </c>
      <c r="G8" s="360">
        <v>1.36</v>
      </c>
      <c r="H8" s="361"/>
      <c r="I8" s="358">
        <v>2</v>
      </c>
      <c r="J8" s="359">
        <v>324</v>
      </c>
      <c r="K8" s="359">
        <v>324</v>
      </c>
      <c r="L8" s="359">
        <v>0.31960917633283464</v>
      </c>
      <c r="M8" s="359">
        <v>0.15728809156456378</v>
      </c>
      <c r="N8" s="360">
        <v>1.39</v>
      </c>
      <c r="O8" s="361"/>
      <c r="P8" s="358">
        <v>3</v>
      </c>
      <c r="Q8" s="359">
        <v>53</v>
      </c>
      <c r="R8" s="359">
        <v>53</v>
      </c>
      <c r="S8" s="359">
        <v>0.34465202541139289</v>
      </c>
      <c r="T8" s="359">
        <v>0.16365435334828873</v>
      </c>
      <c r="U8" s="360">
        <v>1.52</v>
      </c>
      <c r="V8" s="361"/>
      <c r="W8" s="358">
        <v>4</v>
      </c>
      <c r="X8" s="359">
        <v>46</v>
      </c>
      <c r="Y8" s="359">
        <v>46</v>
      </c>
      <c r="Z8" s="359">
        <v>0.35567759903596396</v>
      </c>
      <c r="AA8" s="359">
        <v>0.18013076864754451</v>
      </c>
      <c r="AB8" s="360">
        <v>1.54</v>
      </c>
      <c r="AC8" s="11"/>
      <c r="AD8" s="11"/>
      <c r="AE8" s="11"/>
      <c r="AF8" s="11"/>
      <c r="AG8" s="11"/>
      <c r="AH8" s="11"/>
      <c r="AI8" s="11"/>
      <c r="AJ8" s="11"/>
      <c r="AK8" s="11"/>
    </row>
    <row r="9" spans="1:37" ht="18" customHeight="1" x14ac:dyDescent="0.3">
      <c r="A9" s="362"/>
      <c r="B9" s="363" t="s">
        <v>680</v>
      </c>
      <c r="C9" s="358">
        <v>13</v>
      </c>
      <c r="D9" s="363" t="s">
        <v>679</v>
      </c>
      <c r="E9" s="358">
        <v>22.2</v>
      </c>
      <c r="F9" s="364"/>
      <c r="G9" s="365"/>
      <c r="H9" s="362"/>
      <c r="I9" s="363" t="s">
        <v>680</v>
      </c>
      <c r="J9" s="358">
        <v>14.5</v>
      </c>
      <c r="K9" s="363" t="s">
        <v>679</v>
      </c>
      <c r="L9" s="358">
        <v>29.2</v>
      </c>
      <c r="M9" s="366"/>
      <c r="N9" s="365"/>
      <c r="O9" s="362"/>
      <c r="P9" s="363" t="s">
        <v>680</v>
      </c>
      <c r="Q9" s="358">
        <v>13.7</v>
      </c>
      <c r="R9" s="363" t="s">
        <v>679</v>
      </c>
      <c r="S9" s="358">
        <v>32.200000000000003</v>
      </c>
      <c r="T9" s="364"/>
      <c r="U9" s="365"/>
      <c r="V9" s="362"/>
      <c r="W9" s="363" t="s">
        <v>680</v>
      </c>
      <c r="X9" s="358">
        <v>13.3</v>
      </c>
      <c r="Y9" s="363" t="s">
        <v>679</v>
      </c>
      <c r="Z9" s="358">
        <v>36.9</v>
      </c>
      <c r="AA9" s="364"/>
      <c r="AB9" s="365"/>
      <c r="AC9" s="11"/>
      <c r="AD9" s="11"/>
      <c r="AE9" s="11"/>
      <c r="AF9" s="11"/>
      <c r="AG9" s="11"/>
      <c r="AH9" s="11"/>
      <c r="AI9" s="11"/>
      <c r="AJ9" s="11"/>
      <c r="AK9" s="11"/>
    </row>
    <row r="10" spans="1:37" ht="18" customHeight="1" x14ac:dyDescent="0.3">
      <c r="A10" s="367"/>
      <c r="B10" s="368" t="s">
        <v>109</v>
      </c>
      <c r="C10" s="369">
        <v>0.43683346864123096</v>
      </c>
      <c r="D10" s="368" t="s">
        <v>49</v>
      </c>
      <c r="E10" s="370">
        <v>7.1502891457583012E-2</v>
      </c>
      <c r="F10" s="368" t="s">
        <v>52</v>
      </c>
      <c r="G10" s="371">
        <v>1.1984951370311883</v>
      </c>
      <c r="H10" s="372"/>
      <c r="I10" s="368" t="s">
        <v>109</v>
      </c>
      <c r="J10" s="369">
        <v>0.44035218487001676</v>
      </c>
      <c r="K10" s="368" t="s">
        <v>49</v>
      </c>
      <c r="L10" s="370">
        <v>6.8031020552590318E-2</v>
      </c>
      <c r="M10" s="368" t="s">
        <v>52</v>
      </c>
      <c r="N10" s="371">
        <v>1.1474213737798475</v>
      </c>
      <c r="O10" s="372"/>
      <c r="P10" s="368" t="s">
        <v>109</v>
      </c>
      <c r="Q10" s="369">
        <v>0.4022644904265163</v>
      </c>
      <c r="R10" s="368" t="s">
        <v>49</v>
      </c>
      <c r="S10" s="370">
        <v>7.0099833702856162E-2</v>
      </c>
      <c r="T10" s="368" t="s">
        <v>52</v>
      </c>
      <c r="U10" s="371">
        <v>1.1282345219724941</v>
      </c>
      <c r="V10" s="372"/>
      <c r="W10" s="368" t="s">
        <v>109</v>
      </c>
      <c r="X10" s="369">
        <v>0.40100690880105083</v>
      </c>
      <c r="Y10" s="368" t="s">
        <v>49</v>
      </c>
      <c r="Z10" s="370">
        <v>6.39910240410482E-2</v>
      </c>
      <c r="AA10" s="368" t="s">
        <v>52</v>
      </c>
      <c r="AB10" s="371">
        <v>1.115612194801223</v>
      </c>
      <c r="AC10" s="11"/>
      <c r="AD10" s="11"/>
      <c r="AE10" s="11"/>
      <c r="AF10" s="11"/>
      <c r="AG10" s="11"/>
      <c r="AH10" s="11"/>
      <c r="AI10" s="11"/>
      <c r="AJ10" s="11"/>
      <c r="AK10" s="11"/>
    </row>
    <row r="11" spans="1:37" ht="18" customHeight="1" x14ac:dyDescent="0.3">
      <c r="A11" s="76"/>
      <c r="B11" s="329" t="s">
        <v>177</v>
      </c>
      <c r="C11" s="329"/>
      <c r="D11" s="38"/>
      <c r="E11" s="329" t="s">
        <v>177</v>
      </c>
      <c r="F11" s="38"/>
      <c r="G11" s="330" t="s">
        <v>177</v>
      </c>
      <c r="H11" s="76"/>
      <c r="I11" s="329"/>
      <c r="J11" s="329"/>
      <c r="K11" s="38"/>
      <c r="L11" s="329"/>
      <c r="M11" s="38"/>
      <c r="N11" s="330"/>
      <c r="O11" s="76"/>
      <c r="P11" s="329"/>
      <c r="Q11" s="329"/>
      <c r="R11" s="38"/>
      <c r="S11" s="329"/>
      <c r="T11" s="38"/>
      <c r="U11" s="330"/>
      <c r="V11" s="76"/>
      <c r="W11" s="329"/>
      <c r="X11" s="329"/>
      <c r="Y11" s="38"/>
      <c r="Z11" s="329"/>
      <c r="AA11" s="38"/>
      <c r="AB11" s="330"/>
      <c r="AC11" s="11"/>
      <c r="AD11" s="11" t="s">
        <v>544</v>
      </c>
      <c r="AE11" s="11"/>
      <c r="AF11" s="11"/>
      <c r="AG11" s="11"/>
      <c r="AH11" s="11"/>
      <c r="AI11" s="11"/>
      <c r="AJ11" s="11"/>
      <c r="AK11" s="11"/>
    </row>
    <row r="12" spans="1:37" ht="18" customHeight="1" x14ac:dyDescent="0.3">
      <c r="A12" s="331" t="s">
        <v>62</v>
      </c>
      <c r="B12" s="332" t="s">
        <v>92</v>
      </c>
      <c r="C12" s="332" t="s">
        <v>61</v>
      </c>
      <c r="D12" s="42" t="s">
        <v>58</v>
      </c>
      <c r="E12" s="332" t="s">
        <v>92</v>
      </c>
      <c r="F12" s="42" t="s">
        <v>61</v>
      </c>
      <c r="G12" s="333" t="s">
        <v>62</v>
      </c>
      <c r="H12" s="331" t="s">
        <v>62</v>
      </c>
      <c r="I12" s="332" t="s">
        <v>92</v>
      </c>
      <c r="J12" s="332" t="s">
        <v>61</v>
      </c>
      <c r="K12" s="42" t="s">
        <v>58</v>
      </c>
      <c r="L12" s="332" t="s">
        <v>92</v>
      </c>
      <c r="M12" s="42" t="s">
        <v>61</v>
      </c>
      <c r="N12" s="333" t="s">
        <v>62</v>
      </c>
      <c r="O12" s="331" t="s">
        <v>62</v>
      </c>
      <c r="P12" s="332" t="s">
        <v>92</v>
      </c>
      <c r="Q12" s="332" t="s">
        <v>61</v>
      </c>
      <c r="R12" s="42" t="s">
        <v>58</v>
      </c>
      <c r="S12" s="332" t="s">
        <v>92</v>
      </c>
      <c r="T12" s="42" t="s">
        <v>61</v>
      </c>
      <c r="U12" s="333" t="s">
        <v>62</v>
      </c>
      <c r="V12" s="331" t="s">
        <v>62</v>
      </c>
      <c r="W12" s="332" t="s">
        <v>92</v>
      </c>
      <c r="X12" s="332" t="s">
        <v>61</v>
      </c>
      <c r="Y12" s="42" t="s">
        <v>58</v>
      </c>
      <c r="Z12" s="332" t="s">
        <v>92</v>
      </c>
      <c r="AA12" s="42" t="s">
        <v>61</v>
      </c>
      <c r="AB12" s="333" t="s">
        <v>62</v>
      </c>
      <c r="AC12" s="11"/>
      <c r="AD12" s="11" t="s">
        <v>543</v>
      </c>
      <c r="AE12" s="11"/>
      <c r="AF12" s="11"/>
      <c r="AG12" s="11"/>
      <c r="AH12" s="11"/>
      <c r="AI12" s="11"/>
      <c r="AJ12" s="11"/>
      <c r="AK12" s="11"/>
    </row>
    <row r="13" spans="1:37" ht="15.75" customHeight="1" x14ac:dyDescent="0.3">
      <c r="A13" s="334">
        <v>0.01</v>
      </c>
      <c r="B13" s="335">
        <v>-2.965811354102624E-3</v>
      </c>
      <c r="C13" s="15">
        <v>-1000000</v>
      </c>
      <c r="D13" s="336">
        <v>0</v>
      </c>
      <c r="E13" s="335">
        <v>327.36124843838968</v>
      </c>
      <c r="F13" s="337">
        <v>-250</v>
      </c>
      <c r="G13" s="338">
        <v>0.24519552942069822</v>
      </c>
      <c r="H13" s="334">
        <v>0.01</v>
      </c>
      <c r="I13" s="335">
        <v>-1.8168622715966337E-3</v>
      </c>
      <c r="J13" s="15">
        <v>-1000000</v>
      </c>
      <c r="K13" s="336">
        <v>0</v>
      </c>
      <c r="L13" s="335">
        <v>217.03799982182326</v>
      </c>
      <c r="M13" s="337">
        <v>-250</v>
      </c>
      <c r="N13" s="338">
        <v>0.28857371969136092</v>
      </c>
      <c r="O13" s="334">
        <v>0.01</v>
      </c>
      <c r="P13" s="335">
        <v>-2.1963206616468583E-4</v>
      </c>
      <c r="Q13" s="15">
        <v>-1000000</v>
      </c>
      <c r="R13" s="336">
        <v>0</v>
      </c>
      <c r="S13" s="335">
        <v>27.103183905527086</v>
      </c>
      <c r="T13" s="337">
        <v>-250</v>
      </c>
      <c r="U13" s="338">
        <v>0.27740770806054282</v>
      </c>
      <c r="V13" s="334">
        <v>0.01</v>
      </c>
      <c r="W13" s="335">
        <v>-1.3352678429606182E-4</v>
      </c>
      <c r="X13" s="15">
        <v>-1000000</v>
      </c>
      <c r="Y13" s="336">
        <v>0</v>
      </c>
      <c r="Z13" s="335">
        <v>20.681042518656437</v>
      </c>
      <c r="AA13" s="337">
        <v>-250</v>
      </c>
      <c r="AB13" s="338">
        <v>0.28970174437589219</v>
      </c>
      <c r="AC13" s="11"/>
      <c r="AD13" s="339">
        <f>C8</f>
        <v>303</v>
      </c>
      <c r="AE13" s="11"/>
      <c r="AF13" s="11"/>
      <c r="AG13" s="11"/>
      <c r="AH13" s="11"/>
      <c r="AI13" s="11"/>
      <c r="AJ13" s="11"/>
      <c r="AK13" s="11"/>
    </row>
    <row r="14" spans="1:37" ht="15.75" customHeight="1" x14ac:dyDescent="0.3">
      <c r="A14" s="334">
        <v>2.18E-2</v>
      </c>
      <c r="B14" s="335">
        <v>-2.965811354102624E-3</v>
      </c>
      <c r="C14" s="15">
        <v>-1000000</v>
      </c>
      <c r="D14" s="336">
        <v>0.2</v>
      </c>
      <c r="E14" s="335">
        <v>298.92437143606435</v>
      </c>
      <c r="F14" s="337">
        <v>-240</v>
      </c>
      <c r="G14" s="338">
        <v>0.24712766011793175</v>
      </c>
      <c r="H14" s="334">
        <v>2.18E-2</v>
      </c>
      <c r="I14" s="335">
        <v>-1.8168622715966337E-3</v>
      </c>
      <c r="J14" s="15">
        <v>-1000000</v>
      </c>
      <c r="K14" s="336">
        <v>0.2</v>
      </c>
      <c r="L14" s="335">
        <v>197.72465462781983</v>
      </c>
      <c r="M14" s="337">
        <v>-240</v>
      </c>
      <c r="N14" s="338">
        <v>0.29024899394808534</v>
      </c>
      <c r="O14" s="334">
        <v>2.18E-2</v>
      </c>
      <c r="P14" s="335">
        <v>-2.1963206616468583E-4</v>
      </c>
      <c r="Q14" s="15">
        <v>-1000000</v>
      </c>
      <c r="R14" s="336">
        <v>0.2</v>
      </c>
      <c r="S14" s="335">
        <v>24.618763173866459</v>
      </c>
      <c r="T14" s="337">
        <v>-240</v>
      </c>
      <c r="U14" s="338">
        <v>0.27880694159232033</v>
      </c>
      <c r="V14" s="334">
        <v>2.18E-2</v>
      </c>
      <c r="W14" s="335">
        <v>-1.3352678429606182E-4</v>
      </c>
      <c r="X14" s="15">
        <v>-1000000</v>
      </c>
      <c r="Y14" s="336">
        <v>0.2</v>
      </c>
      <c r="Z14" s="335">
        <v>18.808357616336362</v>
      </c>
      <c r="AA14" s="337">
        <v>-240</v>
      </c>
      <c r="AB14" s="338">
        <v>0.29101130216682414</v>
      </c>
      <c r="AC14" s="11"/>
      <c r="AD14" s="340">
        <f>D8</f>
        <v>303</v>
      </c>
      <c r="AE14" s="11"/>
      <c r="AF14" s="11"/>
      <c r="AG14" s="11"/>
      <c r="AH14" s="11"/>
      <c r="AI14" s="11"/>
      <c r="AJ14" s="11"/>
      <c r="AK14" s="11"/>
    </row>
    <row r="15" spans="1:37" ht="15.75" customHeight="1" x14ac:dyDescent="0.3">
      <c r="A15" s="334">
        <v>3.3599999999999998E-2</v>
      </c>
      <c r="B15" s="335">
        <v>-2.965811354102624E-3</v>
      </c>
      <c r="C15" s="15">
        <v>-1000000</v>
      </c>
      <c r="D15" s="336">
        <v>0.4</v>
      </c>
      <c r="E15" s="335">
        <v>225.00904397338908</v>
      </c>
      <c r="F15" s="337">
        <v>-230</v>
      </c>
      <c r="G15" s="338">
        <v>0.24915497779478502</v>
      </c>
      <c r="H15" s="334">
        <v>3.3599999999999998E-2</v>
      </c>
      <c r="I15" s="335">
        <v>-1.8168622715966337E-3</v>
      </c>
      <c r="J15" s="15">
        <v>-1000000</v>
      </c>
      <c r="K15" s="336">
        <v>0.4</v>
      </c>
      <c r="L15" s="335">
        <v>148.57434189089682</v>
      </c>
      <c r="M15" s="337">
        <v>-230</v>
      </c>
      <c r="N15" s="338">
        <v>0.29200264701556311</v>
      </c>
      <c r="O15" s="334">
        <v>3.3599999999999998E-2</v>
      </c>
      <c r="P15" s="335">
        <v>-2.1963206616468583E-4</v>
      </c>
      <c r="Q15" s="15">
        <v>-1000000</v>
      </c>
      <c r="R15" s="336">
        <v>0.4</v>
      </c>
      <c r="S15" s="335">
        <v>18.366164188024861</v>
      </c>
      <c r="T15" s="337">
        <v>-230</v>
      </c>
      <c r="U15" s="338">
        <v>0.28027050201449127</v>
      </c>
      <c r="V15" s="334">
        <v>3.3599999999999998E-2</v>
      </c>
      <c r="W15" s="335">
        <v>-1.3352678429606182E-4</v>
      </c>
      <c r="X15" s="15">
        <v>-1000000</v>
      </c>
      <c r="Y15" s="336">
        <v>0.4</v>
      </c>
      <c r="Z15" s="335">
        <v>14.104556968428465</v>
      </c>
      <c r="AA15" s="337">
        <v>-230</v>
      </c>
      <c r="AB15" s="338">
        <v>0.29238000809276626</v>
      </c>
      <c r="AC15" s="11"/>
      <c r="AD15" s="340">
        <f>E8</f>
        <v>0.27071568058206202</v>
      </c>
      <c r="AE15" s="11"/>
      <c r="AF15" s="11"/>
      <c r="AG15" s="11"/>
      <c r="AH15" s="11"/>
      <c r="AI15" s="11"/>
      <c r="AJ15" s="11"/>
      <c r="AK15" s="11"/>
    </row>
    <row r="16" spans="1:37" ht="15.75" customHeight="1" x14ac:dyDescent="0.3">
      <c r="A16" s="334">
        <v>4.5399999999999996E-2</v>
      </c>
      <c r="B16" s="335">
        <v>-2.965811354102624E-3</v>
      </c>
      <c r="C16" s="15">
        <v>-1000000</v>
      </c>
      <c r="D16" s="336">
        <v>0.6</v>
      </c>
      <c r="E16" s="335">
        <v>183.50489585804979</v>
      </c>
      <c r="F16" s="337">
        <v>-220</v>
      </c>
      <c r="G16" s="338">
        <v>0.25128641787271427</v>
      </c>
      <c r="H16" s="334">
        <v>4.5399999999999996E-2</v>
      </c>
      <c r="I16" s="335">
        <v>-1.8168622715966337E-3</v>
      </c>
      <c r="J16" s="15">
        <v>-1000000</v>
      </c>
      <c r="K16" s="336">
        <v>0.6</v>
      </c>
      <c r="L16" s="335">
        <v>121.30866246737895</v>
      </c>
      <c r="M16" s="337">
        <v>-220</v>
      </c>
      <c r="N16" s="338">
        <v>0.29384180801540699</v>
      </c>
      <c r="O16" s="334">
        <v>4.5399999999999996E-2</v>
      </c>
      <c r="P16" s="335">
        <v>-2.1963206616468583E-4</v>
      </c>
      <c r="Q16" s="15">
        <v>-1000000</v>
      </c>
      <c r="R16" s="336">
        <v>0.6</v>
      </c>
      <c r="S16" s="335">
        <v>14.943409927702508</v>
      </c>
      <c r="T16" s="337">
        <v>-220</v>
      </c>
      <c r="U16" s="338">
        <v>0.28180418658919248</v>
      </c>
      <c r="V16" s="334">
        <v>4.5399999999999996E-2</v>
      </c>
      <c r="W16" s="335">
        <v>-1.3352678429606182E-4</v>
      </c>
      <c r="X16" s="15">
        <v>-1000000</v>
      </c>
      <c r="Y16" s="336">
        <v>0.6</v>
      </c>
      <c r="Z16" s="335">
        <v>11.512401539343706</v>
      </c>
      <c r="AA16" s="337">
        <v>-220</v>
      </c>
      <c r="AB16" s="338">
        <v>0.29381312497269574</v>
      </c>
      <c r="AC16" s="11"/>
      <c r="AD16" s="340">
        <f>F8</f>
        <v>0.10815131634169549</v>
      </c>
      <c r="AE16" s="11"/>
      <c r="AF16" s="11"/>
      <c r="AG16" s="11"/>
      <c r="AH16" s="11"/>
      <c r="AI16" s="11"/>
      <c r="AJ16" s="11"/>
      <c r="AK16" s="11"/>
    </row>
    <row r="17" spans="1:37" ht="15.75" customHeight="1" x14ac:dyDescent="0.3">
      <c r="A17" s="334">
        <v>5.7199999999999994E-2</v>
      </c>
      <c r="B17" s="335">
        <v>5.8817485502675876E-3</v>
      </c>
      <c r="C17" s="15">
        <v>-392412.42542618426</v>
      </c>
      <c r="D17" s="336">
        <v>0.8</v>
      </c>
      <c r="E17" s="335">
        <v>142.96397553742034</v>
      </c>
      <c r="F17" s="337">
        <v>-210</v>
      </c>
      <c r="G17" s="338">
        <v>0.25353218630065522</v>
      </c>
      <c r="H17" s="334">
        <v>5.7199999999999994E-2</v>
      </c>
      <c r="I17" s="335">
        <v>-1.8168622715966337E-3</v>
      </c>
      <c r="J17" s="15">
        <v>-1000000</v>
      </c>
      <c r="K17" s="336">
        <v>0.8</v>
      </c>
      <c r="L17" s="335">
        <v>94.750846347836173</v>
      </c>
      <c r="M17" s="337">
        <v>-210</v>
      </c>
      <c r="N17" s="338">
        <v>0.29577459563231506</v>
      </c>
      <c r="O17" s="334">
        <v>5.7199999999999994E-2</v>
      </c>
      <c r="P17" s="335">
        <v>-2.1963206616468583E-4</v>
      </c>
      <c r="Q17" s="15">
        <v>-1000000</v>
      </c>
      <c r="R17" s="336">
        <v>0.8</v>
      </c>
      <c r="S17" s="335">
        <v>11.636736925562717</v>
      </c>
      <c r="T17" s="337">
        <v>-210</v>
      </c>
      <c r="U17" s="338">
        <v>0.28341459247028428</v>
      </c>
      <c r="V17" s="334">
        <v>5.7199999999999994E-2</v>
      </c>
      <c r="W17" s="335">
        <v>-1.3352678429606182E-4</v>
      </c>
      <c r="X17" s="15">
        <v>-1000000</v>
      </c>
      <c r="Y17" s="336">
        <v>0.8</v>
      </c>
      <c r="Z17" s="335">
        <v>8.9907404994461864</v>
      </c>
      <c r="AA17" s="337">
        <v>-210</v>
      </c>
      <c r="AB17" s="338">
        <v>0.29531663363462651</v>
      </c>
      <c r="AC17" s="11"/>
      <c r="AD17" s="340">
        <f>J8</f>
        <v>324</v>
      </c>
      <c r="AE17" s="11"/>
      <c r="AF17" s="11"/>
      <c r="AG17" s="11"/>
      <c r="AH17" s="11"/>
      <c r="AI17" s="11"/>
      <c r="AJ17" s="11"/>
      <c r="AK17" s="11"/>
    </row>
    <row r="18" spans="1:37" ht="15.75" customHeight="1" x14ac:dyDescent="0.3">
      <c r="A18" s="334">
        <v>6.8999999999999992E-2</v>
      </c>
      <c r="B18" s="335">
        <v>2.5779692666346991E-2</v>
      </c>
      <c r="C18" s="15">
        <v>-152540.88421522715</v>
      </c>
      <c r="D18" s="336">
        <v>1</v>
      </c>
      <c r="E18" s="335">
        <v>106.56143122704874</v>
      </c>
      <c r="F18" s="337">
        <v>-200</v>
      </c>
      <c r="G18" s="338">
        <v>0.25590400697472143</v>
      </c>
      <c r="H18" s="334">
        <v>6.8999999999999992E-2</v>
      </c>
      <c r="I18" s="335">
        <v>-1.8168622715966337E-3</v>
      </c>
      <c r="J18" s="15">
        <v>-1000000</v>
      </c>
      <c r="K18" s="336">
        <v>1</v>
      </c>
      <c r="L18" s="335">
        <v>70.867723136514911</v>
      </c>
      <c r="M18" s="337">
        <v>-200</v>
      </c>
      <c r="N18" s="338">
        <v>0.29781030696775002</v>
      </c>
      <c r="O18" s="334">
        <v>6.8999999999999992E-2</v>
      </c>
      <c r="P18" s="335">
        <v>-2.1963206616468583E-4</v>
      </c>
      <c r="Q18" s="15">
        <v>-1000000</v>
      </c>
      <c r="R18" s="336">
        <v>1</v>
      </c>
      <c r="S18" s="335">
        <v>8.6833837087848647</v>
      </c>
      <c r="T18" s="337">
        <v>-200</v>
      </c>
      <c r="U18" s="338">
        <v>0.28510926873089881</v>
      </c>
      <c r="V18" s="334">
        <v>6.8999999999999992E-2</v>
      </c>
      <c r="W18" s="335">
        <v>-1.3352678429606182E-4</v>
      </c>
      <c r="X18" s="15">
        <v>-1000000</v>
      </c>
      <c r="Y18" s="336">
        <v>1</v>
      </c>
      <c r="Z18" s="335">
        <v>6.7208654105739329</v>
      </c>
      <c r="AA18" s="337">
        <v>-200</v>
      </c>
      <c r="AB18" s="338">
        <v>0.29689736792606802</v>
      </c>
      <c r="AC18" s="11"/>
      <c r="AD18" s="340">
        <f>K8</f>
        <v>324</v>
      </c>
      <c r="AE18" s="11"/>
      <c r="AF18" s="11"/>
      <c r="AG18" s="11"/>
      <c r="AH18" s="11"/>
      <c r="AI18" s="11"/>
      <c r="AJ18" s="11"/>
      <c r="AK18" s="11"/>
    </row>
    <row r="19" spans="1:37" ht="15.75" customHeight="1" x14ac:dyDescent="0.3">
      <c r="A19" s="334">
        <v>8.0799999999999997E-2</v>
      </c>
      <c r="B19" s="335">
        <v>5.6010825792862866E-2</v>
      </c>
      <c r="C19" s="15">
        <v>-68860.087174742934</v>
      </c>
      <c r="D19" s="336">
        <v>1.2</v>
      </c>
      <c r="E19" s="335">
        <v>76.437323659882864</v>
      </c>
      <c r="F19" s="337">
        <v>-190</v>
      </c>
      <c r="G19" s="338">
        <v>0.2584154315345219</v>
      </c>
      <c r="H19" s="334">
        <v>8.0799999999999997E-2</v>
      </c>
      <c r="I19" s="335">
        <v>-1.8168622715966337E-3</v>
      </c>
      <c r="J19" s="15">
        <v>-1000000</v>
      </c>
      <c r="K19" s="336">
        <v>1.2</v>
      </c>
      <c r="L19" s="335">
        <v>51.007528910697381</v>
      </c>
      <c r="M19" s="337">
        <v>-190</v>
      </c>
      <c r="N19" s="338">
        <v>0.29995965316604112</v>
      </c>
      <c r="O19" s="334">
        <v>8.0799999999999997E-2</v>
      </c>
      <c r="P19" s="335">
        <v>-2.1963206616468583E-4</v>
      </c>
      <c r="Q19" s="15">
        <v>-1000000</v>
      </c>
      <c r="R19" s="336">
        <v>1.2</v>
      </c>
      <c r="S19" s="335">
        <v>6.239980036298026</v>
      </c>
      <c r="T19" s="337">
        <v>-190</v>
      </c>
      <c r="U19" s="338">
        <v>0.28689690593702372</v>
      </c>
      <c r="V19" s="334">
        <v>8.0799999999999997E-2</v>
      </c>
      <c r="W19" s="335">
        <v>-1.3352678429606182E-4</v>
      </c>
      <c r="X19" s="15">
        <v>-1000000</v>
      </c>
      <c r="Y19" s="336">
        <v>1.2</v>
      </c>
      <c r="Z19" s="335">
        <v>4.8291944983670794</v>
      </c>
      <c r="AA19" s="337">
        <v>-190</v>
      </c>
      <c r="AB19" s="338">
        <v>0.29856318271697413</v>
      </c>
      <c r="AC19" s="11"/>
      <c r="AD19" s="340">
        <f>L8</f>
        <v>0.31960917633283464</v>
      </c>
      <c r="AE19" s="11"/>
      <c r="AF19" s="11"/>
      <c r="AG19" s="11"/>
      <c r="AH19" s="11"/>
      <c r="AI19" s="11"/>
      <c r="AJ19" s="11"/>
      <c r="AK19" s="11"/>
    </row>
    <row r="20" spans="1:37" ht="15.75" customHeight="1" x14ac:dyDescent="0.3">
      <c r="A20" s="334">
        <v>9.2600000000000002E-2</v>
      </c>
      <c r="B20" s="335">
        <v>0.11195100320493466</v>
      </c>
      <c r="C20" s="15">
        <v>-34650.378308820538</v>
      </c>
      <c r="D20" s="336">
        <v>1.4</v>
      </c>
      <c r="E20" s="335">
        <v>53.219045532375489</v>
      </c>
      <c r="F20" s="337">
        <v>-180</v>
      </c>
      <c r="G20" s="338">
        <v>0.26108223118434781</v>
      </c>
      <c r="H20" s="334">
        <v>9.2600000000000002E-2</v>
      </c>
      <c r="I20" s="335">
        <v>4.395550543377949E-4</v>
      </c>
      <c r="J20" s="15">
        <v>-576570.78625148791</v>
      </c>
      <c r="K20" s="336">
        <v>1.4</v>
      </c>
      <c r="L20" s="335">
        <v>35.60245699619184</v>
      </c>
      <c r="M20" s="337">
        <v>-180</v>
      </c>
      <c r="N20" s="338">
        <v>0.30223505631010961</v>
      </c>
      <c r="O20" s="334">
        <v>9.2600000000000002E-2</v>
      </c>
      <c r="P20" s="335">
        <v>-2.1963206616468583E-4</v>
      </c>
      <c r="Q20" s="15">
        <v>-1000000</v>
      </c>
      <c r="R20" s="336">
        <v>1.4</v>
      </c>
      <c r="S20" s="335">
        <v>4.3509728983892133</v>
      </c>
      <c r="T20" s="337">
        <v>-180</v>
      </c>
      <c r="U20" s="338">
        <v>0.28878757488412149</v>
      </c>
      <c r="V20" s="334">
        <v>9.2600000000000002E-2</v>
      </c>
      <c r="W20" s="335">
        <v>-1.3352678429606182E-4</v>
      </c>
      <c r="X20" s="15">
        <v>-1000000</v>
      </c>
      <c r="Y20" s="336">
        <v>1.4</v>
      </c>
      <c r="Z20" s="335">
        <v>3.3589890946840399</v>
      </c>
      <c r="AA20" s="337">
        <v>-180</v>
      </c>
      <c r="AB20" s="338">
        <v>0.30032316499474915</v>
      </c>
      <c r="AC20" s="11"/>
      <c r="AD20" s="340">
        <f>M8</f>
        <v>0.15728809156456378</v>
      </c>
      <c r="AE20" s="11"/>
      <c r="AF20" s="11"/>
      <c r="AG20" s="11"/>
      <c r="AH20" s="11"/>
      <c r="AI20" s="11"/>
      <c r="AJ20" s="11"/>
      <c r="AK20" s="11"/>
    </row>
    <row r="21" spans="1:37" ht="15.75" customHeight="1" x14ac:dyDescent="0.3">
      <c r="A21" s="334">
        <v>0.10440000000000001</v>
      </c>
      <c r="B21" s="335">
        <v>0.21552706198905133</v>
      </c>
      <c r="C21" s="15">
        <v>-18934.459551059288</v>
      </c>
      <c r="D21" s="336">
        <v>1.6</v>
      </c>
      <c r="E21" s="335">
        <v>36.288349399580689</v>
      </c>
      <c r="F21" s="337">
        <v>-170</v>
      </c>
      <c r="G21" s="338">
        <v>0.26392289773651217</v>
      </c>
      <c r="H21" s="334">
        <v>0.10440000000000001</v>
      </c>
      <c r="I21" s="335">
        <v>5.9742729401757603E-3</v>
      </c>
      <c r="J21" s="15">
        <v>-255571.20355268262</v>
      </c>
      <c r="K21" s="336">
        <v>1.6</v>
      </c>
      <c r="L21" s="335">
        <v>24.301760800454169</v>
      </c>
      <c r="M21" s="337">
        <v>-170</v>
      </c>
      <c r="N21" s="338">
        <v>0.30465102757151236</v>
      </c>
      <c r="O21" s="334">
        <v>0.10440000000000001</v>
      </c>
      <c r="P21" s="335">
        <v>5.5234154689433077E-5</v>
      </c>
      <c r="Q21" s="15">
        <v>-527910.48280854058</v>
      </c>
      <c r="R21" s="336">
        <v>1.6</v>
      </c>
      <c r="S21" s="335">
        <v>2.9678882614563387</v>
      </c>
      <c r="T21" s="337">
        <v>-170</v>
      </c>
      <c r="U21" s="338">
        <v>0.29079303050746858</v>
      </c>
      <c r="V21" s="334">
        <v>0.10440000000000001</v>
      </c>
      <c r="W21" s="335">
        <v>-1.3352678429606182E-4</v>
      </c>
      <c r="X21" s="15">
        <v>-1000000</v>
      </c>
      <c r="Y21" s="336">
        <v>1.6</v>
      </c>
      <c r="Z21" s="335">
        <v>2.2800964456355772</v>
      </c>
      <c r="AA21" s="337">
        <v>-170</v>
      </c>
      <c r="AB21" s="338">
        <v>0.30218790192894668</v>
      </c>
      <c r="AC21" s="11"/>
      <c r="AD21" s="340">
        <f>Q8</f>
        <v>53</v>
      </c>
      <c r="AE21" s="11"/>
      <c r="AF21" s="11"/>
      <c r="AG21" s="11"/>
      <c r="AH21" s="11"/>
      <c r="AI21" s="11"/>
      <c r="AJ21" s="11"/>
      <c r="AK21" s="11"/>
    </row>
    <row r="22" spans="1:37" ht="15.75" customHeight="1" x14ac:dyDescent="0.3">
      <c r="A22" s="334">
        <v>0.11620000000000001</v>
      </c>
      <c r="B22" s="335">
        <v>0.33025570881075683</v>
      </c>
      <c r="C22" s="15">
        <v>-11038.33924718776</v>
      </c>
      <c r="D22" s="336">
        <v>1.8</v>
      </c>
      <c r="E22" s="335">
        <v>24.41575360533658</v>
      </c>
      <c r="F22" s="337">
        <v>-160</v>
      </c>
      <c r="G22" s="338">
        <v>0.26695929210114555</v>
      </c>
      <c r="H22" s="334">
        <v>0.11620000000000001</v>
      </c>
      <c r="I22" s="335">
        <v>2.1413369135169398E-2</v>
      </c>
      <c r="J22" s="15">
        <v>-123607.44809055365</v>
      </c>
      <c r="K22" s="336">
        <v>1.8</v>
      </c>
      <c r="L22" s="335">
        <v>16.342798696544865</v>
      </c>
      <c r="M22" s="337">
        <v>-160</v>
      </c>
      <c r="N22" s="338">
        <v>0.30722465458016379</v>
      </c>
      <c r="O22" s="334">
        <v>0.11620000000000001</v>
      </c>
      <c r="P22" s="335">
        <v>1.0591127937033108E-3</v>
      </c>
      <c r="Q22" s="15">
        <v>-229031.54266057553</v>
      </c>
      <c r="R22" s="336">
        <v>1.8</v>
      </c>
      <c r="S22" s="335">
        <v>1.9947794294048822</v>
      </c>
      <c r="T22" s="337">
        <v>-160</v>
      </c>
      <c r="U22" s="338">
        <v>0.29292710336701333</v>
      </c>
      <c r="V22" s="334">
        <v>0.11620000000000001</v>
      </c>
      <c r="W22" s="335">
        <v>-5.3125843664866894E-5</v>
      </c>
      <c r="X22" s="15">
        <v>-702906.12414199952</v>
      </c>
      <c r="Y22" s="336">
        <v>1.8</v>
      </c>
      <c r="Z22" s="335">
        <v>1.5217979776101702</v>
      </c>
      <c r="AA22" s="337">
        <v>-160</v>
      </c>
      <c r="AB22" s="338">
        <v>0.30416982525856423</v>
      </c>
      <c r="AC22" s="11"/>
      <c r="AD22" s="340">
        <f>R8</f>
        <v>53</v>
      </c>
      <c r="AE22" s="11"/>
      <c r="AF22" s="11"/>
      <c r="AG22" s="11"/>
      <c r="AH22" s="11"/>
      <c r="AI22" s="11"/>
      <c r="AJ22" s="11"/>
      <c r="AK22" s="11"/>
    </row>
    <row r="23" spans="1:37" ht="15.75" customHeight="1" x14ac:dyDescent="0.3">
      <c r="A23" s="334">
        <v>0.128</v>
      </c>
      <c r="B23" s="335">
        <v>0.50355570511912051</v>
      </c>
      <c r="C23" s="15">
        <v>-6779.4648872243743</v>
      </c>
      <c r="D23" s="336">
        <v>2</v>
      </c>
      <c r="E23" s="335">
        <v>16.298244682081773</v>
      </c>
      <c r="F23" s="337">
        <v>-150</v>
      </c>
      <c r="G23" s="338">
        <v>0.27021749484962637</v>
      </c>
      <c r="H23" s="334">
        <v>0.128</v>
      </c>
      <c r="I23" s="335">
        <v>3.5556707808057843E-2</v>
      </c>
      <c r="J23" s="15">
        <v>-64136.848284081389</v>
      </c>
      <c r="K23" s="336">
        <v>2</v>
      </c>
      <c r="L23" s="335">
        <v>10.889012287907287</v>
      </c>
      <c r="M23" s="337">
        <v>-150</v>
      </c>
      <c r="N23" s="338">
        <v>0.30997623779571154</v>
      </c>
      <c r="O23" s="334">
        <v>0.128</v>
      </c>
      <c r="P23" s="335">
        <v>2.5998530795427158E-3</v>
      </c>
      <c r="Q23" s="15">
        <v>-107728.63062329189</v>
      </c>
      <c r="R23" s="336">
        <v>2</v>
      </c>
      <c r="S23" s="335">
        <v>1.3283579799213783</v>
      </c>
      <c r="T23" s="337">
        <v>-150</v>
      </c>
      <c r="U23" s="338">
        <v>0.29520621057046031</v>
      </c>
      <c r="V23" s="334">
        <v>0.128</v>
      </c>
      <c r="W23" s="335">
        <v>4.5688378471737728E-4</v>
      </c>
      <c r="X23" s="15">
        <v>-304492.60769610136</v>
      </c>
      <c r="Y23" s="336">
        <v>2</v>
      </c>
      <c r="Z23" s="335">
        <v>1.0045895815134576</v>
      </c>
      <c r="AA23" s="337">
        <v>-150</v>
      </c>
      <c r="AB23" s="338">
        <v>0.30628365943141672</v>
      </c>
      <c r="AC23" s="11"/>
      <c r="AD23" s="340">
        <f>S8</f>
        <v>0.34465202541139289</v>
      </c>
      <c r="AE23" s="11"/>
      <c r="AF23" s="11"/>
      <c r="AG23" s="11"/>
      <c r="AH23" s="11"/>
      <c r="AI23" s="11"/>
      <c r="AJ23" s="11"/>
      <c r="AK23" s="11"/>
    </row>
    <row r="24" spans="1:37" ht="15.75" customHeight="1" x14ac:dyDescent="0.3">
      <c r="A24" s="334">
        <v>0.13980000000000001</v>
      </c>
      <c r="B24" s="335">
        <v>0.76544841692597232</v>
      </c>
      <c r="C24" s="15">
        <v>-4346.1392013019922</v>
      </c>
      <c r="D24" s="336">
        <v>2.2000000000000002</v>
      </c>
      <c r="E24" s="335">
        <v>13.292220260200271</v>
      </c>
      <c r="F24" s="337">
        <v>-140</v>
      </c>
      <c r="G24" s="338">
        <v>0.27372893837088874</v>
      </c>
      <c r="H24" s="334">
        <v>0.13980000000000001</v>
      </c>
      <c r="I24" s="335">
        <v>7.1503756705522753E-2</v>
      </c>
      <c r="J24" s="15">
        <v>-35261.616370995951</v>
      </c>
      <c r="K24" s="336">
        <v>2.2000000000000002</v>
      </c>
      <c r="L24" s="335">
        <v>8.8686295788972345</v>
      </c>
      <c r="M24" s="337">
        <v>-140</v>
      </c>
      <c r="N24" s="338">
        <v>0.31293013350725968</v>
      </c>
      <c r="O24" s="334">
        <v>0.13980000000000001</v>
      </c>
      <c r="P24" s="335">
        <v>5.4765294438967179E-3</v>
      </c>
      <c r="Q24" s="15">
        <v>-54157.975409206498</v>
      </c>
      <c r="R24" s="336">
        <v>2.2000000000000002</v>
      </c>
      <c r="S24" s="335">
        <v>1.0815682140328464</v>
      </c>
      <c r="T24" s="337">
        <v>-140</v>
      </c>
      <c r="U24" s="338">
        <v>0.29765003229270709</v>
      </c>
      <c r="V24" s="334">
        <v>0.13980000000000001</v>
      </c>
      <c r="W24" s="335">
        <v>1.2584179097204925E-3</v>
      </c>
      <c r="X24" s="15">
        <v>-142007.88793385879</v>
      </c>
      <c r="Y24" s="336">
        <v>2.2000000000000002</v>
      </c>
      <c r="Z24" s="335">
        <v>0.81397541771408433</v>
      </c>
      <c r="AA24" s="337">
        <v>-140</v>
      </c>
      <c r="AB24" s="338">
        <v>0.30854701307292859</v>
      </c>
      <c r="AC24" s="11"/>
      <c r="AD24" s="340">
        <f>T8</f>
        <v>0.16365435334828873</v>
      </c>
      <c r="AE24" s="11"/>
      <c r="AF24" s="11"/>
      <c r="AG24" s="11"/>
      <c r="AH24" s="11"/>
      <c r="AI24" s="11"/>
      <c r="AJ24" s="11"/>
      <c r="AK24" s="11"/>
    </row>
    <row r="25" spans="1:37" ht="15.75" customHeight="1" x14ac:dyDescent="0.3">
      <c r="A25" s="334">
        <v>0.15160000000000001</v>
      </c>
      <c r="B25" s="335">
        <v>1.1614148573559409</v>
      </c>
      <c r="C25" s="15">
        <v>-2887.8446735976745</v>
      </c>
      <c r="D25" s="336">
        <v>2.4</v>
      </c>
      <c r="E25" s="335">
        <v>7.1835198465759307</v>
      </c>
      <c r="F25" s="337">
        <v>-130</v>
      </c>
      <c r="G25" s="338">
        <v>0.27753193875748855</v>
      </c>
      <c r="H25" s="334">
        <v>0.15160000000000001</v>
      </c>
      <c r="I25" s="335">
        <v>0.11157165241124858</v>
      </c>
      <c r="J25" s="15">
        <v>-20348.898390548835</v>
      </c>
      <c r="K25" s="336">
        <v>2.4</v>
      </c>
      <c r="L25" s="335">
        <v>4.7673802340923812</v>
      </c>
      <c r="M25" s="337">
        <v>-130</v>
      </c>
      <c r="N25" s="338">
        <v>0.31611588862954954</v>
      </c>
      <c r="O25" s="334">
        <v>0.15160000000000001</v>
      </c>
      <c r="P25" s="335">
        <v>1.085044652946085E-2</v>
      </c>
      <c r="Q25" s="15">
        <v>-28786.63223190288</v>
      </c>
      <c r="R25" s="336">
        <v>2.4</v>
      </c>
      <c r="S25" s="335">
        <v>0.5808313030923411</v>
      </c>
      <c r="T25" s="337">
        <v>-130</v>
      </c>
      <c r="U25" s="338">
        <v>0.30028242212212819</v>
      </c>
      <c r="V25" s="334">
        <v>0.15160000000000001</v>
      </c>
      <c r="W25" s="335">
        <v>2.7865408366156007E-3</v>
      </c>
      <c r="X25" s="15">
        <v>-70452.684653064964</v>
      </c>
      <c r="Y25" s="336">
        <v>2.4</v>
      </c>
      <c r="Z25" s="335">
        <v>0.43013427102441243</v>
      </c>
      <c r="AA25" s="337">
        <v>-130</v>
      </c>
      <c r="AB25" s="338">
        <v>0.31098117203003156</v>
      </c>
      <c r="AC25" s="11"/>
      <c r="AD25" s="340">
        <f>X8</f>
        <v>46</v>
      </c>
      <c r="AE25" s="11"/>
      <c r="AF25" s="11"/>
      <c r="AG25" s="11"/>
      <c r="AH25" s="11"/>
      <c r="AI25" s="11"/>
      <c r="AJ25" s="11"/>
      <c r="AK25" s="11"/>
    </row>
    <row r="26" spans="1:37" ht="15.75" customHeight="1" x14ac:dyDescent="0.3">
      <c r="A26" s="334">
        <v>0.16340000000000002</v>
      </c>
      <c r="B26" s="335">
        <v>1.7603724159484371</v>
      </c>
      <c r="C26" s="15">
        <v>-1978.0021450014806</v>
      </c>
      <c r="D26" s="336">
        <v>2.6</v>
      </c>
      <c r="E26" s="335">
        <v>4.7588438844730785</v>
      </c>
      <c r="F26" s="337">
        <v>-120</v>
      </c>
      <c r="G26" s="338">
        <v>0.28167380695454386</v>
      </c>
      <c r="H26" s="334">
        <v>0.16340000000000002</v>
      </c>
      <c r="I26" s="335">
        <v>0.21349477048877893</v>
      </c>
      <c r="J26" s="15">
        <v>-12236.334254244275</v>
      </c>
      <c r="K26" s="336">
        <v>2.6</v>
      </c>
      <c r="L26" s="335">
        <v>3.1446409799930057</v>
      </c>
      <c r="M26" s="337">
        <v>-120</v>
      </c>
      <c r="N26" s="338">
        <v>0.31956979601109525</v>
      </c>
      <c r="O26" s="334">
        <v>0.16340000000000002</v>
      </c>
      <c r="P26" s="335">
        <v>1.6845276020676522E-2</v>
      </c>
      <c r="Q26" s="15">
        <v>-16042.412818267352</v>
      </c>
      <c r="R26" s="336">
        <v>2.6</v>
      </c>
      <c r="S26" s="335">
        <v>0.38285304549998755</v>
      </c>
      <c r="T26" s="337">
        <v>-120</v>
      </c>
      <c r="U26" s="338">
        <v>0.30313265438928483</v>
      </c>
      <c r="V26" s="334">
        <v>0.16340000000000002</v>
      </c>
      <c r="W26" s="335">
        <v>5.7009340095636254E-3</v>
      </c>
      <c r="X26" s="15">
        <v>-36837.788485393721</v>
      </c>
      <c r="Y26" s="336">
        <v>2.6</v>
      </c>
      <c r="Z26" s="335">
        <v>0.28023440284451523</v>
      </c>
      <c r="AA26" s="337">
        <v>-120</v>
      </c>
      <c r="AB26" s="338">
        <v>0.3136121816172151</v>
      </c>
      <c r="AC26" s="11"/>
      <c r="AD26" s="340">
        <f>Y8</f>
        <v>46</v>
      </c>
      <c r="AE26" s="11"/>
      <c r="AF26" s="11"/>
      <c r="AG26" s="11"/>
      <c r="AH26" s="11"/>
      <c r="AI26" s="11"/>
      <c r="AJ26" s="11"/>
      <c r="AK26" s="11"/>
    </row>
    <row r="27" spans="1:37" ht="15.75" customHeight="1" x14ac:dyDescent="0.3">
      <c r="A27" s="334">
        <v>0.17520000000000002</v>
      </c>
      <c r="B27" s="335">
        <v>2.1695878633260133</v>
      </c>
      <c r="C27" s="15">
        <v>-1390.4851248230211</v>
      </c>
      <c r="D27" s="336">
        <v>2.8</v>
      </c>
      <c r="E27" s="335">
        <v>3.1510778058655777</v>
      </c>
      <c r="F27" s="337">
        <v>-110</v>
      </c>
      <c r="G27" s="338">
        <v>0.28621381901590437</v>
      </c>
      <c r="H27" s="334">
        <v>0.17520000000000002</v>
      </c>
      <c r="I27" s="335">
        <v>0.32720366226463549</v>
      </c>
      <c r="J27" s="15">
        <v>-7622.8643581684883</v>
      </c>
      <c r="K27" s="336">
        <v>2.8</v>
      </c>
      <c r="L27" s="335">
        <v>2.0724595082869968</v>
      </c>
      <c r="M27" s="337">
        <v>-110</v>
      </c>
      <c r="N27" s="338">
        <v>0.32333706970773085</v>
      </c>
      <c r="O27" s="334">
        <v>0.17520000000000002</v>
      </c>
      <c r="P27" s="335">
        <v>3.2109996016970031E-2</v>
      </c>
      <c r="Q27" s="15">
        <v>-9311.2090178144153</v>
      </c>
      <c r="R27" s="336">
        <v>2.8</v>
      </c>
      <c r="S27" s="335">
        <v>0.25213342698192631</v>
      </c>
      <c r="T27" s="337">
        <v>-110</v>
      </c>
      <c r="U27" s="338">
        <v>0.30623716842505416</v>
      </c>
      <c r="V27" s="334">
        <v>0.17520000000000002</v>
      </c>
      <c r="W27" s="335">
        <v>9.0061153995806293E-3</v>
      </c>
      <c r="X27" s="15">
        <v>-20151.210620489284</v>
      </c>
      <c r="Y27" s="336">
        <v>2.8</v>
      </c>
      <c r="Z27" s="335">
        <v>0.18232376468113753</v>
      </c>
      <c r="AA27" s="337">
        <v>-110</v>
      </c>
      <c r="AB27" s="338">
        <v>0.31647235318128025</v>
      </c>
      <c r="AC27" s="11"/>
      <c r="AD27" s="340">
        <f>Z8</f>
        <v>0.35567759903596396</v>
      </c>
      <c r="AE27" s="11"/>
      <c r="AF27" s="11"/>
      <c r="AG27" s="11"/>
      <c r="AH27" s="11"/>
      <c r="AI27" s="11"/>
      <c r="AJ27" s="11"/>
      <c r="AK27" s="11"/>
    </row>
    <row r="28" spans="1:37" ht="15.75" customHeight="1" x14ac:dyDescent="0.3">
      <c r="A28" s="334">
        <v>0.18700000000000003</v>
      </c>
      <c r="B28" s="335">
        <v>3.2859952189237855</v>
      </c>
      <c r="C28" s="15">
        <v>-999.65398529639276</v>
      </c>
      <c r="D28" s="336">
        <v>3</v>
      </c>
      <c r="E28" s="335">
        <v>2.0858461581115826</v>
      </c>
      <c r="F28" s="337">
        <v>-100</v>
      </c>
      <c r="G28" s="338">
        <v>0.29122749429246819</v>
      </c>
      <c r="H28" s="334">
        <v>0.18700000000000003</v>
      </c>
      <c r="I28" s="335">
        <v>0.49997767688664607</v>
      </c>
      <c r="J28" s="15">
        <v>-4896.7573988463173</v>
      </c>
      <c r="K28" s="336">
        <v>3</v>
      </c>
      <c r="L28" s="335">
        <v>1.3650637783364719</v>
      </c>
      <c r="M28" s="337">
        <v>-100</v>
      </c>
      <c r="N28" s="338">
        <v>0.32747495811142685</v>
      </c>
      <c r="O28" s="334">
        <v>0.18700000000000003</v>
      </c>
      <c r="P28" s="335">
        <v>4.9157187314008713E-2</v>
      </c>
      <c r="Q28" s="15">
        <v>-5598.3387401105483</v>
      </c>
      <c r="R28" s="336">
        <v>3</v>
      </c>
      <c r="S28" s="335">
        <v>0.16595227414262709</v>
      </c>
      <c r="T28" s="337">
        <v>-100</v>
      </c>
      <c r="U28" s="338">
        <v>0.30964206492291868</v>
      </c>
      <c r="V28" s="334">
        <v>0.18700000000000003</v>
      </c>
      <c r="W28" s="335">
        <v>1.7570293813915682E-2</v>
      </c>
      <c r="X28" s="15">
        <v>-11464.017614326151</v>
      </c>
      <c r="Y28" s="336">
        <v>3</v>
      </c>
      <c r="Z28" s="335">
        <v>0.1185148761675795</v>
      </c>
      <c r="AA28" s="337">
        <v>-100</v>
      </c>
      <c r="AB28" s="338">
        <v>0.31960240918648819</v>
      </c>
      <c r="AC28" s="11"/>
      <c r="AD28" s="340">
        <f>AA8</f>
        <v>0.18013076864754451</v>
      </c>
      <c r="AE28" s="11"/>
      <c r="AF28" s="11"/>
      <c r="AG28" s="11"/>
      <c r="AH28" s="11"/>
      <c r="AI28" s="11"/>
      <c r="AJ28" s="11"/>
      <c r="AK28" s="11"/>
    </row>
    <row r="29" spans="1:37" ht="15.75" customHeight="1" x14ac:dyDescent="0.3">
      <c r="A29" s="334">
        <v>0.19880000000000003</v>
      </c>
      <c r="B29" s="335">
        <v>4.0487542763154005</v>
      </c>
      <c r="C29" s="15">
        <v>-732.81814705315503</v>
      </c>
      <c r="D29" s="336">
        <v>3.2</v>
      </c>
      <c r="E29" s="335">
        <v>1.3801266105655752</v>
      </c>
      <c r="F29" s="337">
        <v>-90</v>
      </c>
      <c r="G29" s="338">
        <v>0.29681292500783529</v>
      </c>
      <c r="H29" s="334">
        <v>0.19880000000000003</v>
      </c>
      <c r="I29" s="335">
        <v>0.61839692183717354</v>
      </c>
      <c r="J29" s="15">
        <v>-3231.0973018653031</v>
      </c>
      <c r="K29" s="336">
        <v>3.2</v>
      </c>
      <c r="L29" s="335">
        <v>0.89858875874193522</v>
      </c>
      <c r="M29" s="337">
        <v>-90</v>
      </c>
      <c r="N29" s="338">
        <v>0.33205731800910293</v>
      </c>
      <c r="O29" s="334">
        <v>0.19880000000000003</v>
      </c>
      <c r="P29" s="335">
        <v>7.5082737552791004E-2</v>
      </c>
      <c r="Q29" s="15">
        <v>-3471.3473113793161</v>
      </c>
      <c r="R29" s="336">
        <v>3.2</v>
      </c>
      <c r="S29" s="335">
        <v>0.10916608892724616</v>
      </c>
      <c r="T29" s="337">
        <v>-90</v>
      </c>
      <c r="U29" s="338">
        <v>0.31340677490585933</v>
      </c>
      <c r="V29" s="334">
        <v>0.19880000000000003</v>
      </c>
      <c r="W29" s="335">
        <v>2.7289195530065855E-2</v>
      </c>
      <c r="X29" s="15">
        <v>-6749.5727365545772</v>
      </c>
      <c r="Y29" s="336">
        <v>3.2</v>
      </c>
      <c r="Z29" s="335">
        <v>7.6976617304548703E-2</v>
      </c>
      <c r="AA29" s="337">
        <v>-90</v>
      </c>
      <c r="AB29" s="338">
        <v>0.32305461723978629</v>
      </c>
      <c r="AC29" s="11"/>
      <c r="AD29" s="340">
        <f>G8</f>
        <v>1.36</v>
      </c>
      <c r="AE29" s="11"/>
      <c r="AF29" s="11"/>
      <c r="AG29" s="11"/>
      <c r="AH29" s="11"/>
      <c r="AI29" s="11"/>
      <c r="AJ29" s="11"/>
      <c r="AK29" s="11"/>
    </row>
    <row r="30" spans="1:37" ht="15.75" customHeight="1" x14ac:dyDescent="0.3">
      <c r="A30" s="334">
        <v>0.21060000000000004</v>
      </c>
      <c r="B30" s="335">
        <v>4.9880734327192666</v>
      </c>
      <c r="C30" s="15">
        <v>-546.41434454173714</v>
      </c>
      <c r="D30" s="336">
        <v>3.4</v>
      </c>
      <c r="E30" s="335">
        <v>0.9124518583999619</v>
      </c>
      <c r="F30" s="337">
        <v>-80</v>
      </c>
      <c r="G30" s="338">
        <v>0.30310043478619592</v>
      </c>
      <c r="H30" s="334">
        <v>0.21060000000000004</v>
      </c>
      <c r="I30" s="335">
        <v>0.94261279825648903</v>
      </c>
      <c r="J30" s="15">
        <v>-2182.9441343724893</v>
      </c>
      <c r="K30" s="336">
        <v>3.4</v>
      </c>
      <c r="L30" s="335">
        <v>0.59099279262456561</v>
      </c>
      <c r="M30" s="337">
        <v>-80</v>
      </c>
      <c r="N30" s="338">
        <v>0.3371815421560137</v>
      </c>
      <c r="O30" s="334">
        <v>0.21060000000000004</v>
      </c>
      <c r="P30" s="335">
        <v>0.11452418998532622</v>
      </c>
      <c r="Q30" s="15">
        <v>-2211.5576583321854</v>
      </c>
      <c r="R30" s="336">
        <v>3.4</v>
      </c>
      <c r="S30" s="335">
        <v>7.1749994825318159E-2</v>
      </c>
      <c r="T30" s="337">
        <v>-80</v>
      </c>
      <c r="U30" s="338">
        <v>0.3176096204205584</v>
      </c>
      <c r="V30" s="334">
        <v>0.21060000000000004</v>
      </c>
      <c r="W30" s="335">
        <v>4.2264731480668519E-2</v>
      </c>
      <c r="X30" s="15">
        <v>-4095.8132752919569</v>
      </c>
      <c r="Y30" s="336">
        <v>3.4</v>
      </c>
      <c r="Z30" s="335">
        <v>4.9948482284996064E-2</v>
      </c>
      <c r="AA30" s="337">
        <v>-80</v>
      </c>
      <c r="AB30" s="338">
        <v>0.32689750725712152</v>
      </c>
      <c r="AC30" s="11"/>
      <c r="AD30" s="341">
        <f>N8</f>
        <v>1.39</v>
      </c>
      <c r="AE30" s="11"/>
      <c r="AF30" s="11"/>
      <c r="AG30" s="11"/>
      <c r="AH30" s="11"/>
      <c r="AI30" s="11"/>
      <c r="AJ30" s="11"/>
      <c r="AK30" s="11"/>
    </row>
    <row r="31" spans="1:37" ht="15.75" customHeight="1" x14ac:dyDescent="0.3">
      <c r="A31" s="334">
        <v>0.22240000000000004</v>
      </c>
      <c r="B31" s="335">
        <v>6.1444778427383699</v>
      </c>
      <c r="C31" s="15">
        <v>-413.5154410939316</v>
      </c>
      <c r="D31" s="336">
        <v>3.6</v>
      </c>
      <c r="E31" s="335">
        <v>0.60239082595428006</v>
      </c>
      <c r="F31" s="337">
        <v>-70</v>
      </c>
      <c r="G31" s="338">
        <v>0.31026785564945442</v>
      </c>
      <c r="H31" s="334">
        <v>0.22240000000000004</v>
      </c>
      <c r="I31" s="335">
        <v>1.435569632499704</v>
      </c>
      <c r="J31" s="15">
        <v>-1505.8921353219371</v>
      </c>
      <c r="K31" s="336">
        <v>3.6</v>
      </c>
      <c r="L31" s="335">
        <v>0.38811864729073053</v>
      </c>
      <c r="M31" s="337">
        <v>-70</v>
      </c>
      <c r="N31" s="338">
        <v>0.34297942840984125</v>
      </c>
      <c r="O31" s="334">
        <v>0.22240000000000004</v>
      </c>
      <c r="P31" s="335">
        <v>0.17454010462197292</v>
      </c>
      <c r="Q31" s="15">
        <v>-1442.9899181679684</v>
      </c>
      <c r="R31" s="336">
        <v>3.6</v>
      </c>
      <c r="S31" s="335">
        <v>4.7090934516503716E-2</v>
      </c>
      <c r="T31" s="337">
        <v>-70</v>
      </c>
      <c r="U31" s="338">
        <v>0.32235655055143336</v>
      </c>
      <c r="V31" s="334">
        <v>0.22240000000000004</v>
      </c>
      <c r="W31" s="335">
        <v>6.534317353968852E-2</v>
      </c>
      <c r="X31" s="15">
        <v>-2552.7482247030689</v>
      </c>
      <c r="Y31" s="336">
        <v>3.6</v>
      </c>
      <c r="Z31" s="335">
        <v>3.2363444883775558E-2</v>
      </c>
      <c r="AA31" s="337">
        <v>-70</v>
      </c>
      <c r="AB31" s="338">
        <v>0.33122322174115487</v>
      </c>
      <c r="AC31" s="11"/>
      <c r="AD31" s="341">
        <f>U8</f>
        <v>1.52</v>
      </c>
      <c r="AE31" s="11"/>
      <c r="AF31" s="11"/>
      <c r="AG31" s="11"/>
      <c r="AH31" s="11"/>
      <c r="AI31" s="11"/>
      <c r="AJ31" s="11"/>
      <c r="AK31" s="11"/>
    </row>
    <row r="32" spans="1:37" ht="15.75" customHeight="1" x14ac:dyDescent="0.3">
      <c r="A32" s="334">
        <v>0.23420000000000005</v>
      </c>
      <c r="B32" s="335">
        <v>7.5674563179730026</v>
      </c>
      <c r="C32" s="15">
        <v>-317.01546363909199</v>
      </c>
      <c r="D32" s="336">
        <v>3.8</v>
      </c>
      <c r="E32" s="335">
        <v>0.39672540791441413</v>
      </c>
      <c r="F32" s="337">
        <v>-60</v>
      </c>
      <c r="G32" s="338">
        <v>0.31856572848789755</v>
      </c>
      <c r="H32" s="334">
        <v>0.23420000000000005</v>
      </c>
      <c r="I32" s="335">
        <v>1.7735118615202159</v>
      </c>
      <c r="J32" s="15">
        <v>-1058.2028916978163</v>
      </c>
      <c r="K32" s="336">
        <v>3.8</v>
      </c>
      <c r="L32" s="335">
        <v>0.25427024063545278</v>
      </c>
      <c r="M32" s="337">
        <v>-60</v>
      </c>
      <c r="N32" s="338">
        <v>0.34963495501057112</v>
      </c>
      <c r="O32" s="334">
        <v>0.23420000000000005</v>
      </c>
      <c r="P32" s="335">
        <v>0.26585400553159622</v>
      </c>
      <c r="Q32" s="15">
        <v>-961.52950490650005</v>
      </c>
      <c r="R32" s="336">
        <v>3.8</v>
      </c>
      <c r="S32" s="335">
        <v>3.0833567779308995E-2</v>
      </c>
      <c r="T32" s="337">
        <v>-60</v>
      </c>
      <c r="U32" s="338">
        <v>0.32779546073554383</v>
      </c>
      <c r="V32" s="334">
        <v>0.23420000000000005</v>
      </c>
      <c r="W32" s="335">
        <v>0.10090818576156138</v>
      </c>
      <c r="X32" s="15">
        <v>-1629.1081352238855</v>
      </c>
      <c r="Y32" s="336">
        <v>3.8</v>
      </c>
      <c r="Z32" s="335">
        <v>2.0921135394984091E-2</v>
      </c>
      <c r="AA32" s="337">
        <v>-60</v>
      </c>
      <c r="AB32" s="338">
        <v>0.33615944495240996</v>
      </c>
      <c r="AC32" s="11"/>
      <c r="AD32" s="341">
        <f>AB8</f>
        <v>1.54</v>
      </c>
      <c r="AE32" s="11"/>
      <c r="AF32" s="11"/>
      <c r="AG32" s="11"/>
      <c r="AH32" s="11"/>
      <c r="AI32" s="11"/>
      <c r="AJ32" s="11"/>
      <c r="AK32" s="11"/>
    </row>
    <row r="33" spans="1:37" ht="15.75" customHeight="1" x14ac:dyDescent="0.3">
      <c r="A33" s="334">
        <v>0.24600000000000005</v>
      </c>
      <c r="B33" s="335">
        <v>11.437448429064018</v>
      </c>
      <c r="C33" s="15">
        <v>-245.7789952990687</v>
      </c>
      <c r="D33" s="336">
        <v>4</v>
      </c>
      <c r="E33" s="335">
        <v>0.26024181986753447</v>
      </c>
      <c r="F33" s="337">
        <v>-50</v>
      </c>
      <c r="G33" s="338">
        <v>0.32836097573486411</v>
      </c>
      <c r="H33" s="334">
        <v>0.24600000000000005</v>
      </c>
      <c r="I33" s="335">
        <v>2.6986015263178982</v>
      </c>
      <c r="J33" s="15">
        <v>-755.87732142743562</v>
      </c>
      <c r="K33" s="336">
        <v>4</v>
      </c>
      <c r="L33" s="335">
        <v>0.16593109554927807</v>
      </c>
      <c r="M33" s="337">
        <v>-50</v>
      </c>
      <c r="N33" s="338">
        <v>0.35741481107822193</v>
      </c>
      <c r="O33" s="334">
        <v>0.24600000000000005</v>
      </c>
      <c r="P33" s="335">
        <v>0.32846345154236978</v>
      </c>
      <c r="Q33" s="15">
        <v>-652.64896462767797</v>
      </c>
      <c r="R33" s="336">
        <v>4</v>
      </c>
      <c r="S33" s="335">
        <v>2.0111049430564035E-2</v>
      </c>
      <c r="T33" s="337">
        <v>-50</v>
      </c>
      <c r="U33" s="338">
        <v>0.33414088260358349</v>
      </c>
      <c r="V33" s="334">
        <v>0.24600000000000005</v>
      </c>
      <c r="W33" s="335">
        <v>0.1556982150177656</v>
      </c>
      <c r="X33" s="15">
        <v>-1061.6210396546282</v>
      </c>
      <c r="Y33" s="336">
        <v>4</v>
      </c>
      <c r="Z33" s="335">
        <v>1.3474376890625061E-2</v>
      </c>
      <c r="AA33" s="337">
        <v>-50</v>
      </c>
      <c r="AB33" s="338">
        <v>0.34188972083079705</v>
      </c>
      <c r="AC33" s="11"/>
      <c r="AD33" s="340">
        <f>C9</f>
        <v>13</v>
      </c>
      <c r="AE33" s="11"/>
      <c r="AF33" s="11"/>
      <c r="AG33" s="11"/>
      <c r="AH33" s="11"/>
      <c r="AI33" s="11"/>
      <c r="AJ33" s="11"/>
      <c r="AK33" s="11"/>
    </row>
    <row r="34" spans="1:37" ht="15.75" customHeight="1" x14ac:dyDescent="0.3">
      <c r="A34" s="334">
        <v>0.25780000000000003</v>
      </c>
      <c r="B34" s="335">
        <v>14.067173356161321</v>
      </c>
      <c r="C34" s="15">
        <v>-192.39668533891651</v>
      </c>
      <c r="D34" s="336">
        <v>4.2</v>
      </c>
      <c r="E34" s="335">
        <v>0.16962953610736092</v>
      </c>
      <c r="F34" s="337">
        <v>-40</v>
      </c>
      <c r="G34" s="338">
        <v>0.34021706724907536</v>
      </c>
      <c r="H34" s="334">
        <v>0.25780000000000003</v>
      </c>
      <c r="I34" s="335">
        <v>3.3322732071059411</v>
      </c>
      <c r="J34" s="15">
        <v>-547.7851954062894</v>
      </c>
      <c r="K34" s="336">
        <v>4.2</v>
      </c>
      <c r="L34" s="335">
        <v>0.10760778715070245</v>
      </c>
      <c r="M34" s="337">
        <v>-40</v>
      </c>
      <c r="N34" s="338">
        <v>0.36672396468389423</v>
      </c>
      <c r="O34" s="334">
        <v>0.25780000000000003</v>
      </c>
      <c r="P34" s="335">
        <v>0.49978449018206395</v>
      </c>
      <c r="Q34" s="15">
        <v>-450.15823774462001</v>
      </c>
      <c r="R34" s="336">
        <v>4.2</v>
      </c>
      <c r="S34" s="335">
        <v>1.3036250147819759E-2</v>
      </c>
      <c r="T34" s="337">
        <v>-40</v>
      </c>
      <c r="U34" s="338">
        <v>0.34171922391262954</v>
      </c>
      <c r="V34" s="334">
        <v>0.25780000000000003</v>
      </c>
      <c r="W34" s="335">
        <v>0.24003242714625986</v>
      </c>
      <c r="X34" s="15">
        <v>-704.61595293198627</v>
      </c>
      <c r="Y34" s="336">
        <v>4.2</v>
      </c>
      <c r="Z34" s="335">
        <v>8.6268621517148966E-3</v>
      </c>
      <c r="AA34" s="337">
        <v>-40</v>
      </c>
      <c r="AB34" s="338">
        <v>0.34869010243732407</v>
      </c>
      <c r="AC34" s="11"/>
      <c r="AD34" s="340">
        <f>J9</f>
        <v>14.5</v>
      </c>
      <c r="AE34" s="11"/>
      <c r="AF34" s="11"/>
      <c r="AG34" s="11"/>
      <c r="AH34" s="11"/>
      <c r="AI34" s="11"/>
      <c r="AJ34" s="11"/>
      <c r="AK34" s="11"/>
    </row>
    <row r="35" spans="1:37" ht="15.75" customHeight="1" x14ac:dyDescent="0.3">
      <c r="A35" s="334">
        <v>0.26960000000000001</v>
      </c>
      <c r="B35" s="335">
        <v>17.28620445267935</v>
      </c>
      <c r="C35" s="15">
        <v>-151.83996343644262</v>
      </c>
      <c r="D35" s="336">
        <v>4.4000000000000004</v>
      </c>
      <c r="E35" s="335">
        <v>0.10944857889313199</v>
      </c>
      <c r="F35" s="337">
        <v>-30</v>
      </c>
      <c r="G35" s="338">
        <v>0.3550508557479049</v>
      </c>
      <c r="H35" s="334">
        <v>0.26960000000000001</v>
      </c>
      <c r="I35" s="335">
        <v>4.1137318656882984</v>
      </c>
      <c r="J35" s="15">
        <v>-402.04339972846691</v>
      </c>
      <c r="K35" s="336">
        <v>4.4000000000000004</v>
      </c>
      <c r="L35" s="335">
        <v>6.9089479260007983E-2</v>
      </c>
      <c r="M35" s="337">
        <v>-30</v>
      </c>
      <c r="N35" s="338">
        <v>0.378213767388552</v>
      </c>
      <c r="O35" s="334">
        <v>0.26960000000000001</v>
      </c>
      <c r="P35" s="335">
        <v>0.759430090045636</v>
      </c>
      <c r="Q35" s="15">
        <v>-314.76887764130123</v>
      </c>
      <c r="R35" s="336">
        <v>4.4000000000000004</v>
      </c>
      <c r="S35" s="335">
        <v>8.3665374251014127E-3</v>
      </c>
      <c r="T35" s="337">
        <v>-30</v>
      </c>
      <c r="U35" s="338">
        <v>0.35105787713213271</v>
      </c>
      <c r="V35" s="334">
        <v>0.26960000000000001</v>
      </c>
      <c r="W35" s="335">
        <v>0.36960441931781968</v>
      </c>
      <c r="X35" s="15">
        <v>-475.13412556607534</v>
      </c>
      <c r="Y35" s="336">
        <v>4.4000000000000004</v>
      </c>
      <c r="Z35" s="335">
        <v>5.4706170894401772E-3</v>
      </c>
      <c r="AA35" s="337">
        <v>-30</v>
      </c>
      <c r="AB35" s="338">
        <v>0.35699983703779481</v>
      </c>
      <c r="AC35" s="11"/>
      <c r="AD35" s="340">
        <f>Q9</f>
        <v>13.7</v>
      </c>
      <c r="AE35" s="11"/>
      <c r="AF35" s="11"/>
      <c r="AG35" s="11"/>
      <c r="AH35" s="11"/>
      <c r="AI35" s="11"/>
      <c r="AJ35" s="11"/>
      <c r="AK35" s="11"/>
    </row>
    <row r="36" spans="1:37" ht="15.75" customHeight="1" x14ac:dyDescent="0.3">
      <c r="A36" s="334">
        <v>0.28139999999999998</v>
      </c>
      <c r="B36" s="335">
        <v>21.215849568276401</v>
      </c>
      <c r="C36" s="15">
        <v>-120.63420312740438</v>
      </c>
      <c r="D36" s="336">
        <v>4.5999999999999996</v>
      </c>
      <c r="E36" s="335">
        <v>6.9465730619742483E-2</v>
      </c>
      <c r="F36" s="337">
        <v>-20</v>
      </c>
      <c r="G36" s="338">
        <v>0.37445592767644931</v>
      </c>
      <c r="H36" s="334">
        <v>0.28139999999999998</v>
      </c>
      <c r="I36" s="335">
        <v>6.2464436201289599</v>
      </c>
      <c r="J36" s="15">
        <v>-298.3308129944125</v>
      </c>
      <c r="K36" s="336">
        <v>4.5999999999999996</v>
      </c>
      <c r="L36" s="335">
        <v>4.3643906654162026E-2</v>
      </c>
      <c r="M36" s="337">
        <v>-20</v>
      </c>
      <c r="N36" s="338">
        <v>0.39300629313353724</v>
      </c>
      <c r="O36" s="334">
        <v>0.28139999999999998</v>
      </c>
      <c r="P36" s="335">
        <v>0.93653002452046485</v>
      </c>
      <c r="Q36" s="15">
        <v>-222.58923405378206</v>
      </c>
      <c r="R36" s="336">
        <v>4.5999999999999996</v>
      </c>
      <c r="S36" s="335">
        <v>5.2832881283653814E-3</v>
      </c>
      <c r="T36" s="337">
        <v>-20</v>
      </c>
      <c r="U36" s="338">
        <v>0.36307505475689072</v>
      </c>
      <c r="V36" s="334">
        <v>0.28139999999999998</v>
      </c>
      <c r="W36" s="335">
        <v>0.45893388578964028</v>
      </c>
      <c r="X36" s="15">
        <v>-324.67993201951867</v>
      </c>
      <c r="Y36" s="336">
        <v>4.5999999999999996</v>
      </c>
      <c r="Z36" s="335">
        <v>3.4151224551408369E-3</v>
      </c>
      <c r="AA36" s="337">
        <v>-20</v>
      </c>
      <c r="AB36" s="338">
        <v>0.36756743616012116</v>
      </c>
      <c r="AC36" s="11"/>
      <c r="AD36" s="340">
        <f>X9</f>
        <v>13.3</v>
      </c>
      <c r="AE36" s="11"/>
      <c r="AF36" s="11"/>
      <c r="AG36" s="11"/>
      <c r="AH36" s="11"/>
      <c r="AI36" s="11"/>
      <c r="AJ36" s="11"/>
      <c r="AK36" s="11"/>
    </row>
    <row r="37" spans="1:37" ht="15.75" customHeight="1" x14ac:dyDescent="0.3">
      <c r="A37" s="334">
        <v>0.29319999999999996</v>
      </c>
      <c r="B37" s="335">
        <v>25.995580107093271</v>
      </c>
      <c r="C37" s="15">
        <v>-96.338836921526422</v>
      </c>
      <c r="D37" s="336">
        <v>4.8</v>
      </c>
      <c r="E37" s="335">
        <v>4.2894628737917065E-2</v>
      </c>
      <c r="F37" s="337">
        <v>-10</v>
      </c>
      <c r="G37" s="338">
        <v>0.40130433417908162</v>
      </c>
      <c r="H37" s="334">
        <v>0.29319999999999996</v>
      </c>
      <c r="I37" s="335">
        <v>7.7004741253843383</v>
      </c>
      <c r="J37" s="15">
        <v>-223.43463308437308</v>
      </c>
      <c r="K37" s="336">
        <v>4.8</v>
      </c>
      <c r="L37" s="335">
        <v>2.6830308021242075E-2</v>
      </c>
      <c r="M37" s="337">
        <v>-10</v>
      </c>
      <c r="N37" s="338">
        <v>0.41314574848815716</v>
      </c>
      <c r="O37" s="334">
        <v>0.29319999999999996</v>
      </c>
      <c r="P37" s="335">
        <v>1.153926973391364</v>
      </c>
      <c r="Q37" s="15">
        <v>-158.76661396873311</v>
      </c>
      <c r="R37" s="336">
        <v>4.8</v>
      </c>
      <c r="S37" s="335">
        <v>3.2469395394809672E-3</v>
      </c>
      <c r="T37" s="337">
        <v>-10</v>
      </c>
      <c r="U37" s="338">
        <v>0.37949350646413638</v>
      </c>
      <c r="V37" s="334">
        <v>0.29319999999999996</v>
      </c>
      <c r="W37" s="335">
        <v>0.70420988716919031</v>
      </c>
      <c r="X37" s="15">
        <v>-224.22089264346428</v>
      </c>
      <c r="Y37" s="336">
        <v>4.8</v>
      </c>
      <c r="Z37" s="335">
        <v>2.07622560230356E-3</v>
      </c>
      <c r="AA37" s="337">
        <v>-10</v>
      </c>
      <c r="AB37" s="338">
        <v>0.38175260398560351</v>
      </c>
      <c r="AC37" s="11"/>
      <c r="AD37" s="340">
        <f>E9</f>
        <v>22.2</v>
      </c>
      <c r="AE37" s="11"/>
      <c r="AF37" s="11"/>
      <c r="AG37" s="11"/>
      <c r="AH37" s="11"/>
      <c r="AI37" s="11"/>
      <c r="AJ37" s="11"/>
      <c r="AK37" s="11"/>
    </row>
    <row r="38" spans="1:37" ht="15.75" customHeight="1" x14ac:dyDescent="0.3">
      <c r="A38" s="334">
        <v>0.30499999999999999</v>
      </c>
      <c r="B38" s="335">
        <v>31.781709165421763</v>
      </c>
      <c r="C38" s="15">
        <v>-77.213625503685009</v>
      </c>
      <c r="D38" s="336">
        <v>5</v>
      </c>
      <c r="E38" s="335">
        <v>2.5232324662098075E-2</v>
      </c>
      <c r="F38" s="337">
        <v>0</v>
      </c>
      <c r="G38" s="338">
        <v>0.43683346864123096</v>
      </c>
      <c r="H38" s="334">
        <v>0.30499999999999999</v>
      </c>
      <c r="I38" s="335">
        <v>9.4848463051453002</v>
      </c>
      <c r="J38" s="15">
        <v>-168.60563901854587</v>
      </c>
      <c r="K38" s="336">
        <v>5</v>
      </c>
      <c r="L38" s="335">
        <v>1.5718187533047642E-2</v>
      </c>
      <c r="M38" s="337">
        <v>0</v>
      </c>
      <c r="N38" s="338">
        <v>0.44035218487001676</v>
      </c>
      <c r="O38" s="334">
        <v>0.30499999999999999</v>
      </c>
      <c r="P38" s="335">
        <v>1.7407415108987607</v>
      </c>
      <c r="Q38" s="15">
        <v>-113.87915482937069</v>
      </c>
      <c r="R38" s="336">
        <v>5</v>
      </c>
      <c r="S38" s="335">
        <v>1.901687382702288E-3</v>
      </c>
      <c r="T38" s="337">
        <v>0</v>
      </c>
      <c r="U38" s="338">
        <v>0.4022644904265163</v>
      </c>
      <c r="V38" s="334">
        <v>0.30499999999999999</v>
      </c>
      <c r="W38" s="335">
        <v>1.075708611634238</v>
      </c>
      <c r="X38" s="15">
        <v>-155.99340509058112</v>
      </c>
      <c r="Y38" s="336">
        <v>5</v>
      </c>
      <c r="Z38" s="335">
        <v>1.2039514020126163E-3</v>
      </c>
      <c r="AA38" s="337">
        <v>0</v>
      </c>
      <c r="AB38" s="338">
        <v>0.40100690880105083</v>
      </c>
      <c r="AC38" s="11"/>
      <c r="AD38" s="340">
        <f>L9</f>
        <v>29.2</v>
      </c>
      <c r="AE38" s="11"/>
      <c r="AF38" s="11"/>
      <c r="AG38" s="11"/>
      <c r="AH38" s="11"/>
      <c r="AI38" s="11"/>
      <c r="AJ38" s="11"/>
      <c r="AK38" s="11"/>
    </row>
    <row r="39" spans="1:37" ht="15.75" customHeight="1" x14ac:dyDescent="0.3">
      <c r="A39" s="334">
        <v>0.31679999999999992</v>
      </c>
      <c r="B39" s="335">
        <v>38.74337804026375</v>
      </c>
      <c r="C39" s="15">
        <v>-62.000318250505792</v>
      </c>
      <c r="D39" s="45"/>
      <c r="E39" s="45"/>
      <c r="F39" s="45"/>
      <c r="G39" s="342"/>
      <c r="H39" s="334">
        <v>0.31679999999999992</v>
      </c>
      <c r="I39" s="335">
        <v>11.669224999818249</v>
      </c>
      <c r="J39" s="15">
        <v>-127.95224565388119</v>
      </c>
      <c r="K39" s="45"/>
      <c r="L39" s="45"/>
      <c r="M39" s="45"/>
      <c r="N39" s="342"/>
      <c r="O39" s="334">
        <v>0.31679999999999992</v>
      </c>
      <c r="P39" s="335">
        <v>2.1347854807999136</v>
      </c>
      <c r="Q39" s="15">
        <v>-81.837819497013939</v>
      </c>
      <c r="R39" s="45"/>
      <c r="S39" s="45"/>
      <c r="T39" s="45"/>
      <c r="U39" s="342"/>
      <c r="V39" s="334">
        <v>0.31679999999999992</v>
      </c>
      <c r="W39" s="335">
        <v>1.3277478288674442</v>
      </c>
      <c r="X39" s="15">
        <v>-108.90866470821436</v>
      </c>
      <c r="Y39" s="45"/>
      <c r="Z39" s="45"/>
      <c r="AA39" s="45"/>
      <c r="AB39" s="342"/>
      <c r="AC39" s="11"/>
      <c r="AD39" s="340">
        <f>S9</f>
        <v>32.200000000000003</v>
      </c>
      <c r="AE39" s="11"/>
      <c r="AF39" s="11"/>
      <c r="AG39" s="11"/>
      <c r="AH39" s="11"/>
      <c r="AI39" s="11"/>
      <c r="AJ39" s="11"/>
      <c r="AK39" s="11"/>
    </row>
    <row r="40" spans="1:37" ht="15.75" customHeight="1" x14ac:dyDescent="0.3">
      <c r="A40" s="334">
        <v>0.32859999999999989</v>
      </c>
      <c r="B40" s="335">
        <v>47.05476298390105</v>
      </c>
      <c r="C40" s="15">
        <v>-49.777281277544184</v>
      </c>
      <c r="D40" s="45"/>
      <c r="E40" s="45"/>
      <c r="F40" s="45"/>
      <c r="G40" s="342"/>
      <c r="H40" s="334">
        <v>0.32859999999999989</v>
      </c>
      <c r="I40" s="335">
        <v>17.530778391829696</v>
      </c>
      <c r="J40" s="15">
        <v>-97.445172383149313</v>
      </c>
      <c r="K40" s="45"/>
      <c r="L40" s="45"/>
      <c r="M40" s="45"/>
      <c r="N40" s="342"/>
      <c r="O40" s="334">
        <v>0.32859999999999989</v>
      </c>
      <c r="P40" s="335">
        <v>3.1761345734847941</v>
      </c>
      <c r="Q40" s="15">
        <v>-58.638906309406892</v>
      </c>
      <c r="R40" s="45"/>
      <c r="S40" s="45"/>
      <c r="T40" s="45"/>
      <c r="U40" s="342"/>
      <c r="V40" s="334">
        <v>0.32859999999999989</v>
      </c>
      <c r="W40" s="335">
        <v>2.0020216624409062</v>
      </c>
      <c r="X40" s="15">
        <v>-75.914903072959405</v>
      </c>
      <c r="Y40" s="45"/>
      <c r="Z40" s="45"/>
      <c r="AA40" s="45"/>
      <c r="AB40" s="342"/>
      <c r="AC40" s="11"/>
      <c r="AD40" s="340">
        <f>Z9</f>
        <v>36.9</v>
      </c>
      <c r="AE40" s="11"/>
      <c r="AF40" s="11"/>
      <c r="AG40" s="11"/>
      <c r="AH40" s="11"/>
      <c r="AI40" s="11"/>
      <c r="AJ40" s="11"/>
      <c r="AK40" s="11"/>
    </row>
    <row r="41" spans="1:37" ht="15.75" customHeight="1" x14ac:dyDescent="0.3">
      <c r="A41" s="334">
        <v>0.34039999999999987</v>
      </c>
      <c r="B41" s="335">
        <v>47.163101580969858</v>
      </c>
      <c r="C41" s="15">
        <v>-39.86110888238337</v>
      </c>
      <c r="D41" s="45"/>
      <c r="E41" s="45"/>
      <c r="F41" s="45"/>
      <c r="G41" s="342"/>
      <c r="H41" s="334">
        <v>0.34039999999999987</v>
      </c>
      <c r="I41" s="335">
        <v>21.436665449697561</v>
      </c>
      <c r="J41" s="15">
        <v>-74.288801397366981</v>
      </c>
      <c r="K41" s="45"/>
      <c r="L41" s="45"/>
      <c r="M41" s="45"/>
      <c r="N41" s="342"/>
      <c r="O41" s="334">
        <v>0.34039999999999987</v>
      </c>
      <c r="P41" s="335">
        <v>3.8567038671633869</v>
      </c>
      <c r="Q41" s="15">
        <v>-41.60671320662663</v>
      </c>
      <c r="R41" s="45"/>
      <c r="S41" s="45"/>
      <c r="T41" s="45"/>
      <c r="U41" s="342"/>
      <c r="V41" s="334">
        <v>0.34039999999999987</v>
      </c>
      <c r="W41" s="335">
        <v>2.4483993766051908</v>
      </c>
      <c r="X41" s="15">
        <v>-52.449114562169072</v>
      </c>
      <c r="Y41" s="45"/>
      <c r="Z41" s="45"/>
      <c r="AA41" s="45"/>
      <c r="AB41" s="342"/>
      <c r="AC41" s="11"/>
      <c r="AD41" s="343">
        <f>C10</f>
        <v>0.43683346864123096</v>
      </c>
      <c r="AE41" s="11"/>
      <c r="AF41" s="11"/>
      <c r="AG41" s="11"/>
      <c r="AH41" s="11"/>
      <c r="AI41" s="11"/>
      <c r="AJ41" s="11"/>
      <c r="AK41" s="11"/>
    </row>
    <row r="42" spans="1:37" ht="15.75" customHeight="1" x14ac:dyDescent="0.3">
      <c r="A42" s="334">
        <v>0.35219999999999985</v>
      </c>
      <c r="B42" s="335">
        <v>57.009552749796612</v>
      </c>
      <c r="C42" s="15">
        <v>-31.738978072017783</v>
      </c>
      <c r="D42" s="45"/>
      <c r="E42" s="45"/>
      <c r="F42" s="45"/>
      <c r="G42" s="342"/>
      <c r="H42" s="334">
        <v>0.35219999999999985</v>
      </c>
      <c r="I42" s="335">
        <v>26.126132498626209</v>
      </c>
      <c r="J42" s="15">
        <v>-56.517113295669041</v>
      </c>
      <c r="K42" s="45"/>
      <c r="L42" s="45"/>
      <c r="M42" s="45"/>
      <c r="N42" s="342"/>
      <c r="O42" s="334">
        <v>0.35219999999999985</v>
      </c>
      <c r="P42" s="335">
        <v>5.5841109446793284</v>
      </c>
      <c r="Q42" s="15">
        <v>-28.924547212477513</v>
      </c>
      <c r="R42" s="45"/>
      <c r="S42" s="45"/>
      <c r="T42" s="45"/>
      <c r="U42" s="342"/>
      <c r="V42" s="334">
        <v>0.35219999999999985</v>
      </c>
      <c r="W42" s="335">
        <v>3.5995136835709127</v>
      </c>
      <c r="X42" s="15">
        <v>-35.509202456660034</v>
      </c>
      <c r="Y42" s="45"/>
      <c r="Z42" s="45"/>
      <c r="AA42" s="45"/>
      <c r="AB42" s="342"/>
      <c r="AC42" s="11"/>
      <c r="AD42" s="343">
        <f>E10</f>
        <v>7.1502891457583012E-2</v>
      </c>
      <c r="AE42" s="11"/>
      <c r="AF42" s="11"/>
      <c r="AG42" s="11"/>
      <c r="AH42" s="11"/>
      <c r="AI42" s="11"/>
      <c r="AJ42" s="11"/>
      <c r="AK42" s="11"/>
    </row>
    <row r="43" spans="1:37" ht="15.75" customHeight="1" x14ac:dyDescent="0.3">
      <c r="A43" s="334">
        <v>0.36399999999999982</v>
      </c>
      <c r="B43" s="335">
        <v>81.607053102784889</v>
      </c>
      <c r="C43" s="15">
        <v>-25.021386148271848</v>
      </c>
      <c r="D43" s="45"/>
      <c r="E43" s="45"/>
      <c r="F43" s="45"/>
      <c r="G43" s="342"/>
      <c r="H43" s="334">
        <v>0.36399999999999982</v>
      </c>
      <c r="I43" s="335">
        <v>31.709650331652192</v>
      </c>
      <c r="J43" s="15">
        <v>-42.729657432307491</v>
      </c>
      <c r="K43" s="45"/>
      <c r="L43" s="45"/>
      <c r="M43" s="45"/>
      <c r="N43" s="342"/>
      <c r="O43" s="334">
        <v>0.36399999999999982</v>
      </c>
      <c r="P43" s="335">
        <v>7.8624068496850184</v>
      </c>
      <c r="Q43" s="15">
        <v>-19.33814686881643</v>
      </c>
      <c r="R43" s="45"/>
      <c r="S43" s="45"/>
      <c r="T43" s="45"/>
      <c r="U43" s="342"/>
      <c r="V43" s="334">
        <v>0.36399999999999982</v>
      </c>
      <c r="W43" s="335">
        <v>5.1545545163059527</v>
      </c>
      <c r="X43" s="15">
        <v>-23.086211663648506</v>
      </c>
      <c r="Y43" s="45"/>
      <c r="Z43" s="45"/>
      <c r="AA43" s="45"/>
      <c r="AB43" s="342"/>
      <c r="AC43" s="11"/>
      <c r="AD43" s="343">
        <f>G10</f>
        <v>1.1984951370311883</v>
      </c>
      <c r="AE43" s="11"/>
      <c r="AF43" s="11"/>
      <c r="AG43" s="11"/>
      <c r="AH43" s="11"/>
      <c r="AI43" s="11"/>
      <c r="AJ43" s="11"/>
      <c r="AK43" s="11"/>
    </row>
    <row r="44" spans="1:37" ht="15.75" customHeight="1" x14ac:dyDescent="0.3">
      <c r="A44" s="334">
        <v>0.3757999999999998</v>
      </c>
      <c r="B44" s="335">
        <v>96.623197124995897</v>
      </c>
      <c r="C44" s="15">
        <v>-19.408494713063774</v>
      </c>
      <c r="D44" s="45"/>
      <c r="E44" s="45"/>
      <c r="F44" s="45"/>
      <c r="G44" s="342"/>
      <c r="H44" s="334">
        <v>0.3757999999999998</v>
      </c>
      <c r="I44" s="335">
        <v>38.290616792824473</v>
      </c>
      <c r="J44" s="15">
        <v>-31.916248757916321</v>
      </c>
      <c r="K44" s="45"/>
      <c r="L44" s="45"/>
      <c r="M44" s="45"/>
      <c r="N44" s="342"/>
      <c r="O44" s="334">
        <v>0.3757999999999998</v>
      </c>
      <c r="P44" s="335">
        <v>10.67974162420504</v>
      </c>
      <c r="Q44" s="15">
        <v>-11.962232266617056</v>
      </c>
      <c r="R44" s="45"/>
      <c r="S44" s="45"/>
      <c r="T44" s="45"/>
      <c r="U44" s="342"/>
      <c r="V44" s="334">
        <v>0.3757999999999998</v>
      </c>
      <c r="W44" s="335">
        <v>7.1319006420068263</v>
      </c>
      <c r="X44" s="15">
        <v>-13.807356180144017</v>
      </c>
      <c r="Y44" s="45"/>
      <c r="Z44" s="45"/>
      <c r="AA44" s="45"/>
      <c r="AB44" s="342"/>
      <c r="AC44" s="11"/>
      <c r="AD44" s="343">
        <f>J10</f>
        <v>0.44035218487001676</v>
      </c>
      <c r="AE44" s="11"/>
      <c r="AF44" s="11"/>
      <c r="AG44" s="11"/>
      <c r="AH44" s="11"/>
      <c r="AI44" s="11"/>
      <c r="AJ44" s="11"/>
      <c r="AK44" s="11"/>
    </row>
    <row r="45" spans="1:37" ht="15.75" customHeight="1" x14ac:dyDescent="0.3">
      <c r="A45" s="334">
        <v>0.38759999999999978</v>
      </c>
      <c r="B45" s="335">
        <v>113.35082200684265</v>
      </c>
      <c r="C45" s="15">
        <v>-14.665437918483622</v>
      </c>
      <c r="D45" s="45"/>
      <c r="E45" s="45"/>
      <c r="F45" s="45"/>
      <c r="G45" s="342"/>
      <c r="H45" s="334">
        <v>0.38759999999999978</v>
      </c>
      <c r="I45" s="335">
        <v>54.642597889506092</v>
      </c>
      <c r="J45" s="15">
        <v>-23.338591708236144</v>
      </c>
      <c r="K45" s="45"/>
      <c r="L45" s="45"/>
      <c r="M45" s="45"/>
      <c r="N45" s="342"/>
      <c r="O45" s="334">
        <v>0.38759999999999978</v>
      </c>
      <c r="P45" s="335">
        <v>15.607380426305205</v>
      </c>
      <c r="Q45" s="15">
        <v>-6.1416341911802537</v>
      </c>
      <c r="R45" s="45"/>
      <c r="S45" s="45"/>
      <c r="T45" s="45"/>
      <c r="U45" s="342"/>
      <c r="V45" s="334">
        <v>0.38759999999999978</v>
      </c>
      <c r="W45" s="335">
        <v>10.727495000821268</v>
      </c>
      <c r="X45" s="15">
        <v>-6.6941707359176466</v>
      </c>
      <c r="Y45" s="45"/>
      <c r="Z45" s="45"/>
      <c r="AA45" s="45"/>
      <c r="AB45" s="342"/>
      <c r="AC45" s="11"/>
      <c r="AD45" s="343">
        <f>L10</f>
        <v>6.8031020552590318E-2</v>
      </c>
      <c r="AE45" s="11"/>
      <c r="AF45" s="11"/>
      <c r="AG45" s="11"/>
      <c r="AH45" s="11"/>
      <c r="AI45" s="11"/>
      <c r="AJ45" s="11"/>
      <c r="AK45" s="11"/>
    </row>
    <row r="46" spans="1:37" ht="15.75" customHeight="1" x14ac:dyDescent="0.3">
      <c r="A46" s="334">
        <v>0.39939999999999976</v>
      </c>
      <c r="B46" s="335">
        <v>131.62101016543733</v>
      </c>
      <c r="C46" s="15">
        <v>-10.602967689662005</v>
      </c>
      <c r="D46" s="45"/>
      <c r="E46" s="45"/>
      <c r="F46" s="45"/>
      <c r="G46" s="342"/>
      <c r="H46" s="334">
        <v>0.39939999999999976</v>
      </c>
      <c r="I46" s="335">
        <v>64.572359289113535</v>
      </c>
      <c r="J46" s="15">
        <v>-16.448513014548613</v>
      </c>
      <c r="K46" s="45"/>
      <c r="L46" s="45"/>
      <c r="M46" s="45"/>
      <c r="N46" s="342"/>
      <c r="O46" s="334">
        <v>0.39939999999999976</v>
      </c>
      <c r="P46" s="335">
        <v>25.146119963576592</v>
      </c>
      <c r="Q46" s="15">
        <v>-1.2632602211118924</v>
      </c>
      <c r="R46" s="45"/>
      <c r="S46" s="45"/>
      <c r="T46" s="45"/>
      <c r="U46" s="342"/>
      <c r="V46" s="334">
        <v>0.39939999999999976</v>
      </c>
      <c r="W46" s="335">
        <v>20.681042518656437</v>
      </c>
      <c r="X46" s="15">
        <v>-1</v>
      </c>
      <c r="Y46" s="45"/>
      <c r="Z46" s="45"/>
      <c r="AA46" s="45"/>
      <c r="AB46" s="342"/>
      <c r="AC46" s="11"/>
      <c r="AD46" s="343">
        <f>N10</f>
        <v>1.1474213737798475</v>
      </c>
      <c r="AE46" s="11"/>
      <c r="AF46" s="11"/>
      <c r="AG46" s="11"/>
      <c r="AH46" s="11"/>
      <c r="AI46" s="11"/>
      <c r="AJ46" s="11"/>
      <c r="AK46" s="11"/>
    </row>
    <row r="47" spans="1:37" ht="15.75" customHeight="1" x14ac:dyDescent="0.3">
      <c r="A47" s="334">
        <v>0.41119999999999973</v>
      </c>
      <c r="B47" s="335">
        <v>171.37390644479342</v>
      </c>
      <c r="C47" s="15">
        <v>-7.0591636289138258</v>
      </c>
      <c r="D47" s="45"/>
      <c r="E47" s="45"/>
      <c r="F47" s="45"/>
      <c r="G47" s="342"/>
      <c r="H47" s="334">
        <v>0.41119999999999973</v>
      </c>
      <c r="I47" s="335">
        <v>87.461316687853952</v>
      </c>
      <c r="J47" s="15">
        <v>-10.828693024343526</v>
      </c>
      <c r="K47" s="45"/>
      <c r="L47" s="45"/>
      <c r="M47" s="45"/>
      <c r="N47" s="342"/>
      <c r="O47" s="334">
        <v>0.41119999999999973</v>
      </c>
      <c r="P47" s="335">
        <v>27.103183905527086</v>
      </c>
      <c r="Q47" s="15">
        <v>-1</v>
      </c>
      <c r="R47" s="45"/>
      <c r="S47" s="45"/>
      <c r="T47" s="45"/>
      <c r="U47" s="342"/>
      <c r="V47" s="334">
        <v>0.41119999999999973</v>
      </c>
      <c r="W47" s="335">
        <v>20.681042518656437</v>
      </c>
      <c r="X47" s="15">
        <v>-1</v>
      </c>
      <c r="Y47" s="45"/>
      <c r="Z47" s="45"/>
      <c r="AA47" s="45"/>
      <c r="AB47" s="342"/>
      <c r="AC47" s="11"/>
      <c r="AD47" s="343">
        <f>Q10</f>
        <v>0.4022644904265163</v>
      </c>
      <c r="AE47" s="11"/>
      <c r="AF47" s="11"/>
      <c r="AG47" s="11"/>
      <c r="AH47" s="11"/>
      <c r="AI47" s="11"/>
      <c r="AJ47" s="11"/>
      <c r="AK47" s="11"/>
    </row>
    <row r="48" spans="1:37" ht="15.75" customHeight="1" x14ac:dyDescent="0.3">
      <c r="A48" s="334">
        <v>0.42299999999999971</v>
      </c>
      <c r="B48" s="335">
        <v>233.50487563419571</v>
      </c>
      <c r="C48" s="15">
        <v>-3.8704751709502183</v>
      </c>
      <c r="D48" s="45"/>
      <c r="E48" s="45"/>
      <c r="F48" s="45"/>
      <c r="G48" s="342"/>
      <c r="H48" s="334">
        <v>0.42299999999999971</v>
      </c>
      <c r="I48" s="335">
        <v>127.09351415762113</v>
      </c>
      <c r="J48" s="15">
        <v>-6.1418530216887888</v>
      </c>
      <c r="K48" s="45"/>
      <c r="L48" s="45"/>
      <c r="M48" s="45"/>
      <c r="N48" s="342"/>
      <c r="O48" s="334">
        <v>0.42299999999999971</v>
      </c>
      <c r="P48" s="335">
        <v>27.103183905527086</v>
      </c>
      <c r="Q48" s="15">
        <v>-1</v>
      </c>
      <c r="R48" s="45"/>
      <c r="S48" s="45"/>
      <c r="T48" s="45"/>
      <c r="U48" s="342"/>
      <c r="V48" s="334">
        <v>0.42299999999999971</v>
      </c>
      <c r="W48" s="335">
        <v>20.681042518656437</v>
      </c>
      <c r="X48" s="15">
        <v>-1</v>
      </c>
      <c r="Y48" s="45"/>
      <c r="Z48" s="45"/>
      <c r="AA48" s="45"/>
      <c r="AB48" s="342"/>
      <c r="AC48" s="11"/>
      <c r="AD48" s="343">
        <f>S10</f>
        <v>7.0099833702856162E-2</v>
      </c>
      <c r="AE48" s="11"/>
      <c r="AF48" s="11"/>
      <c r="AG48" s="11"/>
      <c r="AH48" s="11"/>
      <c r="AI48" s="11"/>
      <c r="AJ48" s="11"/>
      <c r="AK48" s="11"/>
    </row>
    <row r="49" spans="1:37" ht="15.75" customHeight="1" x14ac:dyDescent="0.3">
      <c r="A49" s="334">
        <v>0.43479999999999969</v>
      </c>
      <c r="B49" s="335">
        <v>327.36124843838968</v>
      </c>
      <c r="C49" s="15">
        <v>-1</v>
      </c>
      <c r="D49" s="45"/>
      <c r="E49" s="45"/>
      <c r="F49" s="45"/>
      <c r="G49" s="342"/>
      <c r="H49" s="334">
        <v>0.43479999999999969</v>
      </c>
      <c r="I49" s="335">
        <v>179.76954940971839</v>
      </c>
      <c r="J49" s="15">
        <v>-2.0412331832881154</v>
      </c>
      <c r="K49" s="45"/>
      <c r="L49" s="45"/>
      <c r="M49" s="45"/>
      <c r="N49" s="342"/>
      <c r="O49" s="334">
        <v>0.43479999999999969</v>
      </c>
      <c r="P49" s="335">
        <v>27.103183905527086</v>
      </c>
      <c r="Q49" s="15">
        <v>-1</v>
      </c>
      <c r="R49" s="45"/>
      <c r="S49" s="45"/>
      <c r="T49" s="45"/>
      <c r="U49" s="342"/>
      <c r="V49" s="334">
        <v>0.43479999999999969</v>
      </c>
      <c r="W49" s="335">
        <v>20.681042518656437</v>
      </c>
      <c r="X49" s="15">
        <v>-1</v>
      </c>
      <c r="Y49" s="45"/>
      <c r="Z49" s="45"/>
      <c r="AA49" s="45"/>
      <c r="AB49" s="342"/>
      <c r="AC49" s="11"/>
      <c r="AD49" s="343">
        <f>U10</f>
        <v>1.1282345219724941</v>
      </c>
      <c r="AE49" s="11"/>
      <c r="AF49" s="11"/>
      <c r="AG49" s="11"/>
      <c r="AH49" s="11"/>
      <c r="AI49" s="11"/>
      <c r="AJ49" s="11"/>
      <c r="AK49" s="11"/>
    </row>
    <row r="50" spans="1:37" ht="15.75" customHeight="1" x14ac:dyDescent="0.3">
      <c r="A50" s="334">
        <v>0.44659999999999966</v>
      </c>
      <c r="B50" s="335">
        <v>327.36124843838968</v>
      </c>
      <c r="C50" s="15">
        <v>-1</v>
      </c>
      <c r="D50" s="45"/>
      <c r="E50" s="45"/>
      <c r="F50" s="45"/>
      <c r="G50" s="342"/>
      <c r="H50" s="334">
        <v>0.44659999999999966</v>
      </c>
      <c r="I50" s="335">
        <v>217.03799982182326</v>
      </c>
      <c r="J50" s="15">
        <v>-1</v>
      </c>
      <c r="K50" s="45"/>
      <c r="L50" s="45"/>
      <c r="M50" s="45"/>
      <c r="N50" s="342"/>
      <c r="O50" s="334">
        <v>0.44659999999999966</v>
      </c>
      <c r="P50" s="335">
        <v>27.103183905527086</v>
      </c>
      <c r="Q50" s="15">
        <v>-1</v>
      </c>
      <c r="R50" s="45"/>
      <c r="S50" s="45"/>
      <c r="T50" s="45"/>
      <c r="U50" s="342"/>
      <c r="V50" s="334">
        <v>0.44659999999999966</v>
      </c>
      <c r="W50" s="335">
        <v>20.681042518656437</v>
      </c>
      <c r="X50" s="15">
        <v>-1</v>
      </c>
      <c r="Y50" s="45"/>
      <c r="Z50" s="45"/>
      <c r="AA50" s="45"/>
      <c r="AB50" s="342"/>
      <c r="AC50" s="11"/>
      <c r="AD50" s="343">
        <f>X10</f>
        <v>0.40100690880105083</v>
      </c>
      <c r="AE50" s="11"/>
      <c r="AF50" s="11"/>
      <c r="AG50" s="11"/>
      <c r="AH50" s="11"/>
      <c r="AI50" s="11"/>
      <c r="AJ50" s="11"/>
      <c r="AK50" s="11"/>
    </row>
    <row r="51" spans="1:37" ht="15.75" customHeight="1" x14ac:dyDescent="0.3">
      <c r="A51" s="334">
        <v>0.45839999999999964</v>
      </c>
      <c r="B51" s="335">
        <v>327.36124843838968</v>
      </c>
      <c r="C51" s="15">
        <v>-1</v>
      </c>
      <c r="D51" s="45"/>
      <c r="E51" s="45"/>
      <c r="F51" s="45"/>
      <c r="G51" s="342"/>
      <c r="H51" s="334">
        <v>0.45839999999999964</v>
      </c>
      <c r="I51" s="335">
        <v>217.03799982182326</v>
      </c>
      <c r="J51" s="15">
        <v>-1</v>
      </c>
      <c r="K51" s="45"/>
      <c r="L51" s="45"/>
      <c r="M51" s="45"/>
      <c r="N51" s="342"/>
      <c r="O51" s="334">
        <v>0.45839999999999964</v>
      </c>
      <c r="P51" s="335">
        <v>27.103183905527086</v>
      </c>
      <c r="Q51" s="15">
        <v>-1</v>
      </c>
      <c r="R51" s="45"/>
      <c r="S51" s="45"/>
      <c r="T51" s="45"/>
      <c r="U51" s="342"/>
      <c r="V51" s="334">
        <v>0.45839999999999964</v>
      </c>
      <c r="W51" s="335">
        <v>20.681042518656437</v>
      </c>
      <c r="X51" s="15">
        <v>-1</v>
      </c>
      <c r="Y51" s="45"/>
      <c r="Z51" s="45"/>
      <c r="AA51" s="45"/>
      <c r="AB51" s="342"/>
      <c r="AC51" s="11"/>
      <c r="AD51" s="343">
        <f>Z10</f>
        <v>6.39910240410482E-2</v>
      </c>
      <c r="AE51" s="11"/>
      <c r="AF51" s="11"/>
      <c r="AG51" s="11"/>
      <c r="AH51" s="11"/>
      <c r="AI51" s="11"/>
      <c r="AJ51" s="11"/>
      <c r="AK51" s="11"/>
    </row>
    <row r="52" spans="1:37" ht="15.75" customHeight="1" x14ac:dyDescent="0.3">
      <c r="A52" s="334">
        <v>0.47019999999999962</v>
      </c>
      <c r="B52" s="335">
        <v>327.36124843838968</v>
      </c>
      <c r="C52" s="15">
        <v>-1</v>
      </c>
      <c r="D52" s="45"/>
      <c r="E52" s="45"/>
      <c r="F52" s="45"/>
      <c r="G52" s="342"/>
      <c r="H52" s="334">
        <v>0.47019999999999962</v>
      </c>
      <c r="I52" s="335">
        <v>217.03799982182326</v>
      </c>
      <c r="J52" s="15">
        <v>-1</v>
      </c>
      <c r="K52" s="45"/>
      <c r="L52" s="45"/>
      <c r="M52" s="45"/>
      <c r="N52" s="342"/>
      <c r="O52" s="334">
        <v>0.47019999999999962</v>
      </c>
      <c r="P52" s="335">
        <v>27.103183905527086</v>
      </c>
      <c r="Q52" s="15">
        <v>-1</v>
      </c>
      <c r="R52" s="45"/>
      <c r="S52" s="45"/>
      <c r="T52" s="45"/>
      <c r="U52" s="342"/>
      <c r="V52" s="334">
        <v>0.47019999999999962</v>
      </c>
      <c r="W52" s="335">
        <v>20.681042518656437</v>
      </c>
      <c r="X52" s="15">
        <v>-1</v>
      </c>
      <c r="Y52" s="45"/>
      <c r="Z52" s="45"/>
      <c r="AA52" s="45"/>
      <c r="AB52" s="342"/>
      <c r="AC52" s="11"/>
      <c r="AD52" s="344">
        <f>AB10</f>
        <v>1.115612194801223</v>
      </c>
      <c r="AE52" s="11"/>
      <c r="AF52" s="11"/>
      <c r="AG52" s="11"/>
      <c r="AH52" s="11"/>
      <c r="AI52" s="11"/>
      <c r="AJ52" s="11"/>
      <c r="AK52" s="11"/>
    </row>
    <row r="53" spans="1:37" ht="15.75" customHeight="1" x14ac:dyDescent="0.3">
      <c r="A53" s="334">
        <v>0.4819999999999996</v>
      </c>
      <c r="B53" s="335">
        <v>327.36124843838968</v>
      </c>
      <c r="C53" s="15">
        <v>-1</v>
      </c>
      <c r="D53" s="45"/>
      <c r="E53" s="45"/>
      <c r="F53" s="45"/>
      <c r="G53" s="342"/>
      <c r="H53" s="334">
        <v>0.4819999999999996</v>
      </c>
      <c r="I53" s="335">
        <v>217.03799982182326</v>
      </c>
      <c r="J53" s="15">
        <v>-1</v>
      </c>
      <c r="K53" s="45"/>
      <c r="L53" s="45"/>
      <c r="M53" s="45"/>
      <c r="N53" s="342"/>
      <c r="O53" s="334">
        <v>0.4819999999999996</v>
      </c>
      <c r="P53" s="335">
        <v>27.103183905527086</v>
      </c>
      <c r="Q53" s="15">
        <v>-1</v>
      </c>
      <c r="R53" s="45"/>
      <c r="S53" s="45"/>
      <c r="T53" s="45"/>
      <c r="U53" s="342"/>
      <c r="V53" s="334">
        <v>0.4819999999999996</v>
      </c>
      <c r="W53" s="335">
        <v>20.681042518656437</v>
      </c>
      <c r="X53" s="15">
        <v>-1</v>
      </c>
      <c r="Y53" s="45"/>
      <c r="Z53" s="45"/>
      <c r="AA53" s="45"/>
      <c r="AB53" s="342"/>
      <c r="AC53" s="11"/>
      <c r="AD53" s="62"/>
      <c r="AE53" s="11"/>
      <c r="AF53" s="11"/>
      <c r="AG53" s="11"/>
      <c r="AH53" s="11"/>
      <c r="AI53" s="11"/>
      <c r="AJ53" s="11"/>
      <c r="AK53" s="11"/>
    </row>
    <row r="54" spans="1:37" ht="15.75" customHeight="1" x14ac:dyDescent="0.3">
      <c r="A54" s="334">
        <v>0.49379999999999957</v>
      </c>
      <c r="B54" s="335">
        <v>327.36124843838968</v>
      </c>
      <c r="C54" s="15">
        <v>-1</v>
      </c>
      <c r="D54" s="45"/>
      <c r="E54" s="45"/>
      <c r="F54" s="45"/>
      <c r="G54" s="342"/>
      <c r="H54" s="334">
        <v>0.49379999999999957</v>
      </c>
      <c r="I54" s="335">
        <v>217.03799982182326</v>
      </c>
      <c r="J54" s="15">
        <v>-1</v>
      </c>
      <c r="K54" s="45"/>
      <c r="L54" s="45"/>
      <c r="M54" s="45"/>
      <c r="N54" s="342"/>
      <c r="O54" s="334">
        <v>0.49379999999999957</v>
      </c>
      <c r="P54" s="335">
        <v>27.103183905527086</v>
      </c>
      <c r="Q54" s="15">
        <v>-1</v>
      </c>
      <c r="R54" s="45"/>
      <c r="S54" s="45"/>
      <c r="T54" s="45"/>
      <c r="U54" s="342"/>
      <c r="V54" s="334">
        <v>0.49379999999999957</v>
      </c>
      <c r="W54" s="335">
        <v>20.681042518656437</v>
      </c>
      <c r="X54" s="15">
        <v>-1</v>
      </c>
      <c r="Y54" s="45"/>
      <c r="Z54" s="45"/>
      <c r="AA54" s="45"/>
      <c r="AB54" s="342"/>
      <c r="AC54" s="11"/>
      <c r="AD54" s="62"/>
      <c r="AE54" s="11"/>
      <c r="AF54" s="11"/>
      <c r="AG54" s="11"/>
      <c r="AH54" s="11"/>
      <c r="AI54" s="11"/>
      <c r="AJ54" s="11"/>
      <c r="AK54" s="11"/>
    </row>
    <row r="55" spans="1:37" ht="15.75" customHeight="1" x14ac:dyDescent="0.3">
      <c r="A55" s="334">
        <v>0.50559999999999961</v>
      </c>
      <c r="B55" s="335">
        <v>327.36124843838968</v>
      </c>
      <c r="C55" s="15">
        <v>-1</v>
      </c>
      <c r="D55" s="45"/>
      <c r="E55" s="45"/>
      <c r="F55" s="45"/>
      <c r="G55" s="342"/>
      <c r="H55" s="334">
        <v>0.50559999999999961</v>
      </c>
      <c r="I55" s="335">
        <v>217.03799982182326</v>
      </c>
      <c r="J55" s="15">
        <v>-1</v>
      </c>
      <c r="K55" s="45"/>
      <c r="L55" s="45"/>
      <c r="M55" s="45"/>
      <c r="N55" s="342"/>
      <c r="O55" s="334">
        <v>0.50559999999999961</v>
      </c>
      <c r="P55" s="335">
        <v>27.103183905527086</v>
      </c>
      <c r="Q55" s="15">
        <v>-1</v>
      </c>
      <c r="R55" s="45"/>
      <c r="S55" s="45"/>
      <c r="T55" s="45"/>
      <c r="U55" s="342"/>
      <c r="V55" s="334">
        <v>0.50559999999999961</v>
      </c>
      <c r="W55" s="335">
        <v>20.681042518656437</v>
      </c>
      <c r="X55" s="15">
        <v>-1</v>
      </c>
      <c r="Y55" s="45"/>
      <c r="Z55" s="45"/>
      <c r="AA55" s="45"/>
      <c r="AB55" s="342"/>
      <c r="AC55" s="11"/>
      <c r="AD55" s="62"/>
      <c r="AE55" s="11"/>
      <c r="AF55" s="11"/>
      <c r="AG55" s="11"/>
      <c r="AH55" s="11"/>
      <c r="AI55" s="11"/>
      <c r="AJ55" s="11"/>
      <c r="AK55" s="11"/>
    </row>
    <row r="56" spans="1:37" ht="15.75" customHeight="1" x14ac:dyDescent="0.3">
      <c r="A56" s="334">
        <v>0.51739999999999964</v>
      </c>
      <c r="B56" s="335">
        <v>327.36124843838968</v>
      </c>
      <c r="C56" s="15">
        <v>-1</v>
      </c>
      <c r="D56" s="45"/>
      <c r="E56" s="45"/>
      <c r="F56" s="45"/>
      <c r="G56" s="342"/>
      <c r="H56" s="334">
        <v>0.51739999999999964</v>
      </c>
      <c r="I56" s="335">
        <v>217.03799982182326</v>
      </c>
      <c r="J56" s="15">
        <v>-1</v>
      </c>
      <c r="K56" s="45"/>
      <c r="L56" s="45"/>
      <c r="M56" s="45"/>
      <c r="N56" s="342"/>
      <c r="O56" s="334">
        <v>0.51739999999999964</v>
      </c>
      <c r="P56" s="335">
        <v>27.103183905527086</v>
      </c>
      <c r="Q56" s="15">
        <v>-1</v>
      </c>
      <c r="R56" s="45"/>
      <c r="S56" s="45"/>
      <c r="T56" s="45"/>
      <c r="U56" s="342"/>
      <c r="V56" s="334">
        <v>0.51739999999999964</v>
      </c>
      <c r="W56" s="335">
        <v>20.681042518656437</v>
      </c>
      <c r="X56" s="15">
        <v>-1</v>
      </c>
      <c r="Y56" s="45"/>
      <c r="Z56" s="45"/>
      <c r="AA56" s="45"/>
      <c r="AB56" s="342"/>
      <c r="AC56" s="11"/>
      <c r="AD56" s="62"/>
      <c r="AE56" s="11"/>
      <c r="AF56" s="11"/>
      <c r="AG56" s="11"/>
      <c r="AH56" s="11"/>
      <c r="AI56" s="11"/>
      <c r="AJ56" s="11"/>
      <c r="AK56" s="11"/>
    </row>
    <row r="57" spans="1:37" ht="15.75" customHeight="1" x14ac:dyDescent="0.3">
      <c r="A57" s="334">
        <v>0.52919999999999967</v>
      </c>
      <c r="B57" s="335">
        <v>327.36124843838968</v>
      </c>
      <c r="C57" s="15">
        <v>-1</v>
      </c>
      <c r="D57" s="45"/>
      <c r="E57" s="45"/>
      <c r="F57" s="45"/>
      <c r="G57" s="342"/>
      <c r="H57" s="334">
        <v>0.52919999999999967</v>
      </c>
      <c r="I57" s="335">
        <v>217.03799982182326</v>
      </c>
      <c r="J57" s="15">
        <v>-1</v>
      </c>
      <c r="K57" s="45"/>
      <c r="L57" s="45"/>
      <c r="M57" s="45"/>
      <c r="N57" s="342"/>
      <c r="O57" s="334">
        <v>0.52919999999999967</v>
      </c>
      <c r="P57" s="335">
        <v>27.103183905527086</v>
      </c>
      <c r="Q57" s="15">
        <v>-1</v>
      </c>
      <c r="R57" s="45"/>
      <c r="S57" s="45"/>
      <c r="T57" s="45"/>
      <c r="U57" s="342"/>
      <c r="V57" s="334">
        <v>0.52919999999999967</v>
      </c>
      <c r="W57" s="335">
        <v>20.681042518656437</v>
      </c>
      <c r="X57" s="15">
        <v>-1</v>
      </c>
      <c r="Y57" s="45"/>
      <c r="Z57" s="45"/>
      <c r="AA57" s="45"/>
      <c r="AB57" s="342"/>
      <c r="AC57" s="11"/>
      <c r="AD57" s="62"/>
      <c r="AE57" s="11"/>
      <c r="AF57" s="11"/>
      <c r="AG57" s="11"/>
      <c r="AH57" s="11"/>
      <c r="AI57" s="11"/>
      <c r="AJ57" s="11"/>
      <c r="AK57" s="11"/>
    </row>
    <row r="58" spans="1:37" ht="15.75" customHeight="1" x14ac:dyDescent="0.3">
      <c r="A58" s="334">
        <v>0.5409999999999997</v>
      </c>
      <c r="B58" s="335">
        <v>327.36124843838968</v>
      </c>
      <c r="C58" s="15">
        <v>-1</v>
      </c>
      <c r="D58" s="45"/>
      <c r="E58" s="45"/>
      <c r="F58" s="45"/>
      <c r="G58" s="342"/>
      <c r="H58" s="334">
        <v>0.5409999999999997</v>
      </c>
      <c r="I58" s="335">
        <v>217.03799982182326</v>
      </c>
      <c r="J58" s="15">
        <v>-1</v>
      </c>
      <c r="K58" s="45"/>
      <c r="L58" s="45"/>
      <c r="M58" s="45"/>
      <c r="N58" s="342"/>
      <c r="O58" s="334">
        <v>0.5409999999999997</v>
      </c>
      <c r="P58" s="335">
        <v>27.103183905527086</v>
      </c>
      <c r="Q58" s="15">
        <v>-1</v>
      </c>
      <c r="R58" s="45"/>
      <c r="S58" s="45"/>
      <c r="T58" s="45"/>
      <c r="U58" s="342"/>
      <c r="V58" s="334">
        <v>0.5409999999999997</v>
      </c>
      <c r="W58" s="335">
        <v>20.681042518656437</v>
      </c>
      <c r="X58" s="15">
        <v>-1</v>
      </c>
      <c r="Y58" s="45"/>
      <c r="Z58" s="45"/>
      <c r="AA58" s="45"/>
      <c r="AB58" s="342"/>
      <c r="AC58" s="11"/>
      <c r="AD58" s="62"/>
      <c r="AE58" s="11"/>
      <c r="AF58" s="11"/>
      <c r="AG58" s="11"/>
      <c r="AH58" s="11"/>
      <c r="AI58" s="11"/>
      <c r="AJ58" s="11"/>
      <c r="AK58" s="11"/>
    </row>
    <row r="59" spans="1:37" ht="15.75" customHeight="1" x14ac:dyDescent="0.3">
      <c r="A59" s="334">
        <v>0.55279999999999974</v>
      </c>
      <c r="B59" s="335">
        <v>327.36124843838968</v>
      </c>
      <c r="C59" s="15">
        <v>-1</v>
      </c>
      <c r="D59" s="45"/>
      <c r="E59" s="45"/>
      <c r="F59" s="45"/>
      <c r="G59" s="342"/>
      <c r="H59" s="334">
        <v>0.55279999999999974</v>
      </c>
      <c r="I59" s="335">
        <v>217.03799982182326</v>
      </c>
      <c r="J59" s="15">
        <v>-1</v>
      </c>
      <c r="K59" s="45"/>
      <c r="L59" s="45"/>
      <c r="M59" s="45"/>
      <c r="N59" s="342"/>
      <c r="O59" s="334">
        <v>0.55279999999999974</v>
      </c>
      <c r="P59" s="335">
        <v>27.103183905527086</v>
      </c>
      <c r="Q59" s="15">
        <v>-1</v>
      </c>
      <c r="R59" s="45"/>
      <c r="S59" s="45"/>
      <c r="T59" s="45"/>
      <c r="U59" s="342"/>
      <c r="V59" s="334">
        <v>0.55279999999999974</v>
      </c>
      <c r="W59" s="335">
        <v>20.681042518656437</v>
      </c>
      <c r="X59" s="15">
        <v>-1</v>
      </c>
      <c r="Y59" s="45"/>
      <c r="Z59" s="45"/>
      <c r="AA59" s="45"/>
      <c r="AB59" s="342"/>
      <c r="AC59" s="11"/>
      <c r="AD59" s="62"/>
      <c r="AE59" s="11"/>
      <c r="AF59" s="11"/>
      <c r="AG59" s="11"/>
      <c r="AH59" s="11"/>
      <c r="AI59" s="11"/>
      <c r="AJ59" s="11"/>
      <c r="AK59" s="11"/>
    </row>
    <row r="60" spans="1:37" ht="15.75" customHeight="1" x14ac:dyDescent="0.3">
      <c r="A60" s="334">
        <v>0.56459999999999977</v>
      </c>
      <c r="B60" s="335">
        <v>327.36124843838968</v>
      </c>
      <c r="C60" s="15">
        <v>-1</v>
      </c>
      <c r="D60" s="45"/>
      <c r="E60" s="45"/>
      <c r="F60" s="45"/>
      <c r="G60" s="342"/>
      <c r="H60" s="334">
        <v>0.56459999999999977</v>
      </c>
      <c r="I60" s="335">
        <v>217.03799982182326</v>
      </c>
      <c r="J60" s="15">
        <v>-1</v>
      </c>
      <c r="K60" s="45"/>
      <c r="L60" s="45"/>
      <c r="M60" s="45"/>
      <c r="N60" s="342"/>
      <c r="O60" s="334">
        <v>0.56459999999999977</v>
      </c>
      <c r="P60" s="335">
        <v>27.103183905527086</v>
      </c>
      <c r="Q60" s="15">
        <v>-1</v>
      </c>
      <c r="R60" s="45"/>
      <c r="S60" s="45"/>
      <c r="T60" s="45"/>
      <c r="U60" s="342"/>
      <c r="V60" s="334">
        <v>0.56459999999999977</v>
      </c>
      <c r="W60" s="335">
        <v>20.681042518656437</v>
      </c>
      <c r="X60" s="15">
        <v>-1</v>
      </c>
      <c r="Y60" s="45"/>
      <c r="Z60" s="45"/>
      <c r="AA60" s="45"/>
      <c r="AB60" s="342"/>
      <c r="AC60" s="11"/>
      <c r="AD60" s="62"/>
      <c r="AE60" s="11"/>
      <c r="AF60" s="11"/>
      <c r="AG60" s="11"/>
      <c r="AH60" s="11"/>
      <c r="AI60" s="11"/>
      <c r="AJ60" s="11"/>
      <c r="AK60" s="11"/>
    </row>
    <row r="61" spans="1:37" ht="15.75" customHeight="1" x14ac:dyDescent="0.3">
      <c r="A61" s="334">
        <v>0.5763999999999998</v>
      </c>
      <c r="B61" s="335">
        <v>327.36124843838968</v>
      </c>
      <c r="C61" s="15">
        <v>-1</v>
      </c>
      <c r="D61" s="45"/>
      <c r="E61" s="45"/>
      <c r="F61" s="45"/>
      <c r="G61" s="342"/>
      <c r="H61" s="334">
        <v>0.5763999999999998</v>
      </c>
      <c r="I61" s="335">
        <v>217.03799982182326</v>
      </c>
      <c r="J61" s="15">
        <v>-1</v>
      </c>
      <c r="K61" s="45"/>
      <c r="L61" s="45"/>
      <c r="M61" s="45"/>
      <c r="N61" s="342"/>
      <c r="O61" s="334">
        <v>0.5763999999999998</v>
      </c>
      <c r="P61" s="335">
        <v>27.103183905527086</v>
      </c>
      <c r="Q61" s="15">
        <v>-1</v>
      </c>
      <c r="R61" s="45"/>
      <c r="S61" s="45"/>
      <c r="T61" s="45"/>
      <c r="U61" s="342"/>
      <c r="V61" s="334">
        <v>0.5763999999999998</v>
      </c>
      <c r="W61" s="335">
        <v>20.681042518656437</v>
      </c>
      <c r="X61" s="15">
        <v>-1</v>
      </c>
      <c r="Y61" s="45"/>
      <c r="Z61" s="45"/>
      <c r="AA61" s="45"/>
      <c r="AB61" s="342"/>
      <c r="AC61" s="11"/>
      <c r="AD61" s="11"/>
      <c r="AE61" s="11"/>
      <c r="AF61" s="11"/>
      <c r="AG61" s="11"/>
      <c r="AH61" s="11"/>
      <c r="AI61" s="11"/>
      <c r="AJ61" s="11"/>
      <c r="AK61" s="11"/>
    </row>
    <row r="62" spans="1:37" ht="15.75" customHeight="1" x14ac:dyDescent="0.3">
      <c r="A62" s="334">
        <v>0.58819999999999983</v>
      </c>
      <c r="B62" s="335">
        <v>327.36124843838968</v>
      </c>
      <c r="C62" s="15">
        <v>-1</v>
      </c>
      <c r="D62" s="45"/>
      <c r="E62" s="45"/>
      <c r="F62" s="45"/>
      <c r="G62" s="342"/>
      <c r="H62" s="334">
        <v>0.58819999999999983</v>
      </c>
      <c r="I62" s="335">
        <v>217.03799982182326</v>
      </c>
      <c r="J62" s="15">
        <v>-1</v>
      </c>
      <c r="K62" s="45"/>
      <c r="L62" s="45"/>
      <c r="M62" s="45"/>
      <c r="N62" s="342"/>
      <c r="O62" s="334">
        <v>0.58819999999999983</v>
      </c>
      <c r="P62" s="335">
        <v>27.103183905527086</v>
      </c>
      <c r="Q62" s="15">
        <v>-1</v>
      </c>
      <c r="R62" s="45"/>
      <c r="S62" s="45"/>
      <c r="T62" s="45"/>
      <c r="U62" s="342"/>
      <c r="V62" s="334">
        <v>0.58819999999999983</v>
      </c>
      <c r="W62" s="335">
        <v>20.681042518656437</v>
      </c>
      <c r="X62" s="15">
        <v>-1</v>
      </c>
      <c r="Y62" s="45"/>
      <c r="Z62" s="45"/>
      <c r="AA62" s="45"/>
      <c r="AB62" s="342"/>
      <c r="AC62" s="11"/>
      <c r="AD62" s="11"/>
      <c r="AE62" s="11"/>
      <c r="AF62" s="11"/>
      <c r="AG62" s="11"/>
      <c r="AH62" s="11"/>
      <c r="AI62" s="11"/>
      <c r="AJ62" s="11"/>
      <c r="AK62" s="11"/>
    </row>
    <row r="63" spans="1:37" ht="15.75" customHeight="1" x14ac:dyDescent="0.3">
      <c r="A63" s="345">
        <v>0.6</v>
      </c>
      <c r="B63" s="346">
        <v>327.36124843838968</v>
      </c>
      <c r="C63" s="347">
        <v>-1</v>
      </c>
      <c r="D63" s="348"/>
      <c r="E63" s="349"/>
      <c r="F63" s="350"/>
      <c r="G63" s="351"/>
      <c r="H63" s="345">
        <v>0.6</v>
      </c>
      <c r="I63" s="346">
        <v>217.03799982182326</v>
      </c>
      <c r="J63" s="347">
        <v>-1</v>
      </c>
      <c r="K63" s="348"/>
      <c r="L63" s="349"/>
      <c r="M63" s="350"/>
      <c r="N63" s="351"/>
      <c r="O63" s="345">
        <v>0.6</v>
      </c>
      <c r="P63" s="346">
        <v>27.103183905527086</v>
      </c>
      <c r="Q63" s="347">
        <v>-1</v>
      </c>
      <c r="R63" s="348"/>
      <c r="S63" s="349"/>
      <c r="T63" s="350"/>
      <c r="U63" s="351"/>
      <c r="V63" s="345">
        <v>0.6</v>
      </c>
      <c r="W63" s="346">
        <v>20.681042518656437</v>
      </c>
      <c r="X63" s="347">
        <v>-1</v>
      </c>
      <c r="Y63" s="348"/>
      <c r="Z63" s="349"/>
      <c r="AA63" s="350"/>
      <c r="AB63" s="351"/>
      <c r="AC63" s="11"/>
      <c r="AD63" s="11"/>
      <c r="AE63" s="11"/>
      <c r="AF63" s="11"/>
      <c r="AG63" s="11"/>
      <c r="AH63" s="11"/>
      <c r="AI63" s="11"/>
      <c r="AJ63" s="11"/>
      <c r="AK63" s="11"/>
    </row>
    <row r="64" spans="1:37" x14ac:dyDescent="0.3">
      <c r="A64" s="62"/>
      <c r="B64" s="62"/>
      <c r="C64" s="62"/>
      <c r="D64" s="62"/>
      <c r="E64" s="62"/>
      <c r="F64" s="62"/>
      <c r="G64" s="62"/>
      <c r="H64" s="62"/>
      <c r="I64" s="62"/>
      <c r="J64" s="62"/>
      <c r="K64" s="62"/>
      <c r="L64" s="62"/>
      <c r="M64" s="62"/>
      <c r="N64" s="62"/>
      <c r="O64" s="62"/>
      <c r="P64" s="62"/>
      <c r="Q64" s="62"/>
      <c r="R64" s="62"/>
      <c r="S64" s="62"/>
      <c r="T64" s="62"/>
      <c r="U64" s="62"/>
      <c r="V64" s="62"/>
      <c r="W64" s="62"/>
      <c r="X64" s="62"/>
      <c r="Y64" s="62"/>
      <c r="Z64" s="62"/>
      <c r="AA64" s="62"/>
      <c r="AB64" s="62"/>
      <c r="AC64" s="11"/>
      <c r="AD64" s="11"/>
      <c r="AE64" s="11"/>
      <c r="AF64" s="11"/>
      <c r="AG64" s="11"/>
      <c r="AH64" s="11"/>
      <c r="AI64" s="11"/>
      <c r="AJ64" s="11"/>
      <c r="AK64" s="11"/>
    </row>
    <row r="65" spans="1:37"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sheetData>
  <phoneticPr fontId="1" type="noConversion"/>
  <pageMargins left="0.75" right="0.75" top="1" bottom="1" header="0.5" footer="0.5"/>
  <pageSetup paperSize="9" orientation="portrait"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9280" r:id="rId4" name="CommandButton1">
          <controlPr defaultSize="0" autoLine="0" autoPict="0" r:id="rId5">
            <anchor moveWithCells="1">
              <from>
                <xdr:col>0</xdr:col>
                <xdr:colOff>426720</xdr:colOff>
                <xdr:row>1</xdr:row>
                <xdr:rowOff>106680</xdr:rowOff>
              </from>
              <to>
                <xdr:col>2</xdr:col>
                <xdr:colOff>868680</xdr:colOff>
                <xdr:row>3</xdr:row>
                <xdr:rowOff>76200</xdr:rowOff>
              </to>
            </anchor>
          </controlPr>
        </control>
      </mc:Choice>
      <mc:Fallback>
        <control shapeId="9280"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1">
    <pageSetUpPr fitToPage="1"/>
  </sheetPr>
  <dimension ref="A1:BW110"/>
  <sheetViews>
    <sheetView zoomScale="90" zoomScaleNormal="90" workbookViewId="0">
      <selection sqref="A1:F6"/>
    </sheetView>
  </sheetViews>
  <sheetFormatPr defaultColWidth="9.109375" defaultRowHeight="15.6" x14ac:dyDescent="0.3"/>
  <cols>
    <col min="1" max="2" width="19.33203125" style="10" customWidth="1"/>
    <col min="3" max="3" width="42.6640625" style="10" customWidth="1"/>
    <col min="4" max="4" width="13.5546875" style="10" customWidth="1"/>
    <col min="5" max="7" width="10.44140625" style="10" bestFit="1" customWidth="1"/>
    <col min="8" max="8" width="12.5546875" style="10" customWidth="1"/>
    <col min="9" max="9" width="10.44140625" style="10" bestFit="1" customWidth="1"/>
    <col min="10" max="10" width="9.109375" style="10"/>
    <col min="11" max="16" width="9.33203125" style="10" bestFit="1" customWidth="1"/>
    <col min="17" max="17" width="9.109375" style="10"/>
    <col min="18" max="18" width="9.33203125" style="10" bestFit="1" customWidth="1"/>
    <col min="19" max="19" width="8.6640625" style="10" customWidth="1"/>
    <col min="20" max="20" width="12.6640625" style="10" customWidth="1"/>
    <col min="21" max="21" width="11" style="10" customWidth="1"/>
    <col min="22" max="22" width="9.44140625" style="10" customWidth="1"/>
    <col min="23" max="23" width="10.33203125" style="10" customWidth="1"/>
    <col min="24" max="24" width="8.33203125" style="10" customWidth="1"/>
    <col min="25" max="25" width="9.44140625" style="10" customWidth="1"/>
    <col min="26" max="26" width="9.109375" style="10"/>
    <col min="27" max="27" width="10.88671875" style="10" customWidth="1"/>
    <col min="28" max="28" width="11.33203125" style="10" customWidth="1"/>
    <col min="29" max="30" width="9.33203125" style="10" bestFit="1" customWidth="1"/>
    <col min="31" max="31" width="9.109375" style="10"/>
    <col min="32" max="32" width="9.33203125" style="10" bestFit="1" customWidth="1"/>
    <col min="33" max="33" width="9" style="10" customWidth="1"/>
    <col min="34" max="34" width="9.33203125" style="10" customWidth="1"/>
    <col min="35" max="35" width="9" style="10" customWidth="1"/>
    <col min="36" max="36" width="8.5546875" style="10" customWidth="1"/>
    <col min="37" max="37" width="13" style="10" customWidth="1"/>
    <col min="38" max="38" width="9.109375" style="10"/>
    <col min="39" max="42" width="9.6640625" style="10" customWidth="1"/>
    <col min="43" max="44" width="13" style="10" customWidth="1"/>
    <col min="45" max="45" width="10" style="10" customWidth="1"/>
    <col min="46" max="46" width="10.6640625" style="10" customWidth="1"/>
    <col min="47" max="47" width="11.109375" style="10" customWidth="1"/>
    <col min="48" max="48" width="10.5546875" style="10" customWidth="1"/>
    <col min="49" max="49" width="8.6640625" style="10" customWidth="1"/>
    <col min="50" max="50" width="11" style="10" customWidth="1"/>
    <col min="51" max="52" width="9.109375" style="10"/>
    <col min="53" max="54" width="11" style="10" customWidth="1"/>
    <col min="55" max="55" width="9.109375" style="10"/>
    <col min="56" max="56" width="12" style="10" customWidth="1"/>
    <col min="57" max="58" width="9.109375" style="10"/>
    <col min="59" max="59" width="11.6640625" style="10" customWidth="1"/>
    <col min="60" max="60" width="12.5546875" style="10" customWidth="1"/>
    <col min="61" max="64" width="9.109375" style="10"/>
    <col min="65" max="65" width="12" style="10" customWidth="1"/>
    <col min="66" max="66" width="13.109375" style="10" customWidth="1"/>
    <col min="67" max="16384" width="9.109375" style="10"/>
  </cols>
  <sheetData>
    <row r="1" spans="1:75" x14ac:dyDescent="0.3">
      <c r="A1" s="518"/>
      <c r="B1" s="518"/>
      <c r="C1" s="518"/>
      <c r="D1" s="518"/>
      <c r="E1" s="518"/>
      <c r="F1" s="518"/>
      <c r="G1" s="11"/>
      <c r="H1" s="11"/>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row>
    <row r="2" spans="1:75" x14ac:dyDescent="0.3">
      <c r="A2" s="518"/>
      <c r="B2" s="518"/>
      <c r="C2" s="518"/>
      <c r="D2" s="518"/>
      <c r="E2" s="518"/>
      <c r="F2" s="518"/>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row>
    <row r="3" spans="1:75" x14ac:dyDescent="0.3">
      <c r="A3" s="518"/>
      <c r="B3" s="518"/>
      <c r="C3" s="518"/>
      <c r="D3" s="518"/>
      <c r="E3" s="518"/>
      <c r="F3" s="518"/>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row>
    <row r="4" spans="1:75" x14ac:dyDescent="0.3">
      <c r="A4" s="518"/>
      <c r="B4" s="518"/>
      <c r="C4" s="518"/>
      <c r="D4" s="518"/>
      <c r="E4" s="518"/>
      <c r="F4" s="518"/>
      <c r="G4" s="11"/>
      <c r="H4" s="11"/>
      <c r="I4" s="11"/>
      <c r="J4" s="11"/>
      <c r="K4" s="11"/>
      <c r="L4" s="11"/>
      <c r="M4" s="11"/>
      <c r="N4" s="11"/>
      <c r="O4" s="11"/>
      <c r="P4" s="11"/>
      <c r="Q4" s="11"/>
      <c r="R4" s="11"/>
      <c r="S4" s="11"/>
      <c r="T4" s="11"/>
      <c r="U4" s="9"/>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row>
    <row r="5" spans="1:75" x14ac:dyDescent="0.3">
      <c r="A5" s="518"/>
      <c r="B5" s="518"/>
      <c r="C5" s="518"/>
      <c r="D5" s="518"/>
      <c r="E5" s="518"/>
      <c r="F5" s="518"/>
      <c r="G5" s="11"/>
      <c r="H5" s="11"/>
      <c r="I5" s="11"/>
      <c r="J5" s="11"/>
      <c r="K5" s="11"/>
      <c r="L5" s="11"/>
      <c r="M5" s="11"/>
      <c r="N5" s="11"/>
      <c r="O5" s="11"/>
      <c r="P5" s="11"/>
      <c r="Q5" s="11"/>
      <c r="R5" s="11"/>
      <c r="S5" s="11"/>
      <c r="T5" s="11"/>
      <c r="U5" s="9"/>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row>
    <row r="6" spans="1:75" x14ac:dyDescent="0.3">
      <c r="A6" s="518"/>
      <c r="B6" s="518"/>
      <c r="C6" s="518"/>
      <c r="D6" s="518"/>
      <c r="E6" s="518"/>
      <c r="F6" s="518"/>
      <c r="G6" s="11"/>
      <c r="H6" s="11"/>
      <c r="I6" s="11"/>
      <c r="J6" s="11"/>
      <c r="K6" s="11"/>
      <c r="L6" s="11"/>
      <c r="M6" s="11"/>
      <c r="N6" s="11"/>
      <c r="O6" s="11"/>
      <c r="P6" s="11"/>
      <c r="Q6" s="11"/>
      <c r="R6" s="11"/>
      <c r="S6" s="11"/>
      <c r="T6" s="11"/>
      <c r="U6" s="9"/>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row>
    <row r="7" spans="1:75" x14ac:dyDescent="0.3">
      <c r="A7" s="11"/>
      <c r="B7" s="11"/>
      <c r="C7" s="11"/>
      <c r="D7" s="11"/>
      <c r="E7" s="11"/>
      <c r="F7" s="11"/>
      <c r="G7" s="11"/>
      <c r="H7" s="11"/>
      <c r="I7" s="11"/>
      <c r="J7" s="11"/>
      <c r="K7" s="11"/>
      <c r="L7" s="11"/>
      <c r="M7" s="11"/>
      <c r="N7" s="11"/>
      <c r="O7" s="11"/>
      <c r="P7" s="11"/>
      <c r="Q7" s="11"/>
      <c r="R7" s="11"/>
      <c r="S7" s="11"/>
      <c r="T7" s="11"/>
      <c r="U7" s="9"/>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row>
    <row r="8" spans="1:75" x14ac:dyDescent="0.3">
      <c r="A8" s="16" t="s">
        <v>973</v>
      </c>
      <c r="B8" s="11"/>
      <c r="C8" s="11"/>
      <c r="D8" s="11"/>
      <c r="E8" s="11"/>
      <c r="F8" s="11"/>
      <c r="G8" s="11"/>
      <c r="H8" s="11"/>
      <c r="I8" s="11"/>
      <c r="J8" s="18"/>
      <c r="K8" s="18"/>
      <c r="L8" s="18"/>
      <c r="M8" s="18"/>
      <c r="N8" s="18"/>
      <c r="O8" s="18"/>
      <c r="P8" s="18"/>
      <c r="Q8" s="18"/>
      <c r="R8" s="18"/>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row>
    <row r="9" spans="1:75" x14ac:dyDescent="0.3">
      <c r="A9" s="11"/>
      <c r="B9" s="11"/>
      <c r="C9" s="11"/>
      <c r="D9" s="11"/>
      <c r="E9" s="11"/>
      <c r="F9" s="11"/>
      <c r="G9" s="11"/>
      <c r="H9" s="11"/>
      <c r="I9" s="11"/>
      <c r="J9" s="16"/>
      <c r="K9" s="31" t="s">
        <v>0</v>
      </c>
      <c r="L9" s="16"/>
      <c r="M9" s="16"/>
      <c r="N9" s="16"/>
      <c r="O9" s="16"/>
      <c r="P9" s="16"/>
      <c r="Q9" s="16"/>
      <c r="R9" s="31" t="s">
        <v>1</v>
      </c>
      <c r="S9" s="11"/>
      <c r="T9" s="11"/>
      <c r="U9" s="11"/>
      <c r="V9" s="11"/>
      <c r="W9" s="11"/>
      <c r="X9" s="11"/>
      <c r="Y9" s="31" t="s">
        <v>25</v>
      </c>
      <c r="Z9" s="11"/>
      <c r="AA9" s="11"/>
      <c r="AB9" s="11"/>
      <c r="AC9" s="11"/>
      <c r="AD9" s="11"/>
      <c r="AE9" s="11"/>
      <c r="AF9" s="31" t="s">
        <v>26</v>
      </c>
      <c r="AG9" s="11"/>
      <c r="AH9" s="11"/>
      <c r="AI9" s="11"/>
      <c r="AJ9" s="11"/>
      <c r="AK9" s="11"/>
      <c r="AL9" s="11"/>
      <c r="AM9" s="31" t="s">
        <v>35</v>
      </c>
      <c r="AN9" s="11"/>
      <c r="AO9" s="11"/>
      <c r="AP9" s="11"/>
      <c r="AQ9" s="11"/>
      <c r="AR9" s="11"/>
      <c r="AS9" s="11"/>
      <c r="AT9" s="11"/>
      <c r="AU9" s="326" t="s">
        <v>545</v>
      </c>
      <c r="AV9" s="74"/>
      <c r="AW9" s="74"/>
      <c r="AX9" s="74"/>
      <c r="AY9" s="74"/>
      <c r="AZ9" s="74"/>
      <c r="BA9" s="74"/>
      <c r="BB9" s="74"/>
      <c r="BC9" s="74"/>
      <c r="BD9" s="74"/>
      <c r="BE9" s="74"/>
      <c r="BF9" s="74"/>
      <c r="BG9" s="74"/>
      <c r="BH9" s="74"/>
      <c r="BI9" s="74"/>
      <c r="BJ9" s="74"/>
      <c r="BK9" s="74"/>
      <c r="BL9" s="74"/>
      <c r="BM9" s="74"/>
      <c r="BN9" s="74"/>
      <c r="BO9" s="74"/>
      <c r="BP9" s="74"/>
      <c r="BQ9" s="75"/>
      <c r="BR9" s="11"/>
      <c r="BS9" s="11"/>
      <c r="BT9" s="11"/>
      <c r="BU9" s="11"/>
      <c r="BV9" s="11"/>
      <c r="BW9" s="11"/>
    </row>
    <row r="10" spans="1:75" x14ac:dyDescent="0.3">
      <c r="A10" s="11"/>
      <c r="B10" s="11"/>
      <c r="C10" s="11"/>
      <c r="D10" s="11"/>
      <c r="E10" s="11"/>
      <c r="F10" s="11"/>
      <c r="G10" s="11"/>
      <c r="H10" s="11"/>
      <c r="I10" s="11"/>
      <c r="J10" s="16"/>
      <c r="K10" s="31"/>
      <c r="L10" s="449" t="s">
        <v>157</v>
      </c>
      <c r="M10" s="449"/>
      <c r="N10" s="449"/>
      <c r="O10" s="449"/>
      <c r="P10" s="449"/>
      <c r="Q10" s="16"/>
      <c r="R10" s="31"/>
      <c r="S10" s="449" t="s">
        <v>157</v>
      </c>
      <c r="T10" s="449"/>
      <c r="U10" s="449"/>
      <c r="V10" s="449"/>
      <c r="W10" s="449"/>
      <c r="X10" s="11"/>
      <c r="Y10" s="31"/>
      <c r="Z10" s="449" t="s">
        <v>157</v>
      </c>
      <c r="AA10" s="449"/>
      <c r="AB10" s="449"/>
      <c r="AC10" s="449"/>
      <c r="AD10" s="449"/>
      <c r="AE10" s="11"/>
      <c r="AF10" s="31"/>
      <c r="AG10" s="449" t="s">
        <v>157</v>
      </c>
      <c r="AH10" s="449"/>
      <c r="AI10" s="449"/>
      <c r="AJ10" s="449"/>
      <c r="AK10" s="449"/>
      <c r="AL10" s="11"/>
      <c r="AM10" s="31"/>
      <c r="AN10" s="449" t="s">
        <v>157</v>
      </c>
      <c r="AO10" s="449"/>
      <c r="AP10" s="449"/>
      <c r="AQ10" s="449"/>
      <c r="AR10" s="449"/>
      <c r="AS10" s="11"/>
      <c r="AT10" s="11"/>
      <c r="AU10" s="93"/>
      <c r="AV10" s="11"/>
      <c r="AW10" s="11"/>
      <c r="AX10" s="11"/>
      <c r="AY10" s="11"/>
      <c r="AZ10" s="11"/>
      <c r="BA10" s="11"/>
      <c r="BB10" s="11"/>
      <c r="BC10" s="11"/>
      <c r="BD10" s="11"/>
      <c r="BE10" s="11"/>
      <c r="BF10" s="11"/>
      <c r="BG10" s="11"/>
      <c r="BH10" s="11"/>
      <c r="BI10" s="11"/>
      <c r="BJ10" s="11"/>
      <c r="BK10" s="11"/>
      <c r="BL10" s="11"/>
      <c r="BM10" s="11"/>
      <c r="BN10" s="11"/>
      <c r="BO10" s="11"/>
      <c r="BP10" s="11"/>
      <c r="BQ10" s="77"/>
      <c r="BR10" s="11"/>
      <c r="BS10" s="11"/>
      <c r="BT10" s="11"/>
      <c r="BU10" s="11"/>
      <c r="BV10" s="11"/>
      <c r="BW10" s="11"/>
    </row>
    <row r="11" spans="1:75" x14ac:dyDescent="0.3">
      <c r="A11" s="94"/>
      <c r="B11" s="97"/>
      <c r="C11" s="201" t="s">
        <v>6</v>
      </c>
      <c r="D11" s="202" t="s">
        <v>7</v>
      </c>
      <c r="E11" s="377" t="str">
        <f>'CROP MANAGEMENT'!B5</f>
        <v>Cassava</v>
      </c>
      <c r="F11" s="377" t="str">
        <f>'CROP MANAGEMENT'!C5</f>
        <v>Maize</v>
      </c>
      <c r="G11" s="377" t="str">
        <f>'CROP MANAGEMENT'!D5</f>
        <v>Groundnut</v>
      </c>
      <c r="H11" s="377" t="str">
        <f>'CROP MANAGEMENT'!E5</f>
        <v>Mucuna</v>
      </c>
      <c r="I11" s="377" t="str">
        <f>'CROP MANAGEMENT'!F5</f>
        <v>Sugarcane</v>
      </c>
      <c r="J11" s="16"/>
      <c r="K11" s="221" t="s">
        <v>3</v>
      </c>
      <c r="L11" s="373" t="str">
        <f>'CROP MANAGEMENT'!$B$3</f>
        <v>A</v>
      </c>
      <c r="M11" s="373" t="str">
        <f>'CROP MANAGEMENT'!$C$3</f>
        <v>B</v>
      </c>
      <c r="N11" s="373" t="str">
        <f>'CROP MANAGEMENT'!$D$3</f>
        <v>D</v>
      </c>
      <c r="O11" s="373" t="str">
        <f>'CROP MANAGEMENT'!$E$3</f>
        <v>H</v>
      </c>
      <c r="P11" s="373" t="str">
        <f>'CROP MANAGEMENT'!$F$3</f>
        <v>G</v>
      </c>
      <c r="Q11" s="16"/>
      <c r="R11" s="221" t="s">
        <v>3</v>
      </c>
      <c r="S11" s="373" t="str">
        <f>'CROP MANAGEMENT'!$B$3</f>
        <v>A</v>
      </c>
      <c r="T11" s="373" t="str">
        <f>'CROP MANAGEMENT'!$C$3</f>
        <v>B</v>
      </c>
      <c r="U11" s="373" t="str">
        <f>'CROP MANAGEMENT'!$D$3</f>
        <v>D</v>
      </c>
      <c r="V11" s="373" t="str">
        <f>'CROP MANAGEMENT'!$E$3</f>
        <v>H</v>
      </c>
      <c r="W11" s="373" t="str">
        <f>'CROP MANAGEMENT'!$F$3</f>
        <v>G</v>
      </c>
      <c r="X11" s="11"/>
      <c r="Y11" s="221" t="s">
        <v>3</v>
      </c>
      <c r="Z11" s="374" t="str">
        <f>'CROP MANAGEMENT'!$B$3</f>
        <v>A</v>
      </c>
      <c r="AA11" s="374" t="str">
        <f>'CROP MANAGEMENT'!$C$3</f>
        <v>B</v>
      </c>
      <c r="AB11" s="374" t="str">
        <f>'CROP MANAGEMENT'!$D$3</f>
        <v>D</v>
      </c>
      <c r="AC11" s="374" t="str">
        <f>'CROP MANAGEMENT'!$E$3</f>
        <v>H</v>
      </c>
      <c r="AD11" s="374" t="str">
        <f>'CROP MANAGEMENT'!$F$3</f>
        <v>G</v>
      </c>
      <c r="AE11" s="13"/>
      <c r="AF11" s="221" t="s">
        <v>3</v>
      </c>
      <c r="AG11" s="373" t="str">
        <f>'CROP MANAGEMENT'!$B$3</f>
        <v>A</v>
      </c>
      <c r="AH11" s="373" t="str">
        <f>'CROP MANAGEMENT'!$C$3</f>
        <v>B</v>
      </c>
      <c r="AI11" s="373" t="str">
        <f>'CROP MANAGEMENT'!$D$3</f>
        <v>D</v>
      </c>
      <c r="AJ11" s="373" t="str">
        <f>'CROP MANAGEMENT'!$E$3</f>
        <v>H</v>
      </c>
      <c r="AK11" s="373" t="str">
        <f>'CROP MANAGEMENT'!$F$3</f>
        <v>G</v>
      </c>
      <c r="AL11" s="11"/>
      <c r="AM11" s="221" t="s">
        <v>3</v>
      </c>
      <c r="AN11" s="373" t="str">
        <f>'CROP MANAGEMENT'!$B$3</f>
        <v>A</v>
      </c>
      <c r="AO11" s="373" t="str">
        <f>'CROP MANAGEMENT'!$C$3</f>
        <v>B</v>
      </c>
      <c r="AP11" s="373" t="str">
        <f>'CROP MANAGEMENT'!$D$3</f>
        <v>D</v>
      </c>
      <c r="AQ11" s="373" t="str">
        <f>'CROP MANAGEMENT'!$E$3</f>
        <v>H</v>
      </c>
      <c r="AR11" s="373" t="str">
        <f>'CROP MANAGEMENT'!$F$3</f>
        <v>G</v>
      </c>
      <c r="AS11" s="11"/>
      <c r="AT11" s="11"/>
      <c r="AU11" s="141" t="str">
        <f>IF(EXACT('CROP MANAGEMENT'!B$3,CropLibrary!$L$11),CropLibrary!$L$12,IF(EXACT('CROP MANAGEMENT'!B$3,CropLibrary!$M$11),CropLibrary!$M$12,IF(EXACT('CROP MANAGEMENT'!B$3,CropLibrary!$N$11),CropLibrary!$N$12,"out of range")))</f>
        <v>out of range</v>
      </c>
      <c r="AV11" s="13" t="str">
        <f>IF(EXACT('CROP MANAGEMENT'!C$3,CropLibrary!$L$11),CropLibrary!$L$12,IF(EXACT('CROP MANAGEMENT'!C$3,CropLibrary!$M$11),CropLibrary!$M$12,IF(EXACT('CROP MANAGEMENT'!C$3,CropLibrary!$N$11),CropLibrary!$N$12,"out of range")))</f>
        <v>out of range</v>
      </c>
      <c r="AW11" s="13" t="str">
        <f>IF(EXACT('CROP MANAGEMENT'!D$3,CropLibrary!$L$11),CropLibrary!$L$12,IF(EXACT('CROP MANAGEMENT'!D$3,CropLibrary!$M$11),CropLibrary!$M$12,IF(EXACT('CROP MANAGEMENT'!D$3,CropLibrary!$N$11),CropLibrary!$N$12,"out of range")))</f>
        <v>out of range</v>
      </c>
      <c r="AX11" s="13" t="str">
        <f>IF(EXACT('CROP MANAGEMENT'!E$3,CropLibrary!$L$11),CropLibrary!$L$12,IF(EXACT('CROP MANAGEMENT'!E$3,CropLibrary!$M$11),CropLibrary!$M$12,IF(EXACT('CROP MANAGEMENT'!E$3,CropLibrary!$N$11),CropLibrary!$N$12,"out of range")))</f>
        <v>Mucuna</v>
      </c>
      <c r="AY11" s="13" t="str">
        <f>IF(EXACT('CROP MANAGEMENT'!F$3,CropLibrary!$L$11),CropLibrary!$L$12,IF(EXACT('CROP MANAGEMENT'!F$3,CropLibrary!$M$11),CropLibrary!$M$12,IF(EXACT('CROP MANAGEMENT'!F$3,CropLibrary!$N$11),CropLibrary!$N$12,"out of range")))</f>
        <v>out of range</v>
      </c>
      <c r="AZ11" s="13" t="s">
        <v>546</v>
      </c>
      <c r="BA11" s="13" t="s">
        <v>547</v>
      </c>
      <c r="BB11" s="13" t="s">
        <v>548</v>
      </c>
      <c r="BC11" s="13" t="s">
        <v>549</v>
      </c>
      <c r="BD11" s="13" t="s">
        <v>550</v>
      </c>
      <c r="BE11" s="13" t="s">
        <v>551</v>
      </c>
      <c r="BF11" s="13" t="s">
        <v>552</v>
      </c>
      <c r="BG11" s="13" t="s">
        <v>553</v>
      </c>
      <c r="BH11" s="13" t="s">
        <v>554</v>
      </c>
      <c r="BI11" s="13" t="s">
        <v>555</v>
      </c>
      <c r="BJ11" s="13" t="s">
        <v>556</v>
      </c>
      <c r="BK11" s="13" t="s">
        <v>557</v>
      </c>
      <c r="BL11" s="13" t="s">
        <v>558</v>
      </c>
      <c r="BM11" s="13" t="s">
        <v>559</v>
      </c>
      <c r="BN11" s="13" t="s">
        <v>560</v>
      </c>
      <c r="BO11" s="13" t="s">
        <v>561</v>
      </c>
      <c r="BP11" s="13" t="s">
        <v>562</v>
      </c>
      <c r="BQ11" s="378" t="s">
        <v>563</v>
      </c>
      <c r="BR11" s="13"/>
      <c r="BS11" s="13"/>
      <c r="BT11" s="13"/>
      <c r="BU11" s="11"/>
      <c r="BV11" s="11"/>
      <c r="BW11" s="11"/>
    </row>
    <row r="12" spans="1:75" x14ac:dyDescent="0.3">
      <c r="A12" s="457" t="s">
        <v>15</v>
      </c>
      <c r="B12" s="457"/>
      <c r="C12" s="203" t="str">
        <f>CropLibrary!C13</f>
        <v>Length of generative stage</v>
      </c>
      <c r="D12" s="212" t="str">
        <f>CropLibrary!D13</f>
        <v xml:space="preserve">days </v>
      </c>
      <c r="E12" s="379">
        <f>IF(EXACT('CROP MANAGEMENT'!$B$3,CropLibrary!$E$11),CropLibrary!E13,IF(EXACT('CROP MANAGEMENT'!$B$3,CropLibrary!$F$11),CropLibrary!F13,IF(EXACT('CROP MANAGEMENT'!$B$3,CropLibrary!$G$11),CropLibrary!G13,IF(EXACT('CROP MANAGEMENT'!$B$3,CropLibrary!$H$11),CropLibrary!H13,IF(EXACT('CROP MANAGEMENT'!$B$3,CropLibrary!$I$11),CropLibrary!I13,IF(EXACT('CROP MANAGEMENT'!$B$3,CropLibrary!$J$11),CropLibrary!J13,IF(EXACT('CROP MANAGEMENT'!$B$3,CropLibrary!$K$11),CropLibrary!K13,AU12)))))))</f>
        <v>90</v>
      </c>
      <c r="F12" s="379">
        <f>IF(EXACT('CROP MANAGEMENT'!$C$3,CropLibrary!$E$11),CropLibrary!E13,IF(EXACT('CROP MANAGEMENT'!$C$3,CropLibrary!$F$11),CropLibrary!F13,IF(EXACT('CROP MANAGEMENT'!$C$3,CropLibrary!$G$11),CropLibrary!G13,IF(EXACT('CROP MANAGEMENT'!$C$3,CropLibrary!$H$11),CropLibrary!H13,IF(EXACT('CROP MANAGEMENT'!$C$3,CropLibrary!$I$11),CropLibrary!I13,IF(EXACT('CROP MANAGEMENT'!$C$3,CropLibrary!$J$11),CropLibrary!J13,IF(EXACT('CROP MANAGEMENT'!$C$3,CropLibrary!$K$11),CropLibrary!K13,AV12)))))))</f>
        <v>30</v>
      </c>
      <c r="G12" s="379">
        <f>IF(EXACT('CROP MANAGEMENT'!$D$3,CropLibrary!$E$11),CropLibrary!E13,IF(EXACT('CROP MANAGEMENT'!$D$3,CropLibrary!$F$11),CropLibrary!F13,IF(EXACT('CROP MANAGEMENT'!$D$3,CropLibrary!$G$11),CropLibrary!G13,IF(EXACT('CROP MANAGEMENT'!$D$3,CropLibrary!$H$11),CropLibrary!H13,IF(EXACT('CROP MANAGEMENT'!$D$3,CropLibrary!$I$11),CropLibrary!I13,IF(EXACT('CROP MANAGEMENT'!$D$3,CropLibrary!$J$11),CropLibrary!J13,IF(EXACT('CROP MANAGEMENT'!$D$3,CropLibrary!$K$11),CropLibrary!K13,AW12)))))))</f>
        <v>40</v>
      </c>
      <c r="H12" s="379">
        <f>IF(EXACT('CROP MANAGEMENT'!$E$3,CropLibrary!$E$11),CropLibrary!E13,IF(EXACT('CROP MANAGEMENT'!$E$3,CropLibrary!$F$11),CropLibrary!F13,IF(EXACT('CROP MANAGEMENT'!$E$3,CropLibrary!$G$11),CropLibrary!G13,IF(EXACT('CROP MANAGEMENT'!$E$3,CropLibrary!$H$11),CropLibrary!H13,IF(EXACT('CROP MANAGEMENT'!$E$3,CropLibrary!$I$11),CropLibrary!I13,IF(EXACT('CROP MANAGEMENT'!$E$3,CropLibrary!$J$11),CropLibrary!J13,IF(EXACT('CROP MANAGEMENT'!$E$3,CropLibrary!$K$11),CropLibrary!K13,AX12)))))))</f>
        <v>1</v>
      </c>
      <c r="I12" s="379">
        <f>IF(EXACT('CROP MANAGEMENT'!$F$3,CropLibrary!$E$11),CropLibrary!E13,IF(EXACT('CROP MANAGEMENT'!$F$3,CropLibrary!$F$11),CropLibrary!F13,IF(EXACT('CROP MANAGEMENT'!$F$3,CropLibrary!$G$11),CropLibrary!G13,IF(EXACT('CROP MANAGEMENT'!$F$3,CropLibrary!$H$11),CropLibrary!H13,IF(EXACT('CROP MANAGEMENT'!$F$3,CropLibrary!$I$11),CropLibrary!I13,IF(EXACT('CROP MANAGEMENT'!$F$3,CropLibrary!$J$11),CropLibrary!J13,IF(EXACT('CROP MANAGEMENT'!$F$3,CropLibrary!$K$11),CropLibrary!K13,AY12)))))))</f>
        <v>3</v>
      </c>
      <c r="J12" s="11"/>
      <c r="K12" s="223">
        <v>0</v>
      </c>
      <c r="L12" s="380">
        <f>IF(EXACT('CROP MANAGEMENT'!$B$3,CropLibrary!$E$11),CropLibrary!E77,IF(EXACT('CROP MANAGEMENT'!$B$3,CropLibrary!$F$11),CropLibrary!F77,IF(EXACT('CROP MANAGEMENT'!$B$3,CropLibrary!$G$11),CropLibrary!G77,IF(EXACT('CROP MANAGEMENT'!$B$3,CropLibrary!$H$11),CropLibrary!H77,IF(EXACT('CROP MANAGEMENT'!$B$3,CropLibrary!$I$11),CropLibrary!I77,IF(EXACT('CROP MANAGEMENT'!$B$3,CropLibrary!$J$11),CropLibrary!J77,IF(EXACT('CROP MANAGEMENT'!$B$3,CropLibrary!$K$11),CropLibrary!K77,BA12)))))))</f>
        <v>0.74615686730269015</v>
      </c>
      <c r="M12" s="380">
        <f>IF(EXACT('CROP MANAGEMENT'!$C$3,CropLibrary!$E$11),CropLibrary!E77,IF(EXACT('CROP MANAGEMENT'!$C$3,CropLibrary!$F$11),CropLibrary!F77,IF(EXACT('CROP MANAGEMENT'!$C$3,CropLibrary!$G$11),CropLibrary!G77,IF(EXACT('CROP MANAGEMENT'!$C$3,CropLibrary!$H$11),CropLibrary!H77,IF(EXACT('CROP MANAGEMENT'!$C$3,CropLibrary!$I$11),CropLibrary!I77,IF(EXACT('CROP MANAGEMENT'!$C$3,CropLibrary!$J$11),CropLibrary!J77,IF(EXACT('CROP MANAGEMENT'!$C$3,CropLibrary!$K$11),CropLibrary!K77,BB12)))))))</f>
        <v>1.1741337409929491</v>
      </c>
      <c r="N12" s="380">
        <f>IF(EXACT('CROP MANAGEMENT'!$D$3,CropLibrary!$E$11),CropLibrary!E77,IF(EXACT('CROP MANAGEMENT'!$D$3,CropLibrary!$F$11),CropLibrary!F77,IF(EXACT('CROP MANAGEMENT'!$D$3,CropLibrary!$G$11),CropLibrary!G77,IF(EXACT('CROP MANAGEMENT'!$D$3,CropLibrary!$H$11),CropLibrary!H77,IF(EXACT('CROP MANAGEMENT'!$D$3,CropLibrary!$I$11),CropLibrary!I77,IF(EXACT('CROP MANAGEMENT'!$D$3,CropLibrary!$J$11),CropLibrary!J77,IF(EXACT('CROP MANAGEMENT'!$D$3,CropLibrary!$K$11),CropLibrary!K77,BC12)))))))</f>
        <v>0.68654135799312144</v>
      </c>
      <c r="O12" s="380">
        <f>IF(EXACT('CROP MANAGEMENT'!$E$3,CropLibrary!$E$11),CropLibrary!E77,IF(EXACT('CROP MANAGEMENT'!$E$3,CropLibrary!$F$11),CropLibrary!F77,IF(EXACT('CROP MANAGEMENT'!$E$3,CropLibrary!$G$11),CropLibrary!G77,IF(EXACT('CROP MANAGEMENT'!$E$3,CropLibrary!$H$11),CropLibrary!H77,IF(EXACT('CROP MANAGEMENT'!$E$3,CropLibrary!$I$11),CropLibrary!I77,IF(EXACT('CROP MANAGEMENT'!$E$3,CropLibrary!$J$11),CropLibrary!J77,IF(EXACT('CROP MANAGEMENT'!$E$3,CropLibrary!$K$11),CropLibrary!K77,BD12)))))))</f>
        <v>0</v>
      </c>
      <c r="P12" s="380">
        <f>IF(EXACT('CROP MANAGEMENT'!$F$3,CropLibrary!$E$11),CropLibrary!E77,IF(EXACT('CROP MANAGEMENT'!$F$3,CropLibrary!$F$11),CropLibrary!F77,IF(EXACT('CROP MANAGEMENT'!$F$3,CropLibrary!$G$11),CropLibrary!G77,IF(EXACT('CROP MANAGEMENT'!$F$3,CropLibrary!$H$11),CropLibrary!H77,IF(EXACT('CROP MANAGEMENT'!$F$3,CropLibrary!$I$11),CropLibrary!I77,IF(EXACT('CROP MANAGEMENT'!$F$3,CropLibrary!$J$11),CropLibrary!J77,IF(EXACT('CROP MANAGEMENT'!$F$3,CropLibrary!$K$11),CropLibrary!K77,BE12)))))))</f>
        <v>1.1741337409929491</v>
      </c>
      <c r="Q12" s="11"/>
      <c r="R12" s="223">
        <v>0</v>
      </c>
      <c r="S12" s="380">
        <f>IF(EXACT('CROP MANAGEMENT'!$B$3,CropLibrary!$E$11),CropLibrary!E104,IF(EXACT('CROP MANAGEMENT'!$B$3,CropLibrary!$F$11),CropLibrary!F104,IF(EXACT('CROP MANAGEMENT'!$B$3,CropLibrary!$G$11),CropLibrary!G104,IF(EXACT('CROP MANAGEMENT'!$B$3,CropLibrary!$H$11),CropLibrary!H104,IF(EXACT('CROP MANAGEMENT'!$B$3,CropLibrary!$I$11),CropLibrary!I104,IF(EXACT('CROP MANAGEMENT'!$B$3,CropLibrary!$J$11),CropLibrary!J104,IF(EXACT('CROP MANAGEMENT'!$B$3,CropLibrary!$K$11),CropLibrary!K104,BA34)))))))</f>
        <v>0.75757575757575757</v>
      </c>
      <c r="T12" s="380">
        <f>IF(EXACT('CROP MANAGEMENT'!$C$3,CropLibrary!$E$11),CropLibrary!E104,IF(EXACT('CROP MANAGEMENT'!$C$3,CropLibrary!$F$11),CropLibrary!F104,IF(EXACT('CROP MANAGEMENT'!$C$3,CropLibrary!$G$11),CropLibrary!G104,IF(EXACT('CROP MANAGEMENT'!$C$3,CropLibrary!$H$11),CropLibrary!H104,IF(EXACT('CROP MANAGEMENT'!$C$3,CropLibrary!$I$11),CropLibrary!I104,IF(EXACT('CROP MANAGEMENT'!$C$3,CropLibrary!$J$11),CropLibrary!J104,IF(EXACT('CROP MANAGEMENT'!$C$3,CropLibrary!$K$11),CropLibrary!K104,BB34)))))))</f>
        <v>0.58333333333333337</v>
      </c>
      <c r="U12" s="380">
        <f>IF(EXACT('CROP MANAGEMENT'!$D$3,CropLibrary!$E$11),CropLibrary!E104,IF(EXACT('CROP MANAGEMENT'!$D$3,CropLibrary!$F$11),CropLibrary!F104,IF(EXACT('CROP MANAGEMENT'!$D$3,CropLibrary!$G$11),CropLibrary!G104,IF(EXACT('CROP MANAGEMENT'!$D$3,CropLibrary!$H$11),CropLibrary!H104,IF(EXACT('CROP MANAGEMENT'!$D$3,CropLibrary!$I$11),CropLibrary!I104,IF(EXACT('CROP MANAGEMENT'!$D$3,CropLibrary!$J$11),CropLibrary!J104,IF(EXACT('CROP MANAGEMENT'!$D$3,CropLibrary!$K$11),CropLibrary!K104,BC34)))))))</f>
        <v>0.5</v>
      </c>
      <c r="V12" s="380">
        <f>IF(EXACT('CROP MANAGEMENT'!$E$3,CropLibrary!$E$11),CropLibrary!E104,IF(EXACT('CROP MANAGEMENT'!$E$3,CropLibrary!$F$11),CropLibrary!F104,IF(EXACT('CROP MANAGEMENT'!$E$3,CropLibrary!$G$11),CropLibrary!G104,IF(EXACT('CROP MANAGEMENT'!$E$3,CropLibrary!$H$11),CropLibrary!H104,IF(EXACT('CROP MANAGEMENT'!$E$3,CropLibrary!$I$11),CropLibrary!I104,IF(EXACT('CROP MANAGEMENT'!$E$3,CropLibrary!$J$11),CropLibrary!J104,IF(EXACT('CROP MANAGEMENT'!$E$3,CropLibrary!$K$11),CropLibrary!K104,BD34)))))))</f>
        <v>0.56000000000000005</v>
      </c>
      <c r="W12" s="380">
        <f>IF(EXACT('CROP MANAGEMENT'!$F$3,CropLibrary!$E$11),CropLibrary!E104,IF(EXACT('CROP MANAGEMENT'!$F$3,CropLibrary!$F$11),CropLibrary!F104,IF(EXACT('CROP MANAGEMENT'!$F$3,CropLibrary!$G$11),CropLibrary!G104,IF(EXACT('CROP MANAGEMENT'!$F$3,CropLibrary!$H$11),CropLibrary!H104,IF(EXACT('CROP MANAGEMENT'!$F$3,CropLibrary!$I$11),CropLibrary!I104,IF(EXACT('CROP MANAGEMENT'!$F$3,CropLibrary!$J$11),CropLibrary!J104,IF(EXACT('CROP MANAGEMENT'!$F$3,CropLibrary!$K$11),CropLibrary!K104,BE34)))))))</f>
        <v>0.7</v>
      </c>
      <c r="X12" s="11"/>
      <c r="Y12" s="223">
        <v>0</v>
      </c>
      <c r="Z12" s="380">
        <f>IF(EXACT('CROP MANAGEMENT'!$B$3,CropLibrary!$E$11),CropLibrary!E131,IF(EXACT('CROP MANAGEMENT'!$B$3,CropLibrary!$F$11),CropLibrary!F131,IF(EXACT('CROP MANAGEMENT'!$B$3,CropLibrary!$G$11),CropLibrary!G131,IF(EXACT('CROP MANAGEMENT'!$B$3,CropLibrary!$H$11),CropLibrary!H131,IF(EXACT('CROP MANAGEMENT'!$B$3,CropLibrary!$I$11),CropLibrary!I131,IF(EXACT('CROP MANAGEMENT'!$B$3,CropLibrary!$J$11),CropLibrary!J131,IF(EXACT('CROP MANAGEMENT'!$B$3,CropLibrary!$K$11),CropLibrary!K131,BG12)))))))</f>
        <v>0</v>
      </c>
      <c r="AA12" s="380">
        <f>IF(EXACT('CROP MANAGEMENT'!$C$3,CropLibrary!$E$11),CropLibrary!E131,IF(EXACT('CROP MANAGEMENT'!$C$3,CropLibrary!$F$11),CropLibrary!F131,IF(EXACT('CROP MANAGEMENT'!$C$3,CropLibrary!$G$11),CropLibrary!G131,IF(EXACT('CROP MANAGEMENT'!$C$3,CropLibrary!$H$11),CropLibrary!H131,IF(EXACT('CROP MANAGEMENT'!$C$3,CropLibrary!$I$11),CropLibrary!I131,IF(EXACT('CROP MANAGEMENT'!$C$3,CropLibrary!$J$11),CropLibrary!J131,IF(EXACT('CROP MANAGEMENT'!$C$3,CropLibrary!$K$11),CropLibrary!K131,BH12)))))))</f>
        <v>0</v>
      </c>
      <c r="AB12" s="380">
        <f>IF(EXACT('CROP MANAGEMENT'!$D$3,CropLibrary!$E$11),CropLibrary!E131,IF(EXACT('CROP MANAGEMENT'!$D$3,CropLibrary!$F$11),CropLibrary!F131,IF(EXACT('CROP MANAGEMENT'!$D$3,CropLibrary!$G$11),CropLibrary!G131,IF(EXACT('CROP MANAGEMENT'!$D$3,CropLibrary!$H$11),CropLibrary!H131,IF(EXACT('CROP MANAGEMENT'!$D$3,CropLibrary!$I$11),CropLibrary!I131,IF(EXACT('CROP MANAGEMENT'!$D$3,CropLibrary!$J$11),CropLibrary!J131,IF(EXACT('CROP MANAGEMENT'!$D$3,CropLibrary!$K$11),CropLibrary!K131,BI12)))))))</f>
        <v>0</v>
      </c>
      <c r="AC12" s="380">
        <f>IF(EXACT('CROP MANAGEMENT'!$E$3,CropLibrary!$E$11),CropLibrary!E131,IF(EXACT('CROP MANAGEMENT'!$E$3,CropLibrary!$F$11),CropLibrary!F131,IF(EXACT('CROP MANAGEMENT'!$E$3,CropLibrary!$G$11),CropLibrary!G131,IF(EXACT('CROP MANAGEMENT'!$E$3,CropLibrary!$H$11),CropLibrary!H131,IF(EXACT('CROP MANAGEMENT'!$E$3,CropLibrary!$I$11),CropLibrary!I131,IF(EXACT('CROP MANAGEMENT'!$E$3,CropLibrary!$J$11),CropLibrary!J131,IF(EXACT('CROP MANAGEMENT'!$E$3,CropLibrary!$K$11),CropLibrary!K131,BJ12)))))))</f>
        <v>0</v>
      </c>
      <c r="AD12" s="380">
        <f>IF(EXACT('CROP MANAGEMENT'!$F$3,CropLibrary!$E$11),CropLibrary!E131,IF(EXACT('CROP MANAGEMENT'!$F$3,CropLibrary!$F$11),CropLibrary!F131,IF(EXACT('CROP MANAGEMENT'!$F$3,CropLibrary!$G$11),CropLibrary!G131,IF(EXACT('CROP MANAGEMENT'!$F$3,CropLibrary!$H$11),CropLibrary!H131,IF(EXACT('CROP MANAGEMENT'!$F$3,CropLibrary!$I$11),CropLibrary!I131,IF(EXACT('CROP MANAGEMENT'!$F$3,CropLibrary!$J$11),CropLibrary!J131,IF(EXACT('CROP MANAGEMENT'!$F$3,CropLibrary!$K$11),CropLibrary!K131,BK12)))))))</f>
        <v>0</v>
      </c>
      <c r="AE12" s="13"/>
      <c r="AF12" s="223">
        <v>0</v>
      </c>
      <c r="AG12" s="380">
        <f>IF(EXACT('CROP MANAGEMENT'!$B$3,CropLibrary!$E$11),CropLibrary!E158,IF(EXACT('CROP MANAGEMENT'!$B$3,CropLibrary!$F$11),CropLibrary!F158,IF(EXACT('CROP MANAGEMENT'!$B$3,CropLibrary!$G$11),CropLibrary!G158,IF(EXACT('CROP MANAGEMENT'!$B$3,CropLibrary!$H$11),CropLibrary!H158,IF(EXACT('CROP MANAGEMENT'!$B$3,CropLibrary!$I$11),CropLibrary!I158,IF(EXACT('CROP MANAGEMENT'!$B$3,CropLibrary!$J$11),CropLibrary!J158,IF(EXACT('CROP MANAGEMENT'!$B$3,CropLibrary!$K$11),CropLibrary!K158,BG34)))))))</f>
        <v>25</v>
      </c>
      <c r="AH12" s="380">
        <f>IF(EXACT('CROP MANAGEMENT'!$C$3,CropLibrary!$E$11),CropLibrary!E158,IF(EXACT('CROP MANAGEMENT'!$C$3,CropLibrary!$F$11),CropLibrary!F158,IF(EXACT('CROP MANAGEMENT'!$C$3,CropLibrary!$G$11),CropLibrary!G158,IF(EXACT('CROP MANAGEMENT'!$C$3,CropLibrary!$H$11),CropLibrary!H158,IF(EXACT('CROP MANAGEMENT'!$C$3,CropLibrary!$I$11),CropLibrary!I158,IF(EXACT('CROP MANAGEMENT'!$C$3,CropLibrary!$J$11),CropLibrary!J158,IF(EXACT('CROP MANAGEMENT'!$C$3,CropLibrary!$K$11),CropLibrary!K158,BH34)))))))</f>
        <v>50</v>
      </c>
      <c r="AI12" s="380">
        <f>IF(EXACT('CROP MANAGEMENT'!$D$3,CropLibrary!$E$11),CropLibrary!E158,IF(EXACT('CROP MANAGEMENT'!$D$3,CropLibrary!$F$11),CropLibrary!F158,IF(EXACT('CROP MANAGEMENT'!$D$3,CropLibrary!$G$11),CropLibrary!G158,IF(EXACT('CROP MANAGEMENT'!$D$3,CropLibrary!$H$11),CropLibrary!H158,IF(EXACT('CROP MANAGEMENT'!$D$3,CropLibrary!$I$11),CropLibrary!I158,IF(EXACT('CROP MANAGEMENT'!$D$3,CropLibrary!$J$11),CropLibrary!J158,IF(EXACT('CROP MANAGEMENT'!$D$3,CropLibrary!$K$11),CropLibrary!K158,BI34)))))))</f>
        <v>25</v>
      </c>
      <c r="AJ12" s="380">
        <f>IF(EXACT('CROP MANAGEMENT'!$E$3,CropLibrary!$E$11),CropLibrary!E158,IF(EXACT('CROP MANAGEMENT'!$E$3,CropLibrary!$F$11),CropLibrary!F158,IF(EXACT('CROP MANAGEMENT'!$E$3,CropLibrary!$G$11),CropLibrary!G158,IF(EXACT('CROP MANAGEMENT'!$E$3,CropLibrary!$H$11),CropLibrary!H158,IF(EXACT('CROP MANAGEMENT'!$E$3,CropLibrary!$I$11),CropLibrary!I158,IF(EXACT('CROP MANAGEMENT'!$E$3,CropLibrary!$J$11),CropLibrary!J158,IF(EXACT('CROP MANAGEMENT'!$E$3,CropLibrary!$K$11),CropLibrary!K158,BJ34)))))))</f>
        <v>40</v>
      </c>
      <c r="AK12" s="380">
        <f>IF(EXACT('CROP MANAGEMENT'!$F$3,CropLibrary!$E$11),CropLibrary!E158,IF(EXACT('CROP MANAGEMENT'!$F$3,CropLibrary!$F$11),CropLibrary!F158,IF(EXACT('CROP MANAGEMENT'!$F$3,CropLibrary!$G$11),CropLibrary!G158,IF(EXACT('CROP MANAGEMENT'!$F$3,CropLibrary!$H$11),CropLibrary!H158,IF(EXACT('CROP MANAGEMENT'!$F$3,CropLibrary!$I$11),CropLibrary!I158,IF(EXACT('CROP MANAGEMENT'!$F$3,CropLibrary!$J$11),CropLibrary!J158,IF(EXACT('CROP MANAGEMENT'!$F$3,CropLibrary!$K$11),CropLibrary!K158,BK34)))))))</f>
        <v>10</v>
      </c>
      <c r="AL12" s="11"/>
      <c r="AM12" s="223">
        <v>0</v>
      </c>
      <c r="AN12" s="380">
        <f>IF(EXACT('CROP MANAGEMENT'!$B$3,CropLibrary!$E$11),CropLibrary!E185,IF(EXACT('CROP MANAGEMENT'!$B$3,CropLibrary!$F$11),CropLibrary!F185,IF(EXACT('CROP MANAGEMENT'!$B$3,CropLibrary!$G$11),CropLibrary!G185,IF(EXACT('CROP MANAGEMENT'!$B$3,CropLibrary!$H$11),CropLibrary!H185,IF(EXACT('CROP MANAGEMENT'!$B$3,CropLibrary!$I$11),CropLibrary!I185,IF(EXACT('CROP MANAGEMENT'!$B$3,CropLibrary!$J$11),CropLibrary!J185,IF(EXACT('CROP MANAGEMENT'!$B$3,CropLibrary!$K$11),CropLibrary!K185,BM12)))))))</f>
        <v>0.29199999999999998</v>
      </c>
      <c r="AO12" s="380">
        <f>IF(EXACT('CROP MANAGEMENT'!$C$3,CropLibrary!$E$11),CropLibrary!E185,IF(EXACT('CROP MANAGEMENT'!$C$3,CropLibrary!$F$11),CropLibrary!F185,IF(EXACT('CROP MANAGEMENT'!$C$3,CropLibrary!$G$11),CropLibrary!G185,IF(EXACT('CROP MANAGEMENT'!$C$3,CropLibrary!$H$11),CropLibrary!H185,IF(EXACT('CROP MANAGEMENT'!$C$3,CropLibrary!$I$11),CropLibrary!I185,IF(EXACT('CROP MANAGEMENT'!$C$3,CropLibrary!$J$11),CropLibrary!J185,IF(EXACT('CROP MANAGEMENT'!$C$3,CropLibrary!$K$11),CropLibrary!K185,BN12)))))))</f>
        <v>0.7</v>
      </c>
      <c r="AP12" s="380">
        <f>IF(EXACT('CROP MANAGEMENT'!$D$3,CropLibrary!$E$11),CropLibrary!E185,IF(EXACT('CROP MANAGEMENT'!$D$3,CropLibrary!$F$11),CropLibrary!F185,IF(EXACT('CROP MANAGEMENT'!$D$3,CropLibrary!$G$11),CropLibrary!G185,IF(EXACT('CROP MANAGEMENT'!$D$3,CropLibrary!$H$11),CropLibrary!H185,IF(EXACT('CROP MANAGEMENT'!$D$3,CropLibrary!$I$11),CropLibrary!I185,IF(EXACT('CROP MANAGEMENT'!$D$3,CropLibrary!$J$11),CropLibrary!J185,IF(EXACT('CROP MANAGEMENT'!$D$3,CropLibrary!$K$11),CropLibrary!K185,BO12)))))))</f>
        <v>0.29199999999999998</v>
      </c>
      <c r="AQ12" s="380">
        <f>IF(EXACT('CROP MANAGEMENT'!$E$3,CropLibrary!$E$11),CropLibrary!E185,IF(EXACT('CROP MANAGEMENT'!$E$3,CropLibrary!$F$11),CropLibrary!F185,IF(EXACT('CROP MANAGEMENT'!$E$3,CropLibrary!$G$11),CropLibrary!G185,IF(EXACT('CROP MANAGEMENT'!$E$3,CropLibrary!$H$11),CropLibrary!H185,IF(EXACT($EH11,CropLibrary!$I$11),CropLibrary!I185,IF(EXACT('CROP MANAGEMENT'!$E$3,CropLibrary!$J$11),CropLibrary!J185,IF(EXACT('CROP MANAGEMENT'!$E$3,CropLibrary!$K$11),CropLibrary!K185,BP12)))))))</f>
        <v>0.29199999999999998</v>
      </c>
      <c r="AR12" s="380">
        <f>IF(EXACT('CROP MANAGEMENT'!$F$3,CropLibrary!$E$11),CropLibrary!E185,IF(EXACT('CROP MANAGEMENT'!$F$3,CropLibrary!$F$11),CropLibrary!F185,IF(EXACT('CROP MANAGEMENT'!$F$3,CropLibrary!$G$11),CropLibrary!G185,IF(EXACT('CROP MANAGEMENT'!$F$3,CropLibrary!$H$11),CropLibrary!H185,IF(EXACT('CROP MANAGEMENT'!$F$3,CropLibrary!$I$11),CropLibrary!I185,IF(EXACT('CROP MANAGEMENT'!$F$3,CropLibrary!$J$11),CropLibrary!J185,IF(EXACT('CROP MANAGEMENT'!$F$3,CropLibrary!$K$11),CropLibrary!K185,BQ12)))))))</f>
        <v>0.29199999999999998</v>
      </c>
      <c r="AS12" s="11"/>
      <c r="AT12" s="11"/>
      <c r="AU12" s="141" t="str">
        <f>IF(EXACT('CROP MANAGEMENT'!$B$3,CropLibrary!$L$11),CropLibrary!L13,IF(EXACT('CROP MANAGEMENT'!$B$3,CropLibrary!$M$11),CropLibrary!M13,IF(EXACT('CROP MANAGEMENT'!$B$3,CropLibrary!$N$11),CropLibrary!N13,"out of range")))</f>
        <v>out of range</v>
      </c>
      <c r="AV12" s="13" t="str">
        <f>IF(EXACT('CROP MANAGEMENT'!$C$3,CropLibrary!$L$11),CropLibrary!L13,IF(EXACT('CROP MANAGEMENT'!$C$3,CropLibrary!$M$11),CropLibrary!M13,IF(EXACT('CROP MANAGEMENT'!$C$3,CropLibrary!$N$11),CropLibrary!N13,"out of range")))</f>
        <v>out of range</v>
      </c>
      <c r="AW12" s="13" t="str">
        <f>IF(EXACT('CROP MANAGEMENT'!$D$3,CropLibrary!$L$11),CropLibrary!L13,IF(EXACT('CROP MANAGEMENT'!$D$3,CropLibrary!$M$11),CropLibrary!M13,IF(EXACT('CROP MANAGEMENT'!$D$3,CropLibrary!$N$11),CropLibrary!N13,"out of range")))</f>
        <v>out of range</v>
      </c>
      <c r="AX12" s="13">
        <f>IF(EXACT('CROP MANAGEMENT'!$E$3,CropLibrary!$L$11),CropLibrary!L13,IF(EXACT('CROP MANAGEMENT'!$E$3,CropLibrary!$M$11),CropLibrary!M13,IF(EXACT('CROP MANAGEMENT'!$E$3,CropLibrary!$N$11),CropLibrary!N13,"out of range")))</f>
        <v>1</v>
      </c>
      <c r="AY12" s="13" t="str">
        <f>IF(EXACT('CROP MANAGEMENT'!$F$3,CropLibrary!$L$11),CropLibrary!L13,IF(EXACT('CROP MANAGEMENT'!$F$3,CropLibrary!$M$11),CropLibrary!M13,IF(EXACT('CROP MANAGEMENT'!$F$3,CropLibrary!$N$11),CropLibrary!N13,"out of range")))</f>
        <v>out of range</v>
      </c>
      <c r="AZ12" s="108">
        <f>CropLibrary!D77</f>
        <v>0</v>
      </c>
      <c r="BA12" s="13" t="str">
        <f>IF(EXACT('CROP MANAGEMENT'!$B$3,CropLibrary!$L$11),CropLibrary!L77,IF(EXACT('CROP MANAGEMENT'!$B$3,CropLibrary!$M$11),CropLibrary!M77,IF(EXACT('CROP MANAGEMENT'!$B$3,CropLibrary!$N$11),CropLibrary!N77,"out of range")))</f>
        <v>out of range</v>
      </c>
      <c r="BB12" s="13" t="str">
        <f>IF(EXACT('CROP MANAGEMENT'!$C$3,CropLibrary!$L$11),CropLibrary!L77,IF(EXACT('CROP MANAGEMENT'!$C$3,CropLibrary!$M$11),CropLibrary!M77,IF(EXACT('CROP MANAGEMENT'!$C$3,CropLibrary!$N$11),CropLibrary!N77,"out of range")))</f>
        <v>out of range</v>
      </c>
      <c r="BC12" s="13" t="str">
        <f>IF(EXACT('CROP MANAGEMENT'!$D$3,CropLibrary!$L$11),CropLibrary!L77,IF(EXACT('CROP MANAGEMENT'!$D$3,CropLibrary!$M$11),CropLibrary!M77,IF(EXACT('CROP MANAGEMENT'!$D$3,CropLibrary!$N$11),CropLibrary!N77,"out of range")))</f>
        <v>out of range</v>
      </c>
      <c r="BD12" s="13">
        <f>IF(EXACT('CROP MANAGEMENT'!$E$3,CropLibrary!$L$11),CropLibrary!L77,IF(EXACT('CROP MANAGEMENT'!$E$3,CropLibrary!$M$11),CropLibrary!M77,IF(EXACT('CROP MANAGEMENT'!$E$3,CropLibrary!$N$11),CropLibrary!N77,"out of range")))</f>
        <v>0</v>
      </c>
      <c r="BE12" s="13" t="str">
        <f>IF(EXACT('CROP MANAGEMENT'!$F$3,CropLibrary!$L$11),CropLibrary!L77,IF(EXACT('CROP MANAGEMENT'!$F$3,CropLibrary!$M$11),CropLibrary!M77,IF(EXACT('CROP MANAGEMENT'!$F$3,CropLibrary!$N$11),CropLibrary!N77,"out of range")))</f>
        <v>out of range</v>
      </c>
      <c r="BF12" s="108">
        <f>CropLibrary!D131</f>
        <v>0</v>
      </c>
      <c r="BG12" s="13" t="str">
        <f>IF(EXACT('CROP MANAGEMENT'!$B$3,CropLibrary!$L$11),CropLibrary!L131,IF(EXACT('CROP MANAGEMENT'!$B$3,CropLibrary!$M$11),CropLibrary!M131,IF(EXACT('CROP MANAGEMENT'!$B$3,CropLibrary!$N$11),CropLibrary!N131,"out of range")))</f>
        <v>out of range</v>
      </c>
      <c r="BH12" s="13" t="str">
        <f>IF(EXACT('CROP MANAGEMENT'!$C$3,CropLibrary!$L$11),CropLibrary!L131,IF(EXACT('CROP MANAGEMENT'!$C$3,CropLibrary!$M$11),CropLibrary!M131,IF(EXACT('CROP MANAGEMENT'!$C$3,CropLibrary!$N$11),CropLibrary!N131,"out of range")))</f>
        <v>out of range</v>
      </c>
      <c r="BI12" s="13" t="str">
        <f>IF(EXACT('CROP MANAGEMENT'!$D$3,CropLibrary!$L$11),CropLibrary!L131,IF(EXACT('CROP MANAGEMENT'!$D$3,CropLibrary!$M$11),CropLibrary!M131,IF(EXACT('CROP MANAGEMENT'!$D$3,CropLibrary!$N$11),CropLibrary!N131,"out of range")))</f>
        <v>out of range</v>
      </c>
      <c r="BJ12" s="13">
        <f>IF(EXACT('CROP MANAGEMENT'!$E$3,CropLibrary!$L$11),CropLibrary!L131,IF(EXACT('CROP MANAGEMENT'!$E$3,CropLibrary!$M$11),CropLibrary!M131,IF(EXACT('CROP MANAGEMENT'!$E$3,CropLibrary!$N$11),CropLibrary!N131,"out of range")))</f>
        <v>0</v>
      </c>
      <c r="BK12" s="13" t="str">
        <f>IF(EXACT('CROP MANAGEMENT'!$F$3,CropLibrary!$L$11),CropLibrary!L131,IF(EXACT('CROP MANAGEMENT'!$F$3,CropLibrary!$M$11),CropLibrary!M131,IF(EXACT('CROP MANAGEMENT'!$F$3,CropLibrary!$N$11),CropLibrary!N131,"out of range")))</f>
        <v>out of range</v>
      </c>
      <c r="BL12" s="108">
        <f>CropLibrary!D185</f>
        <v>0</v>
      </c>
      <c r="BM12" s="13" t="str">
        <f>IF(EXACT('CROP MANAGEMENT'!$B$3,CropLibrary!$L$11),CropLibrary!L185,IF(EXACT('CROP MANAGEMENT'!$B$3,CropLibrary!$M$11),CropLibrary!M185,IF(EXACT('CROP MANAGEMENT'!$B$3,CropLibrary!$N$11),CropLibrary!N185,"out of range")))</f>
        <v>out of range</v>
      </c>
      <c r="BN12" s="13" t="str">
        <f>IF(EXACT('CROP MANAGEMENT'!$C$3,CropLibrary!$L$11),CropLibrary!L185,IF(EXACT('CROP MANAGEMENT'!$C$3,CropLibrary!$M$11),CropLibrary!M185,IF(EXACT('CROP MANAGEMENT'!$C$3,CropLibrary!$N$11),CropLibrary!N185,"out of range")))</f>
        <v>out of range</v>
      </c>
      <c r="BO12" s="13" t="str">
        <f>IF(EXACT('CROP MANAGEMENT'!$D$3,CropLibrary!$L$11),CropLibrary!L185,IF(EXACT('CROP MANAGEMENT'!$D$3,CropLibrary!$M$11),CropLibrary!M185,IF(EXACT('CROP MANAGEMENT'!$D$3,CropLibrary!$N$11),CropLibrary!N185,"out of range")))</f>
        <v>out of range</v>
      </c>
      <c r="BP12" s="13">
        <f>IF(EXACT('CROP MANAGEMENT'!$E$3,CropLibrary!$L$11),CropLibrary!L185,IF(EXACT('CROP MANAGEMENT'!$E$3,CropLibrary!$M$11),CropLibrary!M185,IF(EXACT('CROP MANAGEMENT'!$E$3,CropLibrary!$N$11),CropLibrary!N185,"out of range")))</f>
        <v>0.29199999999999998</v>
      </c>
      <c r="BQ12" s="378" t="str">
        <f>IF(EXACT('CROP MANAGEMENT'!$F$3,CropLibrary!$L$11),CropLibrary!L185,IF(EXACT('CROP MANAGEMENT'!$F$3,CropLibrary!$M$11),CropLibrary!M185,IF(EXACT('CROP MANAGEMENT'!$F$3,CropLibrary!$N$11),CropLibrary!N185,"out of range")))</f>
        <v>out of range</v>
      </c>
      <c r="BR12" s="13"/>
      <c r="BS12" s="13"/>
      <c r="BT12" s="13"/>
      <c r="BU12" s="11"/>
      <c r="BV12" s="11"/>
      <c r="BW12" s="11"/>
    </row>
    <row r="13" spans="1:75" x14ac:dyDescent="0.3">
      <c r="A13" s="457"/>
      <c r="B13" s="457"/>
      <c r="C13" s="203" t="str">
        <f>CropLibrary!C14</f>
        <v>Length of vegetative stage</v>
      </c>
      <c r="D13" s="212" t="str">
        <f>CropLibrary!D14</f>
        <v xml:space="preserve">days </v>
      </c>
      <c r="E13" s="379">
        <f>IF(EXACT('CROP MANAGEMENT'!$B$3,CropLibrary!$E$11),CropLibrary!E14,IF(EXACT('CROP MANAGEMENT'!$B$3,CropLibrary!$F$11),CropLibrary!F14,IF(EXACT('CROP MANAGEMENT'!$B$3,CropLibrary!$G$11),CropLibrary!G14,IF(EXACT('CROP MANAGEMENT'!$B$3,CropLibrary!$H$11),CropLibrary!H14,IF(EXACT('CROP MANAGEMENT'!$B$3,CropLibrary!$I$11),CropLibrary!I14,IF(EXACT('CROP MANAGEMENT'!$B$3,CropLibrary!$J$11),CropLibrary!J14,IF(EXACT('CROP MANAGEMENT'!$B$3,CropLibrary!$K$11),CropLibrary!K14,AU13)))))))</f>
        <v>180</v>
      </c>
      <c r="F13" s="379">
        <f>IF(EXACT('CROP MANAGEMENT'!$C$3,CropLibrary!$E$11),CropLibrary!E14,IF(EXACT('CROP MANAGEMENT'!$C$3,CropLibrary!$F$11),CropLibrary!F14,IF(EXACT('CROP MANAGEMENT'!$C$3,CropLibrary!$G$11),CropLibrary!G14,IF(EXACT('CROP MANAGEMENT'!$C$3,CropLibrary!$H$11),CropLibrary!H14,IF(EXACT('CROP MANAGEMENT'!$C$3,CropLibrary!$I$11),CropLibrary!I14,IF(EXACT('CROP MANAGEMENT'!$C$3,CropLibrary!$J$11),CropLibrary!J14,IF(EXACT('CROP MANAGEMENT'!$C$3,CropLibrary!$K$11),CropLibrary!K14,AV13)))))))</f>
        <v>60</v>
      </c>
      <c r="G13" s="379">
        <f>IF(EXACT('CROP MANAGEMENT'!$D$3,CropLibrary!$E$11),CropLibrary!E14,IF(EXACT('CROP MANAGEMENT'!$D$3,CropLibrary!$F$11),CropLibrary!F14,IF(EXACT('CROP MANAGEMENT'!$D$3,CropLibrary!$G$11),CropLibrary!G14,IF(EXACT('CROP MANAGEMENT'!$D$3,CropLibrary!$H$11),CropLibrary!H14,IF(EXACT('CROP MANAGEMENT'!$D$3,CropLibrary!$I$11),CropLibrary!I14,IF(EXACT('CROP MANAGEMENT'!$D$3,CropLibrary!$J$11),CropLibrary!J14,IF(EXACT('CROP MANAGEMENT'!$D$3,CropLibrary!$K$11),CropLibrary!K14,AW13)))))))</f>
        <v>60</v>
      </c>
      <c r="H13" s="379">
        <f>IF(EXACT('CROP MANAGEMENT'!$E$3,CropLibrary!$E$11),CropLibrary!E14,IF(EXACT('CROP MANAGEMENT'!$E$3,CropLibrary!$F$11),CropLibrary!F14,IF(EXACT('CROP MANAGEMENT'!$E$3,CropLibrary!$G$11),CropLibrary!G14,IF(EXACT('CROP MANAGEMENT'!$E$3,CropLibrary!$H$11),CropLibrary!H14,IF(EXACT('CROP MANAGEMENT'!$E$3,CropLibrary!$I$11),CropLibrary!I14,IF(EXACT('CROP MANAGEMENT'!$E$3,CropLibrary!$J$11),CropLibrary!J14,IF(EXACT('CROP MANAGEMENT'!$E$3,CropLibrary!$K$11),CropLibrary!K14,AX13)))))))</f>
        <v>360</v>
      </c>
      <c r="I13" s="379">
        <f>IF(EXACT('CROP MANAGEMENT'!$F$3,CropLibrary!$E$11),CropLibrary!E14,IF(EXACT('CROP MANAGEMENT'!$F$3,CropLibrary!$F$11),CropLibrary!F14,IF(EXACT('CROP MANAGEMENT'!$F$3,CropLibrary!$G$11),CropLibrary!G14,IF(EXACT('CROP MANAGEMENT'!$F$3,CropLibrary!$H$11),CropLibrary!H14,IF(EXACT('CROP MANAGEMENT'!$F$3,CropLibrary!$I$11),CropLibrary!I14,IF(EXACT('CROP MANAGEMENT'!$F$3,CropLibrary!$J$11),CropLibrary!J14,IF(EXACT('CROP MANAGEMENT'!$F$3,CropLibrary!$K$11),CropLibrary!K14,AY13)))))))</f>
        <v>330</v>
      </c>
      <c r="J13" s="11"/>
      <c r="K13" s="223">
        <v>0.1</v>
      </c>
      <c r="L13" s="380">
        <f>IF(EXACT('CROP MANAGEMENT'!$B$3,CropLibrary!$E$11),CropLibrary!E78,IF(EXACT('CROP MANAGEMENT'!$B$3,CropLibrary!$F$11),CropLibrary!F78,IF(EXACT('CROP MANAGEMENT'!$B$3,CropLibrary!$G$11),CropLibrary!G78,IF(EXACT('CROP MANAGEMENT'!$B$3,CropLibrary!$H$11),CropLibrary!H78,IF(EXACT('CROP MANAGEMENT'!$B$3,CropLibrary!$I$11),CropLibrary!I78,IF(EXACT('CROP MANAGEMENT'!$B$3,CropLibrary!$J$11),CropLibrary!J78,IF(EXACT('CROP MANAGEMENT'!$B$3,CropLibrary!$K$11),CropLibrary!K78,BA13)))))))</f>
        <v>0.81346646105206499</v>
      </c>
      <c r="M13" s="380">
        <f>IF(EXACT('CROP MANAGEMENT'!$C$3,CropLibrary!$E$11),CropLibrary!E78,IF(EXACT('CROP MANAGEMENT'!$C$3,CropLibrary!$F$11),CropLibrary!F78,IF(EXACT('CROP MANAGEMENT'!$C$3,CropLibrary!$G$11),CropLibrary!G78,IF(EXACT('CROP MANAGEMENT'!$C$3,CropLibrary!$H$11),CropLibrary!H78,IF(EXACT('CROP MANAGEMENT'!$C$3,CropLibrary!$I$11),CropLibrary!I78,IF(EXACT('CROP MANAGEMENT'!$C$3,CropLibrary!$J$11),CropLibrary!J78,IF(EXACT('CROP MANAGEMENT'!$C$3,CropLibrary!$K$11),CropLibrary!K78,BB13)))))))</f>
        <v>1.0190525840144458</v>
      </c>
      <c r="N13" s="380">
        <f>IF(EXACT('CROP MANAGEMENT'!$D$3,CropLibrary!$E$11),CropLibrary!E78,IF(EXACT('CROP MANAGEMENT'!$D$3,CropLibrary!$F$11),CropLibrary!F78,IF(EXACT('CROP MANAGEMENT'!$D$3,CropLibrary!$G$11),CropLibrary!G78,IF(EXACT('CROP MANAGEMENT'!$D$3,CropLibrary!$H$11),CropLibrary!H78,IF(EXACT('CROP MANAGEMENT'!$D$3,CropLibrary!$I$11),CropLibrary!I78,IF(EXACT('CROP MANAGEMENT'!$D$3,CropLibrary!$J$11),CropLibrary!J78,IF(EXACT('CROP MANAGEMENT'!$D$3,CropLibrary!$K$11),CropLibrary!K78,BC13)))))))</f>
        <v>0.74483519924087649</v>
      </c>
      <c r="O13" s="380">
        <f>IF(EXACT('CROP MANAGEMENT'!$E$3,CropLibrary!$E$11),CropLibrary!E78,IF(EXACT('CROP MANAGEMENT'!$E$3,CropLibrary!$F$11),CropLibrary!F78,IF(EXACT('CROP MANAGEMENT'!$E$3,CropLibrary!$G$11),CropLibrary!G78,IF(EXACT('CROP MANAGEMENT'!$E$3,CropLibrary!$H$11),CropLibrary!H78,IF(EXACT('CROP MANAGEMENT'!$E$3,CropLibrary!$I$11),CropLibrary!I78,IF(EXACT('CROP MANAGEMENT'!$E$3,CropLibrary!$J$11),CropLibrary!J78,IF(EXACT('CROP MANAGEMENT'!$E$3,CropLibrary!$K$11),CropLibrary!K78,BD13)))))))</f>
        <v>0.2</v>
      </c>
      <c r="P13" s="380">
        <f>IF(EXACT('CROP MANAGEMENT'!$F$3,CropLibrary!$E$11),CropLibrary!E78,IF(EXACT('CROP MANAGEMENT'!$F$3,CropLibrary!$F$11),CropLibrary!F78,IF(EXACT('CROP MANAGEMENT'!$F$3,CropLibrary!$G$11),CropLibrary!G78,IF(EXACT('CROP MANAGEMENT'!$F$3,CropLibrary!$H$11),CropLibrary!H78,IF(EXACT('CROP MANAGEMENT'!$F$3,CropLibrary!$I$11),CropLibrary!I78,IF(EXACT('CROP MANAGEMENT'!$F$3,CropLibrary!$J$11),CropLibrary!J78,IF(EXACT('CROP MANAGEMENT'!$F$3,CropLibrary!$K$11),CropLibrary!K78,BE13)))))))</f>
        <v>1.0190525840144458</v>
      </c>
      <c r="Q13" s="11"/>
      <c r="R13" s="223">
        <v>0.1</v>
      </c>
      <c r="S13" s="380">
        <f>IF(EXACT('CROP MANAGEMENT'!$B$3,CropLibrary!$E$11),CropLibrary!E105,IF(EXACT('CROP MANAGEMENT'!$B$3,CropLibrary!$F$11),CropLibrary!F105,IF(EXACT('CROP MANAGEMENT'!$B$3,CropLibrary!$G$11),CropLibrary!G105,IF(EXACT('CROP MANAGEMENT'!$B$3,CropLibrary!$H$11),CropLibrary!H105,IF(EXACT('CROP MANAGEMENT'!$B$3,CropLibrary!$I$11),CropLibrary!I105,IF(EXACT('CROP MANAGEMENT'!$B$3,CropLibrary!$J$11),CropLibrary!J105,IF(EXACT('CROP MANAGEMENT'!$B$3,CropLibrary!$K$11),CropLibrary!K105,BA35)))))))</f>
        <v>0.74657212121212124</v>
      </c>
      <c r="T13" s="380">
        <f>IF(EXACT('CROP MANAGEMENT'!$C$3,CropLibrary!$E$11),CropLibrary!E105,IF(EXACT('CROP MANAGEMENT'!$C$3,CropLibrary!$F$11),CropLibrary!F105,IF(EXACT('CROP MANAGEMENT'!$C$3,CropLibrary!$G$11),CropLibrary!G105,IF(EXACT('CROP MANAGEMENT'!$C$3,CropLibrary!$H$11),CropLibrary!H105,IF(EXACT('CROP MANAGEMENT'!$C$3,CropLibrary!$I$11),CropLibrary!I105,IF(EXACT('CROP MANAGEMENT'!$C$3,CropLibrary!$J$11),CropLibrary!J105,IF(EXACT('CROP MANAGEMENT'!$C$3,CropLibrary!$K$11),CropLibrary!K105,BB35)))))))</f>
        <v>0.59395833333333337</v>
      </c>
      <c r="U13" s="380">
        <f>IF(EXACT('CROP MANAGEMENT'!$D$3,CropLibrary!$E$11),CropLibrary!E105,IF(EXACT('CROP MANAGEMENT'!$D$3,CropLibrary!$F$11),CropLibrary!F105,IF(EXACT('CROP MANAGEMENT'!$D$3,CropLibrary!$G$11),CropLibrary!G105,IF(EXACT('CROP MANAGEMENT'!$D$3,CropLibrary!$H$11),CropLibrary!H105,IF(EXACT('CROP MANAGEMENT'!$D$3,CropLibrary!$I$11),CropLibrary!I105,IF(EXACT('CROP MANAGEMENT'!$D$3,CropLibrary!$J$11),CropLibrary!J105,IF(EXACT('CROP MANAGEMENT'!$D$3,CropLibrary!$K$11),CropLibrary!K105,BC35)))))))</f>
        <v>0.5</v>
      </c>
      <c r="V13" s="380">
        <f>IF(EXACT('CROP MANAGEMENT'!$E$3,CropLibrary!$E$11),CropLibrary!E105,IF(EXACT('CROP MANAGEMENT'!$E$3,CropLibrary!$F$11),CropLibrary!F105,IF(EXACT('CROP MANAGEMENT'!$E$3,CropLibrary!$G$11),CropLibrary!G105,IF(EXACT('CROP MANAGEMENT'!$E$3,CropLibrary!$H$11),CropLibrary!H105,IF(EXACT('CROP MANAGEMENT'!$E$3,CropLibrary!$I$11),CropLibrary!I105,IF(EXACT('CROP MANAGEMENT'!$E$3,CropLibrary!$J$11),CropLibrary!J105,IF(EXACT('CROP MANAGEMENT'!$E$3,CropLibrary!$K$11),CropLibrary!K105,BD35)))))))</f>
        <v>0.6</v>
      </c>
      <c r="W13" s="380">
        <f>IF(EXACT('CROP MANAGEMENT'!$F$3,CropLibrary!$E$11),CropLibrary!E105,IF(EXACT('CROP MANAGEMENT'!$F$3,CropLibrary!$F$11),CropLibrary!F105,IF(EXACT('CROP MANAGEMENT'!$F$3,CropLibrary!$G$11),CropLibrary!G105,IF(EXACT('CROP MANAGEMENT'!$F$3,CropLibrary!$H$11),CropLibrary!H105,IF(EXACT('CROP MANAGEMENT'!$F$3,CropLibrary!$I$11),CropLibrary!I105,IF(EXACT('CROP MANAGEMENT'!$F$3,CropLibrary!$J$11),CropLibrary!J105,IF(EXACT('CROP MANAGEMENT'!$F$3,CropLibrary!$K$11),CropLibrary!K105,BE35)))))))</f>
        <v>0.67</v>
      </c>
      <c r="X13" s="11"/>
      <c r="Y13" s="223">
        <v>0.1</v>
      </c>
      <c r="Z13" s="380">
        <f>IF(EXACT('CROP MANAGEMENT'!$B$3,CropLibrary!$E$11),CropLibrary!E132,IF(EXACT('CROP MANAGEMENT'!$B$3,CropLibrary!$F$11),CropLibrary!F132,IF(EXACT('CROP MANAGEMENT'!$B$3,CropLibrary!$G$11),CropLibrary!G132,IF(EXACT('CROP MANAGEMENT'!$B$3,CropLibrary!$H$11),CropLibrary!H132,IF(EXACT('CROP MANAGEMENT'!$B$3,CropLibrary!$I$11),CropLibrary!I132,IF(EXACT('CROP MANAGEMENT'!$B$3,CropLibrary!$J$11),CropLibrary!J132,IF(EXACT('CROP MANAGEMENT'!$B$3,CropLibrary!$K$11),CropLibrary!K132,BG13)))))))</f>
        <v>0</v>
      </c>
      <c r="AA13" s="380">
        <f>IF(EXACT('CROP MANAGEMENT'!$C$3,CropLibrary!$E$11),CropLibrary!E132,IF(EXACT('CROP MANAGEMENT'!$C$3,CropLibrary!$F$11),CropLibrary!F132,IF(EXACT('CROP MANAGEMENT'!$C$3,CropLibrary!$G$11),CropLibrary!G132,IF(EXACT('CROP MANAGEMENT'!$C$3,CropLibrary!$H$11),CropLibrary!H132,IF(EXACT('CROP MANAGEMENT'!$C$3,CropLibrary!$I$11),CropLibrary!I132,IF(EXACT('CROP MANAGEMENT'!$C$3,CropLibrary!$J$11),CropLibrary!J132,IF(EXACT('CROP MANAGEMENT'!$C$3,CropLibrary!$K$11),CropLibrary!K132,BH13)))))))</f>
        <v>0</v>
      </c>
      <c r="AB13" s="380">
        <f>IF(EXACT('CROP MANAGEMENT'!$D$3,CropLibrary!$E$11),CropLibrary!E132,IF(EXACT('CROP MANAGEMENT'!$D$3,CropLibrary!$F$11),CropLibrary!F132,IF(EXACT('CROP MANAGEMENT'!$D$3,CropLibrary!$G$11),CropLibrary!G132,IF(EXACT('CROP MANAGEMENT'!$D$3,CropLibrary!$H$11),CropLibrary!H132,IF(EXACT('CROP MANAGEMENT'!$D$3,CropLibrary!$I$11),CropLibrary!I132,IF(EXACT('CROP MANAGEMENT'!$D$3,CropLibrary!$J$11),CropLibrary!J132,IF(EXACT('CROP MANAGEMENT'!$D$3,CropLibrary!$K$11),CropLibrary!K132,BI13)))))))</f>
        <v>0</v>
      </c>
      <c r="AC13" s="380">
        <f>IF(EXACT('CROP MANAGEMENT'!$E$3,CropLibrary!$E$11),CropLibrary!E132,IF(EXACT('CROP MANAGEMENT'!$E$3,CropLibrary!$F$11),CropLibrary!F132,IF(EXACT('CROP MANAGEMENT'!$E$3,CropLibrary!$G$11),CropLibrary!G132,IF(EXACT('CROP MANAGEMENT'!$E$3,CropLibrary!$H$11),CropLibrary!H132,IF(EXACT('CROP MANAGEMENT'!$E$3,CropLibrary!$I$11),CropLibrary!I132,IF(EXACT('CROP MANAGEMENT'!$E$3,CropLibrary!$J$11),CropLibrary!J132,IF(EXACT('CROP MANAGEMENT'!$E$3,CropLibrary!$K$11),CropLibrary!K132,BJ13)))))))</f>
        <v>0</v>
      </c>
      <c r="AD13" s="380">
        <f>IF(EXACT('CROP MANAGEMENT'!$F$3,CropLibrary!$E$11),CropLibrary!E132,IF(EXACT('CROP MANAGEMENT'!$F$3,CropLibrary!$F$11),CropLibrary!F132,IF(EXACT('CROP MANAGEMENT'!$F$3,CropLibrary!$G$11),CropLibrary!G132,IF(EXACT('CROP MANAGEMENT'!$F$3,CropLibrary!$H$11),CropLibrary!H132,IF(EXACT('CROP MANAGEMENT'!$F$3,CropLibrary!$I$11),CropLibrary!I132,IF(EXACT('CROP MANAGEMENT'!$F$3,CropLibrary!$J$11),CropLibrary!J132,IF(EXACT('CROP MANAGEMENT'!$F$3,CropLibrary!$K$11),CropLibrary!K132,BK13)))))))</f>
        <v>0</v>
      </c>
      <c r="AE13" s="13"/>
      <c r="AF13" s="223">
        <v>0.1</v>
      </c>
      <c r="AG13" s="380">
        <f>IF(EXACT('CROP MANAGEMENT'!$B$3,CropLibrary!$E$11),CropLibrary!E159,IF(EXACT('CROP MANAGEMENT'!$B$3,CropLibrary!$F$11),CropLibrary!F159,IF(EXACT('CROP MANAGEMENT'!$B$3,CropLibrary!$G$11),CropLibrary!G159,IF(EXACT('CROP MANAGEMENT'!$B$3,CropLibrary!$H$11),CropLibrary!H159,IF(EXACT('CROP MANAGEMENT'!$B$3,CropLibrary!$I$11),CropLibrary!I159,IF(EXACT('CROP MANAGEMENT'!$B$3,CropLibrary!$J$11),CropLibrary!J159,IF(EXACT('CROP MANAGEMENT'!$B$3,CropLibrary!$K$11),CropLibrary!K159,BG35)))))))</f>
        <v>25</v>
      </c>
      <c r="AH13" s="380">
        <f>IF(EXACT('CROP MANAGEMENT'!$C$3,CropLibrary!$E$11),CropLibrary!E159,IF(EXACT('CROP MANAGEMENT'!$C$3,CropLibrary!$F$11),CropLibrary!F159,IF(EXACT('CROP MANAGEMENT'!$C$3,CropLibrary!$G$11),CropLibrary!G159,IF(EXACT('CROP MANAGEMENT'!$C$3,CropLibrary!$H$11),CropLibrary!H159,IF(EXACT('CROP MANAGEMENT'!$C$3,CropLibrary!$I$11),CropLibrary!I159,IF(EXACT('CROP MANAGEMENT'!$C$3,CropLibrary!$J$11),CropLibrary!J159,IF(EXACT('CROP MANAGEMENT'!$C$3,CropLibrary!$K$11),CropLibrary!K159,BH35)))))))</f>
        <v>47</v>
      </c>
      <c r="AI13" s="380">
        <f>IF(EXACT('CROP MANAGEMENT'!$D$3,CropLibrary!$E$11),CropLibrary!E159,IF(EXACT('CROP MANAGEMENT'!$D$3,CropLibrary!$F$11),CropLibrary!F159,IF(EXACT('CROP MANAGEMENT'!$D$3,CropLibrary!$G$11),CropLibrary!G159,IF(EXACT('CROP MANAGEMENT'!$D$3,CropLibrary!$H$11),CropLibrary!H159,IF(EXACT('CROP MANAGEMENT'!$D$3,CropLibrary!$I$11),CropLibrary!I159,IF(EXACT('CROP MANAGEMENT'!$D$3,CropLibrary!$J$11),CropLibrary!J159,IF(EXACT('CROP MANAGEMENT'!$D$3,CropLibrary!$K$11),CropLibrary!K159,BI35)))))))</f>
        <v>25</v>
      </c>
      <c r="AJ13" s="380">
        <f>IF(EXACT('CROP MANAGEMENT'!$E$3,CropLibrary!$E$11),CropLibrary!E159,IF(EXACT('CROP MANAGEMENT'!$E$3,CropLibrary!$F$11),CropLibrary!F159,IF(EXACT('CROP MANAGEMENT'!$E$3,CropLibrary!$G$11),CropLibrary!G159,IF(EXACT('CROP MANAGEMENT'!$E$3,CropLibrary!$H$11),CropLibrary!H159,IF(EXACT('CROP MANAGEMENT'!$E$3,CropLibrary!$I$11),CropLibrary!I159,IF(EXACT('CROP MANAGEMENT'!$E$3,CropLibrary!$J$11),CropLibrary!J159,IF(EXACT('CROP MANAGEMENT'!$E$3,CropLibrary!$K$11),CropLibrary!K159,BJ35)))))))</f>
        <v>35.714285714285715</v>
      </c>
      <c r="AK13" s="380">
        <f>IF(EXACT('CROP MANAGEMENT'!$F$3,CropLibrary!$E$11),CropLibrary!E159,IF(EXACT('CROP MANAGEMENT'!$F$3,CropLibrary!$F$11),CropLibrary!F159,IF(EXACT('CROP MANAGEMENT'!$F$3,CropLibrary!$G$11),CropLibrary!G159,IF(EXACT('CROP MANAGEMENT'!$F$3,CropLibrary!$H$11),CropLibrary!H159,IF(EXACT('CROP MANAGEMENT'!$F$3,CropLibrary!$I$11),CropLibrary!I159,IF(EXACT('CROP MANAGEMENT'!$F$3,CropLibrary!$J$11),CropLibrary!J159,IF(EXACT('CROP MANAGEMENT'!$F$3,CropLibrary!$K$11),CropLibrary!K159,BK35)))))))</f>
        <v>10</v>
      </c>
      <c r="AL13" s="11"/>
      <c r="AM13" s="223">
        <v>0.2</v>
      </c>
      <c r="AN13" s="380">
        <f>IF(EXACT('CROP MANAGEMENT'!$B$3,CropLibrary!$E$11),CropLibrary!E186,IF(EXACT('CROP MANAGEMENT'!$B$3,CropLibrary!$F$11),CropLibrary!F186,IF(EXACT('CROP MANAGEMENT'!$B$3,CropLibrary!$G$11),CropLibrary!G186,IF(EXACT('CROP MANAGEMENT'!$B$3,CropLibrary!$H$11),CropLibrary!H186,IF(EXACT('CROP MANAGEMENT'!$B$3,CropLibrary!$I$11),CropLibrary!I186,IF(EXACT('CROP MANAGEMENT'!$B$3,CropLibrary!$J$11),CropLibrary!J186,IF(EXACT('CROP MANAGEMENT'!$B$3,CropLibrary!$K$11),CropLibrary!K186,BM13)))))))</f>
        <v>0.29699999999999999</v>
      </c>
      <c r="AO13" s="380">
        <f>IF(EXACT('CROP MANAGEMENT'!$C$3,CropLibrary!$E$11),CropLibrary!E186,IF(EXACT('CROP MANAGEMENT'!$C$3,CropLibrary!$F$11),CropLibrary!F186,IF(EXACT('CROP MANAGEMENT'!$C$3,CropLibrary!$G$11),CropLibrary!G186,IF(EXACT('CROP MANAGEMENT'!$C$3,CropLibrary!$H$11),CropLibrary!H186,IF(EXACT('CROP MANAGEMENT'!$C$3,CropLibrary!$I$11),CropLibrary!I186,IF(EXACT('CROP MANAGEMENT'!$C$3,CropLibrary!$J$11),CropLibrary!J186,IF(EXACT('CROP MANAGEMENT'!$C$3,CropLibrary!$K$11),CropLibrary!K186,BN13)))))))</f>
        <v>0.65</v>
      </c>
      <c r="AP13" s="380">
        <f>IF(EXACT('CROP MANAGEMENT'!$D$3,CropLibrary!$E$11),CropLibrary!E186,IF(EXACT('CROP MANAGEMENT'!$D$3,CropLibrary!$F$11),CropLibrary!F186,IF(EXACT('CROP MANAGEMENT'!$D$3,CropLibrary!$G$11),CropLibrary!G186,IF(EXACT('CROP MANAGEMENT'!$D$3,CropLibrary!$H$11),CropLibrary!H186,IF(EXACT('CROP MANAGEMENT'!$D$3,CropLibrary!$I$11),CropLibrary!I186,IF(EXACT('CROP MANAGEMENT'!$D$3,CropLibrary!$J$11),CropLibrary!J186,IF(EXACT('CROP MANAGEMENT'!$D$3,CropLibrary!$K$11),CropLibrary!K186,BO13)))))))</f>
        <v>0.29699999999999999</v>
      </c>
      <c r="AQ13" s="380">
        <f>IF(EXACT('CROP MANAGEMENT'!$E$3,CropLibrary!$E$11),CropLibrary!E186,IF(EXACT('CROP MANAGEMENT'!$E$3,CropLibrary!$F$11),CropLibrary!F186,IF(EXACT('CROP MANAGEMENT'!$E$3,CropLibrary!$G$11),CropLibrary!G186,IF(EXACT('CROP MANAGEMENT'!$E$3,CropLibrary!$H$11),CropLibrary!H186,IF(EXACT($EH12,CropLibrary!$I$11),CropLibrary!I186,IF(EXACT('CROP MANAGEMENT'!$E$3,CropLibrary!$J$11),CropLibrary!J186,IF(EXACT('CROP MANAGEMENT'!$E$3,CropLibrary!$K$11),CropLibrary!K186,BP13)))))))</f>
        <v>0.29699999999999999</v>
      </c>
      <c r="AR13" s="380">
        <f>IF(EXACT('CROP MANAGEMENT'!$F$3,CropLibrary!$E$11),CropLibrary!E186,IF(EXACT('CROP MANAGEMENT'!$F$3,CropLibrary!$F$11),CropLibrary!F186,IF(EXACT('CROP MANAGEMENT'!$F$3,CropLibrary!$G$11),CropLibrary!G186,IF(EXACT('CROP MANAGEMENT'!$F$3,CropLibrary!$H$11),CropLibrary!H186,IF(EXACT('CROP MANAGEMENT'!$F$3,CropLibrary!$I$11),CropLibrary!I186,IF(EXACT('CROP MANAGEMENT'!$F$3,CropLibrary!$J$11),CropLibrary!J186,IF(EXACT('CROP MANAGEMENT'!$F$3,CropLibrary!$K$11),CropLibrary!K186,BQ13)))))))</f>
        <v>0.29699999999999999</v>
      </c>
      <c r="AS13" s="11"/>
      <c r="AT13" s="11"/>
      <c r="AU13" s="141" t="str">
        <f>IF(EXACT('CROP MANAGEMENT'!$B$3,CropLibrary!$L$11),CropLibrary!L14,IF(EXACT('CROP MANAGEMENT'!$B$3,CropLibrary!$M$11),CropLibrary!M14,IF(EXACT('CROP MANAGEMENT'!$B$3,CropLibrary!$N$11),CropLibrary!N14,"out of range")))</f>
        <v>out of range</v>
      </c>
      <c r="AV13" s="13" t="str">
        <f>IF(EXACT('CROP MANAGEMENT'!$C$3,CropLibrary!$L$11),CropLibrary!L14,IF(EXACT('CROP MANAGEMENT'!$C$3,CropLibrary!$M$11),CropLibrary!M14,IF(EXACT('CROP MANAGEMENT'!$C$3,CropLibrary!$N$11),CropLibrary!N14,"out of range")))</f>
        <v>out of range</v>
      </c>
      <c r="AW13" s="13" t="str">
        <f>IF(EXACT('CROP MANAGEMENT'!$D$3,CropLibrary!$L$11),CropLibrary!L14,IF(EXACT('CROP MANAGEMENT'!$D$3,CropLibrary!$M$11),CropLibrary!M14,IF(EXACT('CROP MANAGEMENT'!$D$3,CropLibrary!$N$11),CropLibrary!N14,"out of range")))</f>
        <v>out of range</v>
      </c>
      <c r="AX13" s="13">
        <f>IF(EXACT('CROP MANAGEMENT'!$E$3,CropLibrary!$L$11),CropLibrary!L14,IF(EXACT('CROP MANAGEMENT'!$E$3,CropLibrary!$M$11),CropLibrary!M14,IF(EXACT('CROP MANAGEMENT'!$E$3,CropLibrary!$N$11),CropLibrary!N14,"out of range")))</f>
        <v>360</v>
      </c>
      <c r="AY13" s="13" t="str">
        <f>IF(EXACT('CROP MANAGEMENT'!$F$3,CropLibrary!$L$11),CropLibrary!L14,IF(EXACT('CROP MANAGEMENT'!$F$3,CropLibrary!$M$11),CropLibrary!M14,IF(EXACT('CROP MANAGEMENT'!$F$3,CropLibrary!$N$11),CropLibrary!N14,"out of range")))</f>
        <v>out of range</v>
      </c>
      <c r="AZ13" s="108">
        <f>CropLibrary!D78</f>
        <v>0.1</v>
      </c>
      <c r="BA13" s="13" t="str">
        <f>IF(EXACT('CROP MANAGEMENT'!$B$3,CropLibrary!$L$11),CropLibrary!L78,IF(EXACT('CROP MANAGEMENT'!$B$3,CropLibrary!$M$11),CropLibrary!M78,IF(EXACT('CROP MANAGEMENT'!$B$3,CropLibrary!$N$11),CropLibrary!N78,"out of range")))</f>
        <v>out of range</v>
      </c>
      <c r="BB13" s="13" t="str">
        <f>IF(EXACT('CROP MANAGEMENT'!$C$3,CropLibrary!$L$11),CropLibrary!L78,IF(EXACT('CROP MANAGEMENT'!$C$3,CropLibrary!$M$11),CropLibrary!M78,IF(EXACT('CROP MANAGEMENT'!$C$3,CropLibrary!$N$11),CropLibrary!N78,"out of range")))</f>
        <v>out of range</v>
      </c>
      <c r="BC13" s="13" t="str">
        <f>IF(EXACT('CROP MANAGEMENT'!$D$3,CropLibrary!$L$11),CropLibrary!L78,IF(EXACT('CROP MANAGEMENT'!$D$3,CropLibrary!$M$11),CropLibrary!M78,IF(EXACT('CROP MANAGEMENT'!$D$3,CropLibrary!$N$11),CropLibrary!N78,"out of range")))</f>
        <v>out of range</v>
      </c>
      <c r="BD13" s="13">
        <f>IF(EXACT('CROP MANAGEMENT'!$E$3,CropLibrary!$L$11),CropLibrary!L78,IF(EXACT('CROP MANAGEMENT'!$E$3,CropLibrary!$M$11),CropLibrary!M78,IF(EXACT('CROP MANAGEMENT'!$E$3,CropLibrary!$N$11),CropLibrary!N78,"out of range")))</f>
        <v>0.2</v>
      </c>
      <c r="BE13" s="13" t="str">
        <f>IF(EXACT('CROP MANAGEMENT'!$F$3,CropLibrary!$L$11),CropLibrary!L78,IF(EXACT('CROP MANAGEMENT'!$F$3,CropLibrary!$M$11),CropLibrary!M78,IF(EXACT('CROP MANAGEMENT'!$F$3,CropLibrary!$N$11),CropLibrary!N78,"out of range")))</f>
        <v>out of range</v>
      </c>
      <c r="BF13" s="108">
        <f>CropLibrary!D132</f>
        <v>0.1</v>
      </c>
      <c r="BG13" s="13" t="str">
        <f>IF(EXACT('CROP MANAGEMENT'!$B$3,CropLibrary!$L$11),CropLibrary!L132,IF(EXACT('CROP MANAGEMENT'!$B$3,CropLibrary!$M$11),CropLibrary!M132,IF(EXACT('CROP MANAGEMENT'!$B$3,CropLibrary!$N$11),CropLibrary!N132,"out of range")))</f>
        <v>out of range</v>
      </c>
      <c r="BH13" s="13" t="str">
        <f>IF(EXACT('CROP MANAGEMENT'!$C$3,CropLibrary!$L$11),CropLibrary!L132,IF(EXACT('CROP MANAGEMENT'!$C$3,CropLibrary!$M$11),CropLibrary!M132,IF(EXACT('CROP MANAGEMENT'!$C$3,CropLibrary!$N$11),CropLibrary!N132,"out of range")))</f>
        <v>out of range</v>
      </c>
      <c r="BI13" s="13" t="str">
        <f>IF(EXACT('CROP MANAGEMENT'!$D$3,CropLibrary!$L$11),CropLibrary!L132,IF(EXACT('CROP MANAGEMENT'!$D$3,CropLibrary!$M$11),CropLibrary!M132,IF(EXACT('CROP MANAGEMENT'!$D$3,CropLibrary!$N$11),CropLibrary!N132,"out of range")))</f>
        <v>out of range</v>
      </c>
      <c r="BJ13" s="13">
        <f>IF(EXACT('CROP MANAGEMENT'!$E$3,CropLibrary!$L$11),CropLibrary!L132,IF(EXACT('CROP MANAGEMENT'!$E$3,CropLibrary!$M$11),CropLibrary!M132,IF(EXACT('CROP MANAGEMENT'!$E$3,CropLibrary!$N$11),CropLibrary!N132,"out of range")))</f>
        <v>0</v>
      </c>
      <c r="BK13" s="13" t="str">
        <f>IF(EXACT('CROP MANAGEMENT'!$F$3,CropLibrary!$L$11),CropLibrary!L132,IF(EXACT('CROP MANAGEMENT'!$F$3,CropLibrary!$M$11),CropLibrary!M132,IF(EXACT('CROP MANAGEMENT'!$F$3,CropLibrary!$N$11),CropLibrary!N132,"out of range")))</f>
        <v>out of range</v>
      </c>
      <c r="BL13" s="108">
        <f>CropLibrary!D186</f>
        <v>0.2</v>
      </c>
      <c r="BM13" s="13" t="str">
        <f>IF(EXACT('CROP MANAGEMENT'!$B$3,CropLibrary!$L$11),CropLibrary!L186,IF(EXACT('CROP MANAGEMENT'!$B$3,CropLibrary!$M$11),CropLibrary!M186,IF(EXACT('CROP MANAGEMENT'!$B$3,CropLibrary!$N$11),CropLibrary!N186,"out of range")))</f>
        <v>out of range</v>
      </c>
      <c r="BN13" s="13" t="str">
        <f>IF(EXACT('CROP MANAGEMENT'!$C$3,CropLibrary!$L$11),CropLibrary!L186,IF(EXACT('CROP MANAGEMENT'!$C$3,CropLibrary!$M$11),CropLibrary!M186,IF(EXACT('CROP MANAGEMENT'!$C$3,CropLibrary!$N$11),CropLibrary!N186,"out of range")))</f>
        <v>out of range</v>
      </c>
      <c r="BO13" s="13" t="str">
        <f>IF(EXACT('CROP MANAGEMENT'!$D$3,CropLibrary!$L$11),CropLibrary!L186,IF(EXACT('CROP MANAGEMENT'!$D$3,CropLibrary!$M$11),CropLibrary!M186,IF(EXACT('CROP MANAGEMENT'!$D$3,CropLibrary!$N$11),CropLibrary!N186,"out of range")))</f>
        <v>out of range</v>
      </c>
      <c r="BP13" s="13">
        <f>IF(EXACT('CROP MANAGEMENT'!$E$3,CropLibrary!$L$11),CropLibrary!L186,IF(EXACT('CROP MANAGEMENT'!$E$3,CropLibrary!$M$11),CropLibrary!M186,IF(EXACT('CROP MANAGEMENT'!$E$3,CropLibrary!$N$11),CropLibrary!N186,"out of range")))</f>
        <v>0.29699999999999999</v>
      </c>
      <c r="BQ13" s="378" t="str">
        <f>IF(EXACT('CROP MANAGEMENT'!$F$3,CropLibrary!$L$11),CropLibrary!L186,IF(EXACT('CROP MANAGEMENT'!$F$3,CropLibrary!$M$11),CropLibrary!M186,IF(EXACT('CROP MANAGEMENT'!$F$3,CropLibrary!$N$11),CropLibrary!N186,"out of range")))</f>
        <v>out of range</v>
      </c>
      <c r="BR13" s="13"/>
      <c r="BS13" s="13"/>
      <c r="BT13" s="13"/>
      <c r="BU13" s="11"/>
      <c r="BV13" s="11"/>
      <c r="BW13" s="11"/>
    </row>
    <row r="14" spans="1:75" ht="15.75" customHeight="1" x14ac:dyDescent="0.3">
      <c r="A14" s="476" t="s">
        <v>33</v>
      </c>
      <c r="B14" s="476"/>
      <c r="C14" s="203" t="str">
        <f>CropLibrary!C15</f>
        <v>Is it annual crop? 1=yes, 0 = no</v>
      </c>
      <c r="D14" s="212" t="str">
        <f>CropLibrary!D15</f>
        <v>[]</v>
      </c>
      <c r="E14" s="379">
        <f>IF(EXACT('CROP MANAGEMENT'!$B$3,CropLibrary!$E$11),CropLibrary!E15,IF(EXACT('CROP MANAGEMENT'!$B$3,CropLibrary!$F$11),CropLibrary!F15,IF(EXACT('CROP MANAGEMENT'!$B$3,CropLibrary!$G$11),CropLibrary!G15,IF(EXACT('CROP MANAGEMENT'!$B$3,CropLibrary!$H$11),CropLibrary!H15,IF(EXACT('CROP MANAGEMENT'!$B$3,CropLibrary!$I$11),CropLibrary!I15,IF(EXACT('CROP MANAGEMENT'!$B$3,CropLibrary!$J$11),CropLibrary!J15,IF(EXACT('CROP MANAGEMENT'!$B$3,CropLibrary!$K$11),CropLibrary!K15,AU14)))))))</f>
        <v>1</v>
      </c>
      <c r="F14" s="379">
        <f>IF(EXACT('CROP MANAGEMENT'!$C$3,CropLibrary!$E$11),CropLibrary!E15,IF(EXACT('CROP MANAGEMENT'!$C$3,CropLibrary!$F$11),CropLibrary!F15,IF(EXACT('CROP MANAGEMENT'!$C$3,CropLibrary!$G$11),CropLibrary!G15,IF(EXACT('CROP MANAGEMENT'!$C$3,CropLibrary!$H$11),CropLibrary!H15,IF(EXACT('CROP MANAGEMENT'!$C$3,CropLibrary!$I$11),CropLibrary!I15,IF(EXACT('CROP MANAGEMENT'!$C$3,CropLibrary!$J$11),CropLibrary!J15,IF(EXACT('CROP MANAGEMENT'!$C$3,CropLibrary!$K$11),CropLibrary!K15,AV14)))))))</f>
        <v>1</v>
      </c>
      <c r="G14" s="379">
        <f>IF(EXACT('CROP MANAGEMENT'!$D$3,CropLibrary!$E$11),CropLibrary!E15,IF(EXACT('CROP MANAGEMENT'!$D$3,CropLibrary!$F$11),CropLibrary!F15,IF(EXACT('CROP MANAGEMENT'!$D$3,CropLibrary!$G$11),CropLibrary!G15,IF(EXACT('CROP MANAGEMENT'!$D$3,CropLibrary!$H$11),CropLibrary!H15,IF(EXACT('CROP MANAGEMENT'!$D$3,CropLibrary!$I$11),CropLibrary!I15,IF(EXACT('CROP MANAGEMENT'!$D$3,CropLibrary!$J$11),CropLibrary!J15,IF(EXACT('CROP MANAGEMENT'!$D$3,CropLibrary!$K$11),CropLibrary!K15,AW14)))))))</f>
        <v>1</v>
      </c>
      <c r="H14" s="379">
        <f>IF(EXACT('CROP MANAGEMENT'!$E$3,CropLibrary!$E$11),CropLibrary!E15,IF(EXACT('CROP MANAGEMENT'!$E$3,CropLibrary!$F$11),CropLibrary!F15,IF(EXACT('CROP MANAGEMENT'!$E$3,CropLibrary!$G$11),CropLibrary!G15,IF(EXACT('CROP MANAGEMENT'!$E$3,CropLibrary!$H$11),CropLibrary!H15,IF(EXACT('CROP MANAGEMENT'!$E$3,CropLibrary!$I$11),CropLibrary!I15,IF(EXACT('CROP MANAGEMENT'!$E$3,CropLibrary!$J$11),CropLibrary!J15,IF(EXACT('CROP MANAGEMENT'!$E$3,CropLibrary!$K$11),CropLibrary!K15,AX14)))))))</f>
        <v>0</v>
      </c>
      <c r="I14" s="379">
        <f>IF(EXACT('CROP MANAGEMENT'!$F$3,CropLibrary!$E$11),CropLibrary!E15,IF(EXACT('CROP MANAGEMENT'!$F$3,CropLibrary!$F$11),CropLibrary!F15,IF(EXACT('CROP MANAGEMENT'!$F$3,CropLibrary!$G$11),CropLibrary!G15,IF(EXACT('CROP MANAGEMENT'!$F$3,CropLibrary!$H$11),CropLibrary!H15,IF(EXACT('CROP MANAGEMENT'!$F$3,CropLibrary!$I$11),CropLibrary!I15,IF(EXACT('CROP MANAGEMENT'!$F$3,CropLibrary!$J$11),CropLibrary!J15,IF(EXACT('CROP MANAGEMENT'!$F$3,CropLibrary!$K$11),CropLibrary!K15,AY14)))))))</f>
        <v>1</v>
      </c>
      <c r="J14" s="11"/>
      <c r="K14" s="223">
        <v>0.2</v>
      </c>
      <c r="L14" s="380">
        <f>IF(EXACT('CROP MANAGEMENT'!$B$3,CropLibrary!$E$11),CropLibrary!E79,IF(EXACT('CROP MANAGEMENT'!$B$3,CropLibrary!$F$11),CropLibrary!F79,IF(EXACT('CROP MANAGEMENT'!$B$3,CropLibrary!$G$11),CropLibrary!G79,IF(EXACT('CROP MANAGEMENT'!$B$3,CropLibrary!$H$11),CropLibrary!H79,IF(EXACT('CROP MANAGEMENT'!$B$3,CropLibrary!$I$11),CropLibrary!I79,IF(EXACT('CROP MANAGEMENT'!$B$3,CropLibrary!$J$11),CropLibrary!J79,IF(EXACT('CROP MANAGEMENT'!$B$3,CropLibrary!$K$11),CropLibrary!K79,BA14)))))))</f>
        <v>0.88114628097609415</v>
      </c>
      <c r="M14" s="380">
        <f>IF(EXACT('CROP MANAGEMENT'!$C$3,CropLibrary!$E$11),CropLibrary!E79,IF(EXACT('CROP MANAGEMENT'!$C$3,CropLibrary!$F$11),CropLibrary!F79,IF(EXACT('CROP MANAGEMENT'!$C$3,CropLibrary!$G$11),CropLibrary!G79,IF(EXACT('CROP MANAGEMENT'!$C$3,CropLibrary!$H$11),CropLibrary!H79,IF(EXACT('CROP MANAGEMENT'!$C$3,CropLibrary!$I$11),CropLibrary!I79,IF(EXACT('CROP MANAGEMENT'!$C$3,CropLibrary!$J$11),CropLibrary!J79,IF(EXACT('CROP MANAGEMENT'!$C$3,CropLibrary!$K$11),CropLibrary!K79,BB14)))))))</f>
        <v>0.86397142703594243</v>
      </c>
      <c r="N14" s="380">
        <f>IF(EXACT('CROP MANAGEMENT'!$D$3,CropLibrary!$E$11),CropLibrary!E79,IF(EXACT('CROP MANAGEMENT'!$D$3,CropLibrary!$F$11),CropLibrary!F79,IF(EXACT('CROP MANAGEMENT'!$D$3,CropLibrary!$G$11),CropLibrary!G79,IF(EXACT('CROP MANAGEMENT'!$D$3,CropLibrary!$H$11),CropLibrary!H79,IF(EXACT('CROP MANAGEMENT'!$D$3,CropLibrary!$I$11),CropLibrary!I79,IF(EXACT('CROP MANAGEMENT'!$D$3,CropLibrary!$J$11),CropLibrary!J79,IF(EXACT('CROP MANAGEMENT'!$D$3,CropLibrary!$K$11),CropLibrary!K79,BC14)))))))</f>
        <v>0.80312904048863154</v>
      </c>
      <c r="O14" s="380">
        <f>IF(EXACT('CROP MANAGEMENT'!$E$3,CropLibrary!$E$11),CropLibrary!E79,IF(EXACT('CROP MANAGEMENT'!$E$3,CropLibrary!$F$11),CropLibrary!F79,IF(EXACT('CROP MANAGEMENT'!$E$3,CropLibrary!$G$11),CropLibrary!G79,IF(EXACT('CROP MANAGEMENT'!$E$3,CropLibrary!$H$11),CropLibrary!H79,IF(EXACT('CROP MANAGEMENT'!$E$3,CropLibrary!$I$11),CropLibrary!I79,IF(EXACT('CROP MANAGEMENT'!$E$3,CropLibrary!$J$11),CropLibrary!J79,IF(EXACT('CROP MANAGEMENT'!$E$3,CropLibrary!$K$11),CropLibrary!K79,BD14)))))))</f>
        <v>0.2</v>
      </c>
      <c r="P14" s="380">
        <f>IF(EXACT('CROP MANAGEMENT'!$F$3,CropLibrary!$E$11),CropLibrary!E79,IF(EXACT('CROP MANAGEMENT'!$F$3,CropLibrary!$F$11),CropLibrary!F79,IF(EXACT('CROP MANAGEMENT'!$F$3,CropLibrary!$G$11),CropLibrary!G79,IF(EXACT('CROP MANAGEMENT'!$F$3,CropLibrary!$H$11),CropLibrary!H79,IF(EXACT('CROP MANAGEMENT'!$F$3,CropLibrary!$I$11),CropLibrary!I79,IF(EXACT('CROP MANAGEMENT'!$F$3,CropLibrary!$J$11),CropLibrary!J79,IF(EXACT('CROP MANAGEMENT'!$F$3,CropLibrary!$K$11),CropLibrary!K79,BE14)))))))</f>
        <v>0.86397142703594243</v>
      </c>
      <c r="Q14" s="11"/>
      <c r="R14" s="223">
        <v>0.2</v>
      </c>
      <c r="S14" s="380">
        <f>IF(EXACT('CROP MANAGEMENT'!$B$3,CropLibrary!$E$11),CropLibrary!E106,IF(EXACT('CROP MANAGEMENT'!$B$3,CropLibrary!$F$11),CropLibrary!F106,IF(EXACT('CROP MANAGEMENT'!$B$3,CropLibrary!$G$11),CropLibrary!G106,IF(EXACT('CROP MANAGEMENT'!$B$3,CropLibrary!$H$11),CropLibrary!H106,IF(EXACT('CROP MANAGEMENT'!$B$3,CropLibrary!$I$11),CropLibrary!I106,IF(EXACT('CROP MANAGEMENT'!$B$3,CropLibrary!$J$11),CropLibrary!J106,IF(EXACT('CROP MANAGEMENT'!$B$3,CropLibrary!$K$11),CropLibrary!K106,BA36)))))))</f>
        <v>0.73551597678916825</v>
      </c>
      <c r="T14" s="380">
        <f>IF(EXACT('CROP MANAGEMENT'!$C$3,CropLibrary!$E$11),CropLibrary!E106,IF(EXACT('CROP MANAGEMENT'!$C$3,CropLibrary!$F$11),CropLibrary!F106,IF(EXACT('CROP MANAGEMENT'!$C$3,CropLibrary!$G$11),CropLibrary!G106,IF(EXACT('CROP MANAGEMENT'!$C$3,CropLibrary!$H$11),CropLibrary!H106,IF(EXACT('CROP MANAGEMENT'!$C$3,CropLibrary!$I$11),CropLibrary!I106,IF(EXACT('CROP MANAGEMENT'!$C$3,CropLibrary!$J$11),CropLibrary!J106,IF(EXACT('CROP MANAGEMENT'!$C$3,CropLibrary!$K$11),CropLibrary!K106,BB36)))))))</f>
        <v>0.60458333333333336</v>
      </c>
      <c r="U14" s="380">
        <f>IF(EXACT('CROP MANAGEMENT'!$D$3,CropLibrary!$E$11),CropLibrary!E106,IF(EXACT('CROP MANAGEMENT'!$D$3,CropLibrary!$F$11),CropLibrary!F106,IF(EXACT('CROP MANAGEMENT'!$D$3,CropLibrary!$G$11),CropLibrary!G106,IF(EXACT('CROP MANAGEMENT'!$D$3,CropLibrary!$H$11),CropLibrary!H106,IF(EXACT('CROP MANAGEMENT'!$D$3,CropLibrary!$I$11),CropLibrary!I106,IF(EXACT('CROP MANAGEMENT'!$D$3,CropLibrary!$J$11),CropLibrary!J106,IF(EXACT('CROP MANAGEMENT'!$D$3,CropLibrary!$K$11),CropLibrary!K106,BC36)))))))</f>
        <v>0.5</v>
      </c>
      <c r="V14" s="380">
        <f>IF(EXACT('CROP MANAGEMENT'!$E$3,CropLibrary!$E$11),CropLibrary!E106,IF(EXACT('CROP MANAGEMENT'!$E$3,CropLibrary!$F$11),CropLibrary!F106,IF(EXACT('CROP MANAGEMENT'!$E$3,CropLibrary!$G$11),CropLibrary!G106,IF(EXACT('CROP MANAGEMENT'!$E$3,CropLibrary!$H$11),CropLibrary!H106,IF(EXACT('CROP MANAGEMENT'!$E$3,CropLibrary!$I$11),CropLibrary!I106,IF(EXACT('CROP MANAGEMENT'!$E$3,CropLibrary!$J$11),CropLibrary!J106,IF(EXACT('CROP MANAGEMENT'!$E$3,CropLibrary!$K$11),CropLibrary!K106,BD36)))))))</f>
        <v>0.62</v>
      </c>
      <c r="W14" s="380">
        <f>IF(EXACT('CROP MANAGEMENT'!$F$3,CropLibrary!$E$11),CropLibrary!E106,IF(EXACT('CROP MANAGEMENT'!$F$3,CropLibrary!$F$11),CropLibrary!F106,IF(EXACT('CROP MANAGEMENT'!$F$3,CropLibrary!$G$11),CropLibrary!G106,IF(EXACT('CROP MANAGEMENT'!$F$3,CropLibrary!$H$11),CropLibrary!H106,IF(EXACT('CROP MANAGEMENT'!$F$3,CropLibrary!$I$11),CropLibrary!I106,IF(EXACT('CROP MANAGEMENT'!$F$3,CropLibrary!$J$11),CropLibrary!J106,IF(EXACT('CROP MANAGEMENT'!$F$3,CropLibrary!$K$11),CropLibrary!K106,BE36)))))))</f>
        <v>0.6</v>
      </c>
      <c r="X14" s="11"/>
      <c r="Y14" s="223">
        <v>0.2</v>
      </c>
      <c r="Z14" s="380">
        <f>IF(EXACT('CROP MANAGEMENT'!$B$3,CropLibrary!$E$11),CropLibrary!E133,IF(EXACT('CROP MANAGEMENT'!$B$3,CropLibrary!$F$11),CropLibrary!F133,IF(EXACT('CROP MANAGEMENT'!$B$3,CropLibrary!$G$11),CropLibrary!G133,IF(EXACT('CROP MANAGEMENT'!$B$3,CropLibrary!$H$11),CropLibrary!H133,IF(EXACT('CROP MANAGEMENT'!$B$3,CropLibrary!$I$11),CropLibrary!I133,IF(EXACT('CROP MANAGEMENT'!$B$3,CropLibrary!$J$11),CropLibrary!J133,IF(EXACT('CROP MANAGEMENT'!$B$3,CropLibrary!$K$11),CropLibrary!K133,BG14)))))))</f>
        <v>0</v>
      </c>
      <c r="AA14" s="380">
        <f>IF(EXACT('CROP MANAGEMENT'!$C$3,CropLibrary!$E$11),CropLibrary!E133,IF(EXACT('CROP MANAGEMENT'!$C$3,CropLibrary!$F$11),CropLibrary!F133,IF(EXACT('CROP MANAGEMENT'!$C$3,CropLibrary!$G$11),CropLibrary!G133,IF(EXACT('CROP MANAGEMENT'!$C$3,CropLibrary!$H$11),CropLibrary!H133,IF(EXACT('CROP MANAGEMENT'!$C$3,CropLibrary!$I$11),CropLibrary!I133,IF(EXACT('CROP MANAGEMENT'!$C$3,CropLibrary!$J$11),CropLibrary!J133,IF(EXACT('CROP MANAGEMENT'!$C$3,CropLibrary!$K$11),CropLibrary!K133,BH14)))))))</f>
        <v>0</v>
      </c>
      <c r="AB14" s="380">
        <f>IF(EXACT('CROP MANAGEMENT'!$D$3,CropLibrary!$E$11),CropLibrary!E133,IF(EXACT('CROP MANAGEMENT'!$D$3,CropLibrary!$F$11),CropLibrary!F133,IF(EXACT('CROP MANAGEMENT'!$D$3,CropLibrary!$G$11),CropLibrary!G133,IF(EXACT('CROP MANAGEMENT'!$D$3,CropLibrary!$H$11),CropLibrary!H133,IF(EXACT('CROP MANAGEMENT'!$D$3,CropLibrary!$I$11),CropLibrary!I133,IF(EXACT('CROP MANAGEMENT'!$D$3,CropLibrary!$J$11),CropLibrary!J133,IF(EXACT('CROP MANAGEMENT'!$D$3,CropLibrary!$K$11),CropLibrary!K133,BI14)))))))</f>
        <v>0</v>
      </c>
      <c r="AC14" s="380">
        <f>IF(EXACT('CROP MANAGEMENT'!$E$3,CropLibrary!$E$11),CropLibrary!E133,IF(EXACT('CROP MANAGEMENT'!$E$3,CropLibrary!$F$11),CropLibrary!F133,IF(EXACT('CROP MANAGEMENT'!$E$3,CropLibrary!$G$11),CropLibrary!G133,IF(EXACT('CROP MANAGEMENT'!$E$3,CropLibrary!$H$11),CropLibrary!H133,IF(EXACT('CROP MANAGEMENT'!$E$3,CropLibrary!$I$11),CropLibrary!I133,IF(EXACT('CROP MANAGEMENT'!$E$3,CropLibrary!$J$11),CropLibrary!J133,IF(EXACT('CROP MANAGEMENT'!$E$3,CropLibrary!$K$11),CropLibrary!K133,BJ14)))))))</f>
        <v>0</v>
      </c>
      <c r="AD14" s="380">
        <f>IF(EXACT('CROP MANAGEMENT'!$F$3,CropLibrary!$E$11),CropLibrary!E133,IF(EXACT('CROP MANAGEMENT'!$F$3,CropLibrary!$F$11),CropLibrary!F133,IF(EXACT('CROP MANAGEMENT'!$F$3,CropLibrary!$G$11),CropLibrary!G133,IF(EXACT('CROP MANAGEMENT'!$F$3,CropLibrary!$H$11),CropLibrary!H133,IF(EXACT('CROP MANAGEMENT'!$F$3,CropLibrary!$I$11),CropLibrary!I133,IF(EXACT('CROP MANAGEMENT'!$F$3,CropLibrary!$J$11),CropLibrary!J133,IF(EXACT('CROP MANAGEMENT'!$F$3,CropLibrary!$K$11),CropLibrary!K133,BK14)))))))</f>
        <v>0</v>
      </c>
      <c r="AE14" s="13"/>
      <c r="AF14" s="223">
        <v>0.2</v>
      </c>
      <c r="AG14" s="380">
        <f>IF(EXACT('CROP MANAGEMENT'!$B$3,CropLibrary!$E$11),CropLibrary!E160,IF(EXACT('CROP MANAGEMENT'!$B$3,CropLibrary!$F$11),CropLibrary!F160,IF(EXACT('CROP MANAGEMENT'!$B$3,CropLibrary!$G$11),CropLibrary!G160,IF(EXACT('CROP MANAGEMENT'!$B$3,CropLibrary!$H$11),CropLibrary!H160,IF(EXACT('CROP MANAGEMENT'!$B$3,CropLibrary!$I$11),CropLibrary!I160,IF(EXACT('CROP MANAGEMENT'!$B$3,CropLibrary!$J$11),CropLibrary!J160,IF(EXACT('CROP MANAGEMENT'!$B$3,CropLibrary!$K$11),CropLibrary!K160,BG36)))))))</f>
        <v>25</v>
      </c>
      <c r="AH14" s="380">
        <f>IF(EXACT('CROP MANAGEMENT'!$C$3,CropLibrary!$E$11),CropLibrary!E160,IF(EXACT('CROP MANAGEMENT'!$C$3,CropLibrary!$F$11),CropLibrary!F160,IF(EXACT('CROP MANAGEMENT'!$C$3,CropLibrary!$G$11),CropLibrary!G160,IF(EXACT('CROP MANAGEMENT'!$C$3,CropLibrary!$H$11),CropLibrary!H160,IF(EXACT('CROP MANAGEMENT'!$C$3,CropLibrary!$I$11),CropLibrary!I160,IF(EXACT('CROP MANAGEMENT'!$C$3,CropLibrary!$J$11),CropLibrary!J160,IF(EXACT('CROP MANAGEMENT'!$C$3,CropLibrary!$K$11),CropLibrary!K160,BH36)))))))</f>
        <v>44</v>
      </c>
      <c r="AI14" s="380">
        <f>IF(EXACT('CROP MANAGEMENT'!$D$3,CropLibrary!$E$11),CropLibrary!E160,IF(EXACT('CROP MANAGEMENT'!$D$3,CropLibrary!$F$11),CropLibrary!F160,IF(EXACT('CROP MANAGEMENT'!$D$3,CropLibrary!$G$11),CropLibrary!G160,IF(EXACT('CROP MANAGEMENT'!$D$3,CropLibrary!$H$11),CropLibrary!H160,IF(EXACT('CROP MANAGEMENT'!$D$3,CropLibrary!$I$11),CropLibrary!I160,IF(EXACT('CROP MANAGEMENT'!$D$3,CropLibrary!$J$11),CropLibrary!J160,IF(EXACT('CROP MANAGEMENT'!$D$3,CropLibrary!$K$11),CropLibrary!K160,BI36)))))))</f>
        <v>25</v>
      </c>
      <c r="AJ14" s="380">
        <f>IF(EXACT('CROP MANAGEMENT'!$E$3,CropLibrary!$E$11),CropLibrary!E160,IF(EXACT('CROP MANAGEMENT'!$E$3,CropLibrary!$F$11),CropLibrary!F160,IF(EXACT('CROP MANAGEMENT'!$E$3,CropLibrary!$G$11),CropLibrary!G160,IF(EXACT('CROP MANAGEMENT'!$E$3,CropLibrary!$H$11),CropLibrary!H160,IF(EXACT('CROP MANAGEMENT'!$E$3,CropLibrary!$I$11),CropLibrary!I160,IF(EXACT('CROP MANAGEMENT'!$E$3,CropLibrary!$J$11),CropLibrary!J160,IF(EXACT('CROP MANAGEMENT'!$E$3,CropLibrary!$K$11),CropLibrary!K160,BJ36)))))))</f>
        <v>31.428571428571427</v>
      </c>
      <c r="AK14" s="380">
        <f>IF(EXACT('CROP MANAGEMENT'!$F$3,CropLibrary!$E$11),CropLibrary!E160,IF(EXACT('CROP MANAGEMENT'!$F$3,CropLibrary!$F$11),CropLibrary!F160,IF(EXACT('CROP MANAGEMENT'!$F$3,CropLibrary!$G$11),CropLibrary!G160,IF(EXACT('CROP MANAGEMENT'!$F$3,CropLibrary!$H$11),CropLibrary!H160,IF(EXACT('CROP MANAGEMENT'!$F$3,CropLibrary!$I$11),CropLibrary!I160,IF(EXACT('CROP MANAGEMENT'!$F$3,CropLibrary!$J$11),CropLibrary!J160,IF(EXACT('CROP MANAGEMENT'!$F$3,CropLibrary!$K$11),CropLibrary!K160,BK36)))))))</f>
        <v>10</v>
      </c>
      <c r="AL14" s="11"/>
      <c r="AM14" s="223">
        <v>0.4</v>
      </c>
      <c r="AN14" s="380">
        <f>IF(EXACT('CROP MANAGEMENT'!$B$3,CropLibrary!$E$11),CropLibrary!E187,IF(EXACT('CROP MANAGEMENT'!$B$3,CropLibrary!$F$11),CropLibrary!F187,IF(EXACT('CROP MANAGEMENT'!$B$3,CropLibrary!$G$11),CropLibrary!G187,IF(EXACT('CROP MANAGEMENT'!$B$3,CropLibrary!$H$11),CropLibrary!H187,IF(EXACT('CROP MANAGEMENT'!$B$3,CropLibrary!$I$11),CropLibrary!I187,IF(EXACT('CROP MANAGEMENT'!$B$3,CropLibrary!$J$11),CropLibrary!J187,IF(EXACT('CROP MANAGEMENT'!$B$3,CropLibrary!$K$11),CropLibrary!K187,BM14)))))))</f>
        <v>0.29699999999999999</v>
      </c>
      <c r="AO14" s="380">
        <f>IF(EXACT('CROP MANAGEMENT'!$C$3,CropLibrary!$E$11),CropLibrary!E187,IF(EXACT('CROP MANAGEMENT'!$C$3,CropLibrary!$F$11),CropLibrary!F187,IF(EXACT('CROP MANAGEMENT'!$C$3,CropLibrary!$G$11),CropLibrary!G187,IF(EXACT('CROP MANAGEMENT'!$C$3,CropLibrary!$H$11),CropLibrary!H187,IF(EXACT('CROP MANAGEMENT'!$C$3,CropLibrary!$I$11),CropLibrary!I187,IF(EXACT('CROP MANAGEMENT'!$C$3,CropLibrary!$J$11),CropLibrary!J187,IF(EXACT('CROP MANAGEMENT'!$C$3,CropLibrary!$K$11),CropLibrary!K187,BN14)))))))</f>
        <v>0.5</v>
      </c>
      <c r="AP14" s="380">
        <f>IF(EXACT('CROP MANAGEMENT'!$D$3,CropLibrary!$E$11),CropLibrary!E187,IF(EXACT('CROP MANAGEMENT'!$D$3,CropLibrary!$F$11),CropLibrary!F187,IF(EXACT('CROP MANAGEMENT'!$D$3,CropLibrary!$G$11),CropLibrary!G187,IF(EXACT('CROP MANAGEMENT'!$D$3,CropLibrary!$H$11),CropLibrary!H187,IF(EXACT('CROP MANAGEMENT'!$D$3,CropLibrary!$I$11),CropLibrary!I187,IF(EXACT('CROP MANAGEMENT'!$D$3,CropLibrary!$J$11),CropLibrary!J187,IF(EXACT('CROP MANAGEMENT'!$D$3,CropLibrary!$K$11),CropLibrary!K187,BO14)))))))</f>
        <v>0.29699999999999999</v>
      </c>
      <c r="AQ14" s="380">
        <f>IF(EXACT('CROP MANAGEMENT'!$E$3,CropLibrary!$E$11),CropLibrary!E187,IF(EXACT('CROP MANAGEMENT'!$E$3,CropLibrary!$F$11),CropLibrary!F187,IF(EXACT('CROP MANAGEMENT'!$E$3,CropLibrary!$G$11),CropLibrary!G187,IF(EXACT('CROP MANAGEMENT'!$E$3,CropLibrary!$H$11),CropLibrary!H187,IF(EXACT($EH13,CropLibrary!$I$11),CropLibrary!I187,IF(EXACT('CROP MANAGEMENT'!$E$3,CropLibrary!$J$11),CropLibrary!J187,IF(EXACT('CROP MANAGEMENT'!$E$3,CropLibrary!$K$11),CropLibrary!K187,BP14)))))))</f>
        <v>0.29699999999999999</v>
      </c>
      <c r="AR14" s="380">
        <f>IF(EXACT('CROP MANAGEMENT'!$F$3,CropLibrary!$E$11),CropLibrary!E187,IF(EXACT('CROP MANAGEMENT'!$F$3,CropLibrary!$F$11),CropLibrary!F187,IF(EXACT('CROP MANAGEMENT'!$F$3,CropLibrary!$G$11),CropLibrary!G187,IF(EXACT('CROP MANAGEMENT'!$F$3,CropLibrary!$H$11),CropLibrary!H187,IF(EXACT('CROP MANAGEMENT'!$F$3,CropLibrary!$I$11),CropLibrary!I187,IF(EXACT('CROP MANAGEMENT'!$F$3,CropLibrary!$J$11),CropLibrary!J187,IF(EXACT('CROP MANAGEMENT'!$F$3,CropLibrary!$K$11),CropLibrary!K187,BQ14)))))))</f>
        <v>0.29699999999999999</v>
      </c>
      <c r="AS14" s="11"/>
      <c r="AT14" s="11"/>
      <c r="AU14" s="141" t="str">
        <f>IF(EXACT('CROP MANAGEMENT'!$B$3,CropLibrary!$L$11),CropLibrary!L15,IF(EXACT('CROP MANAGEMENT'!$B$3,CropLibrary!$M$11),CropLibrary!M15,IF(EXACT('CROP MANAGEMENT'!$B$3,CropLibrary!$N$11),CropLibrary!N15,"out of range")))</f>
        <v>out of range</v>
      </c>
      <c r="AV14" s="13" t="str">
        <f>IF(EXACT('CROP MANAGEMENT'!$C$3,CropLibrary!$L$11),CropLibrary!L15,IF(EXACT('CROP MANAGEMENT'!$C$3,CropLibrary!$M$11),CropLibrary!M15,IF(EXACT('CROP MANAGEMENT'!$C$3,CropLibrary!$N$11),CropLibrary!N15,"out of range")))</f>
        <v>out of range</v>
      </c>
      <c r="AW14" s="13" t="str">
        <f>IF(EXACT('CROP MANAGEMENT'!$D$3,CropLibrary!$L$11),CropLibrary!L15,IF(EXACT('CROP MANAGEMENT'!$D$3,CropLibrary!$M$11),CropLibrary!M15,IF(EXACT('CROP MANAGEMENT'!$D$3,CropLibrary!$N$11),CropLibrary!N15,"out of range")))</f>
        <v>out of range</v>
      </c>
      <c r="AX14" s="13">
        <f>IF(EXACT('CROP MANAGEMENT'!$E$3,CropLibrary!$L$11),CropLibrary!L15,IF(EXACT('CROP MANAGEMENT'!$E$3,CropLibrary!$M$11),CropLibrary!M15,IF(EXACT('CROP MANAGEMENT'!$E$3,CropLibrary!$N$11),CropLibrary!N15,"out of range")))</f>
        <v>0</v>
      </c>
      <c r="AY14" s="13" t="str">
        <f>IF(EXACT('CROP MANAGEMENT'!$F$3,CropLibrary!$L$11),CropLibrary!L15,IF(EXACT('CROP MANAGEMENT'!$F$3,CropLibrary!$M$11),CropLibrary!M15,IF(EXACT('CROP MANAGEMENT'!$F$3,CropLibrary!$N$11),CropLibrary!N15,"out of range")))</f>
        <v>out of range</v>
      </c>
      <c r="AZ14" s="108">
        <f>CropLibrary!D79</f>
        <v>0.2</v>
      </c>
      <c r="BA14" s="13" t="str">
        <f>IF(EXACT('CROP MANAGEMENT'!$B$3,CropLibrary!$L$11),CropLibrary!L79,IF(EXACT('CROP MANAGEMENT'!$B$3,CropLibrary!$M$11),CropLibrary!M79,IF(EXACT('CROP MANAGEMENT'!$B$3,CropLibrary!$N$11),CropLibrary!N79,"out of range")))</f>
        <v>out of range</v>
      </c>
      <c r="BB14" s="13" t="str">
        <f>IF(EXACT('CROP MANAGEMENT'!$C$3,CropLibrary!$L$11),CropLibrary!L79,IF(EXACT('CROP MANAGEMENT'!$C$3,CropLibrary!$M$11),CropLibrary!M79,IF(EXACT('CROP MANAGEMENT'!$C$3,CropLibrary!$N$11),CropLibrary!N79,"out of range")))</f>
        <v>out of range</v>
      </c>
      <c r="BC14" s="13" t="str">
        <f>IF(EXACT('CROP MANAGEMENT'!$D$3,CropLibrary!$L$11),CropLibrary!L79,IF(EXACT('CROP MANAGEMENT'!$D$3,CropLibrary!$M$11),CropLibrary!M79,IF(EXACT('CROP MANAGEMENT'!$D$3,CropLibrary!$N$11),CropLibrary!N79,"out of range")))</f>
        <v>out of range</v>
      </c>
      <c r="BD14" s="13">
        <f>IF(EXACT('CROP MANAGEMENT'!$E$3,CropLibrary!$L$11),CropLibrary!L79,IF(EXACT('CROP MANAGEMENT'!$E$3,CropLibrary!$M$11),CropLibrary!M79,IF(EXACT('CROP MANAGEMENT'!$E$3,CropLibrary!$N$11),CropLibrary!N79,"out of range")))</f>
        <v>0.2</v>
      </c>
      <c r="BE14" s="13" t="str">
        <f>IF(EXACT('CROP MANAGEMENT'!$F$3,CropLibrary!$L$11),CropLibrary!L79,IF(EXACT('CROP MANAGEMENT'!$F$3,CropLibrary!$M$11),CropLibrary!M79,IF(EXACT('CROP MANAGEMENT'!$F$3,CropLibrary!$N$11),CropLibrary!N79,"out of range")))</f>
        <v>out of range</v>
      </c>
      <c r="BF14" s="108">
        <f>CropLibrary!D133</f>
        <v>0.2</v>
      </c>
      <c r="BG14" s="13" t="str">
        <f>IF(EXACT('CROP MANAGEMENT'!$B$3,CropLibrary!$L$11),CropLibrary!L133,IF(EXACT('CROP MANAGEMENT'!$B$3,CropLibrary!$M$11),CropLibrary!M133,IF(EXACT('CROP MANAGEMENT'!$B$3,CropLibrary!$N$11),CropLibrary!N133,"out of range")))</f>
        <v>out of range</v>
      </c>
      <c r="BH14" s="13" t="str">
        <f>IF(EXACT('CROP MANAGEMENT'!$C$3,CropLibrary!$L$11),CropLibrary!L133,IF(EXACT('CROP MANAGEMENT'!$C$3,CropLibrary!$M$11),CropLibrary!M133,IF(EXACT('CROP MANAGEMENT'!$C$3,CropLibrary!$N$11),CropLibrary!N133,"out of range")))</f>
        <v>out of range</v>
      </c>
      <c r="BI14" s="13" t="str">
        <f>IF(EXACT('CROP MANAGEMENT'!$D$3,CropLibrary!$L$11),CropLibrary!L133,IF(EXACT('CROP MANAGEMENT'!$D$3,CropLibrary!$M$11),CropLibrary!M133,IF(EXACT('CROP MANAGEMENT'!$D$3,CropLibrary!$N$11),CropLibrary!N133,"out of range")))</f>
        <v>out of range</v>
      </c>
      <c r="BJ14" s="13">
        <f>IF(EXACT('CROP MANAGEMENT'!$E$3,CropLibrary!$L$11),CropLibrary!L133,IF(EXACT('CROP MANAGEMENT'!$E$3,CropLibrary!$M$11),CropLibrary!M133,IF(EXACT('CROP MANAGEMENT'!$E$3,CropLibrary!$N$11),CropLibrary!N133,"out of range")))</f>
        <v>0</v>
      </c>
      <c r="BK14" s="13" t="str">
        <f>IF(EXACT('CROP MANAGEMENT'!$F$3,CropLibrary!$L$11),CropLibrary!L133,IF(EXACT('CROP MANAGEMENT'!$F$3,CropLibrary!$M$11),CropLibrary!M133,IF(EXACT('CROP MANAGEMENT'!$F$3,CropLibrary!$N$11),CropLibrary!N133,"out of range")))</f>
        <v>out of range</v>
      </c>
      <c r="BL14" s="108">
        <f>CropLibrary!D187</f>
        <v>0.4</v>
      </c>
      <c r="BM14" s="13" t="str">
        <f>IF(EXACT('CROP MANAGEMENT'!$B$3,CropLibrary!$L$11),CropLibrary!L187,IF(EXACT('CROP MANAGEMENT'!$B$3,CropLibrary!$M$11),CropLibrary!M187,IF(EXACT('CROP MANAGEMENT'!$B$3,CropLibrary!$N$11),CropLibrary!N187,"out of range")))</f>
        <v>out of range</v>
      </c>
      <c r="BN14" s="13" t="str">
        <f>IF(EXACT('CROP MANAGEMENT'!$C$3,CropLibrary!$L$11),CropLibrary!L187,IF(EXACT('CROP MANAGEMENT'!$C$3,CropLibrary!$M$11),CropLibrary!M187,IF(EXACT('CROP MANAGEMENT'!$C$3,CropLibrary!$N$11),CropLibrary!N187,"out of range")))</f>
        <v>out of range</v>
      </c>
      <c r="BO14" s="13" t="str">
        <f>IF(EXACT('CROP MANAGEMENT'!$D$3,CropLibrary!$L$11),CropLibrary!L187,IF(EXACT('CROP MANAGEMENT'!$D$3,CropLibrary!$M$11),CropLibrary!M187,IF(EXACT('CROP MANAGEMENT'!$D$3,CropLibrary!$N$11),CropLibrary!N187,"out of range")))</f>
        <v>out of range</v>
      </c>
      <c r="BP14" s="13">
        <f>IF(EXACT('CROP MANAGEMENT'!$E$3,CropLibrary!$L$11),CropLibrary!L187,IF(EXACT('CROP MANAGEMENT'!$E$3,CropLibrary!$M$11),CropLibrary!M187,IF(EXACT('CROP MANAGEMENT'!$E$3,CropLibrary!$N$11),CropLibrary!N187,"out of range")))</f>
        <v>0.29699999999999999</v>
      </c>
      <c r="BQ14" s="378" t="str">
        <f>IF(EXACT('CROP MANAGEMENT'!$F$3,CropLibrary!$L$11),CropLibrary!L187,IF(EXACT('CROP MANAGEMENT'!$F$3,CropLibrary!$M$11),CropLibrary!M187,IF(EXACT('CROP MANAGEMENT'!$F$3,CropLibrary!$N$11),CropLibrary!N187,"out of range")))</f>
        <v>out of range</v>
      </c>
      <c r="BR14" s="13"/>
      <c r="BS14" s="13"/>
      <c r="BT14" s="13"/>
      <c r="BU14" s="11"/>
      <c r="BV14" s="11"/>
      <c r="BW14" s="11"/>
    </row>
    <row r="15" spans="1:75" x14ac:dyDescent="0.3">
      <c r="A15" s="476"/>
      <c r="B15" s="476"/>
      <c r="C15" s="203" t="str">
        <f>CropLibrary!C16</f>
        <v xml:space="preserve">Earliest day to flower in a year </v>
      </c>
      <c r="D15" s="212" t="str">
        <f>CropLibrary!D16</f>
        <v>Julian day</v>
      </c>
      <c r="E15" s="379">
        <f>IF(EXACT('CROP MANAGEMENT'!$B$3,CropLibrary!$E$11),CropLibrary!E16,IF(EXACT('CROP MANAGEMENT'!$B$3,CropLibrary!$F$11),CropLibrary!F16,IF(EXACT('CROP MANAGEMENT'!$B$3,CropLibrary!$G$11),CropLibrary!G16,IF(EXACT('CROP MANAGEMENT'!$B$3,CropLibrary!$H$11),CropLibrary!H16,IF(EXACT('CROP MANAGEMENT'!$B$3,CropLibrary!$I$11),CropLibrary!I16,IF(EXACT('CROP MANAGEMENT'!$B$3,CropLibrary!$J$11),CropLibrary!J16,IF(EXACT('CROP MANAGEMENT'!$B$3,CropLibrary!$K$11),CropLibrary!K16,AU15)))))))</f>
        <v>1</v>
      </c>
      <c r="F15" s="379">
        <f>IF(EXACT('CROP MANAGEMENT'!$C$3,CropLibrary!$E$11),CropLibrary!E16,IF(EXACT('CROP MANAGEMENT'!$C$3,CropLibrary!$F$11),CropLibrary!F16,IF(EXACT('CROP MANAGEMENT'!$C$3,CropLibrary!$G$11),CropLibrary!G16,IF(EXACT('CROP MANAGEMENT'!$C$3,CropLibrary!$H$11),CropLibrary!H16,IF(EXACT('CROP MANAGEMENT'!$C$3,CropLibrary!$I$11),CropLibrary!I16,IF(EXACT('CROP MANAGEMENT'!$C$3,CropLibrary!$J$11),CropLibrary!J16,IF(EXACT('CROP MANAGEMENT'!$C$3,CropLibrary!$K$11),CropLibrary!K16,AV15)))))))</f>
        <v>1</v>
      </c>
      <c r="G15" s="379">
        <f>IF(EXACT('CROP MANAGEMENT'!$D$3,CropLibrary!$E$11),CropLibrary!E16,IF(EXACT('CROP MANAGEMENT'!$D$3,CropLibrary!$F$11),CropLibrary!F16,IF(EXACT('CROP MANAGEMENT'!$D$3,CropLibrary!$G$11),CropLibrary!G16,IF(EXACT('CROP MANAGEMENT'!$D$3,CropLibrary!$H$11),CropLibrary!H16,IF(EXACT('CROP MANAGEMENT'!$D$3,CropLibrary!$I$11),CropLibrary!I16,IF(EXACT('CROP MANAGEMENT'!$D$3,CropLibrary!$J$11),CropLibrary!J16,IF(EXACT('CROP MANAGEMENT'!$D$3,CropLibrary!$K$11),CropLibrary!K16,AW15)))))))</f>
        <v>1</v>
      </c>
      <c r="H15" s="379">
        <f>IF(EXACT('CROP MANAGEMENT'!$E$3,CropLibrary!$E$11),CropLibrary!E16,IF(EXACT('CROP MANAGEMENT'!$E$3,CropLibrary!$F$11),CropLibrary!F16,IF(EXACT('CROP MANAGEMENT'!$E$3,CropLibrary!$G$11),CropLibrary!G16,IF(EXACT('CROP MANAGEMENT'!$E$3,CropLibrary!$H$11),CropLibrary!H16,IF(EXACT('CROP MANAGEMENT'!$E$3,CropLibrary!$I$11),CropLibrary!I16,IF(EXACT('CROP MANAGEMENT'!$E$3,CropLibrary!$J$11),CropLibrary!J16,IF(EXACT('CROP MANAGEMENT'!$E$3,CropLibrary!$K$11),CropLibrary!K16,AX15)))))))</f>
        <v>1</v>
      </c>
      <c r="I15" s="379">
        <f>IF(EXACT('CROP MANAGEMENT'!$F$3,CropLibrary!$E$11),CropLibrary!E16,IF(EXACT('CROP MANAGEMENT'!$F$3,CropLibrary!$F$11),CropLibrary!F16,IF(EXACT('CROP MANAGEMENT'!$F$3,CropLibrary!$G$11),CropLibrary!G16,IF(EXACT('CROP MANAGEMENT'!$F$3,CropLibrary!$H$11),CropLibrary!H16,IF(EXACT('CROP MANAGEMENT'!$F$3,CropLibrary!$I$11),CropLibrary!I16,IF(EXACT('CROP MANAGEMENT'!$F$3,CropLibrary!$J$11),CropLibrary!J16,IF(EXACT('CROP MANAGEMENT'!$F$3,CropLibrary!$K$11),CropLibrary!K16,AY15)))))))</f>
        <v>1</v>
      </c>
      <c r="J15" s="11"/>
      <c r="K15" s="223">
        <v>0.3</v>
      </c>
      <c r="L15" s="380">
        <f>IF(EXACT('CROP MANAGEMENT'!$B$3,CropLibrary!$E$11),CropLibrary!E80,IF(EXACT('CROP MANAGEMENT'!$B$3,CropLibrary!$F$11),CropLibrary!F80,IF(EXACT('CROP MANAGEMENT'!$B$3,CropLibrary!$G$11),CropLibrary!G80,IF(EXACT('CROP MANAGEMENT'!$B$3,CropLibrary!$H$11),CropLibrary!H80,IF(EXACT('CROP MANAGEMENT'!$B$3,CropLibrary!$I$11),CropLibrary!I80,IF(EXACT('CROP MANAGEMENT'!$B$3,CropLibrary!$J$11),CropLibrary!J80,IF(EXACT('CROP MANAGEMENT'!$B$3,CropLibrary!$K$11),CropLibrary!K80,BA15)))))))</f>
        <v>0.95789664217915149</v>
      </c>
      <c r="M15" s="380">
        <f>IF(EXACT('CROP MANAGEMENT'!$C$3,CropLibrary!$E$11),CropLibrary!E80,IF(EXACT('CROP MANAGEMENT'!$C$3,CropLibrary!$F$11),CropLibrary!F80,IF(EXACT('CROP MANAGEMENT'!$C$3,CropLibrary!$G$11),CropLibrary!G80,IF(EXACT('CROP MANAGEMENT'!$C$3,CropLibrary!$H$11),CropLibrary!H80,IF(EXACT('CROP MANAGEMENT'!$C$3,CropLibrary!$I$11),CropLibrary!I80,IF(EXACT('CROP MANAGEMENT'!$C$3,CropLibrary!$J$11),CropLibrary!J80,IF(EXACT('CROP MANAGEMENT'!$C$3,CropLibrary!$K$11),CropLibrary!K80,BB15)))))))</f>
        <v>0.70889027005743932</v>
      </c>
      <c r="N15" s="380">
        <f>IF(EXACT('CROP MANAGEMENT'!$D$3,CropLibrary!$E$11),CropLibrary!E80,IF(EXACT('CROP MANAGEMENT'!$D$3,CropLibrary!$F$11),CropLibrary!F80,IF(EXACT('CROP MANAGEMENT'!$D$3,CropLibrary!$G$11),CropLibrary!G80,IF(EXACT('CROP MANAGEMENT'!$D$3,CropLibrary!$H$11),CropLibrary!H80,IF(EXACT('CROP MANAGEMENT'!$D$3,CropLibrary!$I$11),CropLibrary!I80,IF(EXACT('CROP MANAGEMENT'!$D$3,CropLibrary!$J$11),CropLibrary!J80,IF(EXACT('CROP MANAGEMENT'!$D$3,CropLibrary!$K$11),CropLibrary!K80,BC15)))))))</f>
        <v>0.85464695277697145</v>
      </c>
      <c r="O15" s="380">
        <f>IF(EXACT('CROP MANAGEMENT'!$E$3,CropLibrary!$E$11),CropLibrary!E80,IF(EXACT('CROP MANAGEMENT'!$E$3,CropLibrary!$F$11),CropLibrary!F80,IF(EXACT('CROP MANAGEMENT'!$E$3,CropLibrary!$G$11),CropLibrary!G80,IF(EXACT('CROP MANAGEMENT'!$E$3,CropLibrary!$H$11),CropLibrary!H80,IF(EXACT('CROP MANAGEMENT'!$E$3,CropLibrary!$I$11),CropLibrary!I80,IF(EXACT('CROP MANAGEMENT'!$E$3,CropLibrary!$J$11),CropLibrary!J80,IF(EXACT('CROP MANAGEMENT'!$E$3,CropLibrary!$K$11),CropLibrary!K80,BD15)))))))</f>
        <v>0.25</v>
      </c>
      <c r="P15" s="380">
        <f>IF(EXACT('CROP MANAGEMENT'!$F$3,CropLibrary!$E$11),CropLibrary!E80,IF(EXACT('CROP MANAGEMENT'!$F$3,CropLibrary!$F$11),CropLibrary!F80,IF(EXACT('CROP MANAGEMENT'!$F$3,CropLibrary!$G$11),CropLibrary!G80,IF(EXACT('CROP MANAGEMENT'!$F$3,CropLibrary!$H$11),CropLibrary!H80,IF(EXACT('CROP MANAGEMENT'!$F$3,CropLibrary!$I$11),CropLibrary!I80,IF(EXACT('CROP MANAGEMENT'!$F$3,CropLibrary!$J$11),CropLibrary!J80,IF(EXACT('CROP MANAGEMENT'!$F$3,CropLibrary!$K$11),CropLibrary!K80,BE15)))))))</f>
        <v>0.70889027005743932</v>
      </c>
      <c r="Q15" s="11"/>
      <c r="R15" s="223">
        <v>0.3</v>
      </c>
      <c r="S15" s="380">
        <f>IF(EXACT('CROP MANAGEMENT'!$B$3,CropLibrary!$E$11),CropLibrary!E107,IF(EXACT('CROP MANAGEMENT'!$B$3,CropLibrary!$F$11),CropLibrary!F107,IF(EXACT('CROP MANAGEMENT'!$B$3,CropLibrary!$G$11),CropLibrary!G107,IF(EXACT('CROP MANAGEMENT'!$B$3,CropLibrary!$H$11),CropLibrary!H107,IF(EXACT('CROP MANAGEMENT'!$B$3,CropLibrary!$I$11),CropLibrary!I107,IF(EXACT('CROP MANAGEMENT'!$B$3,CropLibrary!$J$11),CropLibrary!J107,IF(EXACT('CROP MANAGEMENT'!$B$3,CropLibrary!$K$11),CropLibrary!K107,BA37)))))))</f>
        <v>0.72317338491295935</v>
      </c>
      <c r="T15" s="380">
        <f>IF(EXACT('CROP MANAGEMENT'!$C$3,CropLibrary!$E$11),CropLibrary!E107,IF(EXACT('CROP MANAGEMENT'!$C$3,CropLibrary!$F$11),CropLibrary!F107,IF(EXACT('CROP MANAGEMENT'!$C$3,CropLibrary!$G$11),CropLibrary!G107,IF(EXACT('CROP MANAGEMENT'!$C$3,CropLibrary!$H$11),CropLibrary!H107,IF(EXACT('CROP MANAGEMENT'!$C$3,CropLibrary!$I$11),CropLibrary!I107,IF(EXACT('CROP MANAGEMENT'!$C$3,CropLibrary!$J$11),CropLibrary!J107,IF(EXACT('CROP MANAGEMENT'!$C$3,CropLibrary!$K$11),CropLibrary!K107,BB37)))))))</f>
        <v>0.61520833333333336</v>
      </c>
      <c r="U15" s="380">
        <f>IF(EXACT('CROP MANAGEMENT'!$D$3,CropLibrary!$E$11),CropLibrary!E107,IF(EXACT('CROP MANAGEMENT'!$D$3,CropLibrary!$F$11),CropLibrary!F107,IF(EXACT('CROP MANAGEMENT'!$D$3,CropLibrary!$G$11),CropLibrary!G107,IF(EXACT('CROP MANAGEMENT'!$D$3,CropLibrary!$H$11),CropLibrary!H107,IF(EXACT('CROP MANAGEMENT'!$D$3,CropLibrary!$I$11),CropLibrary!I107,IF(EXACT('CROP MANAGEMENT'!$D$3,CropLibrary!$J$11),CropLibrary!J107,IF(EXACT('CROP MANAGEMENT'!$D$3,CropLibrary!$K$11),CropLibrary!K107,BC37)))))))</f>
        <v>0.5</v>
      </c>
      <c r="V15" s="380">
        <f>IF(EXACT('CROP MANAGEMENT'!$E$3,CropLibrary!$E$11),CropLibrary!E107,IF(EXACT('CROP MANAGEMENT'!$E$3,CropLibrary!$F$11),CropLibrary!F107,IF(EXACT('CROP MANAGEMENT'!$E$3,CropLibrary!$G$11),CropLibrary!G107,IF(EXACT('CROP MANAGEMENT'!$E$3,CropLibrary!$H$11),CropLibrary!H107,IF(EXACT('CROP MANAGEMENT'!$E$3,CropLibrary!$I$11),CropLibrary!I107,IF(EXACT('CROP MANAGEMENT'!$E$3,CropLibrary!$J$11),CropLibrary!J107,IF(EXACT('CROP MANAGEMENT'!$E$3,CropLibrary!$K$11),CropLibrary!K107,BD37)))))))</f>
        <v>0.63</v>
      </c>
      <c r="W15" s="380">
        <f>IF(EXACT('CROP MANAGEMENT'!$F$3,CropLibrary!$E$11),CropLibrary!E107,IF(EXACT('CROP MANAGEMENT'!$F$3,CropLibrary!$F$11),CropLibrary!F107,IF(EXACT('CROP MANAGEMENT'!$F$3,CropLibrary!$G$11),CropLibrary!G107,IF(EXACT('CROP MANAGEMENT'!$F$3,CropLibrary!$H$11),CropLibrary!H107,IF(EXACT('CROP MANAGEMENT'!$F$3,CropLibrary!$I$11),CropLibrary!I107,IF(EXACT('CROP MANAGEMENT'!$F$3,CropLibrary!$J$11),CropLibrary!J107,IF(EXACT('CROP MANAGEMENT'!$F$3,CropLibrary!$K$11),CropLibrary!K107,BE37)))))))</f>
        <v>0.45</v>
      </c>
      <c r="X15" s="11"/>
      <c r="Y15" s="223">
        <v>0.3</v>
      </c>
      <c r="Z15" s="380">
        <f>IF(EXACT('CROP MANAGEMENT'!$B$3,CropLibrary!$E$11),CropLibrary!E134,IF(EXACT('CROP MANAGEMENT'!$B$3,CropLibrary!$F$11),CropLibrary!F134,IF(EXACT('CROP MANAGEMENT'!$B$3,CropLibrary!$G$11),CropLibrary!G134,IF(EXACT('CROP MANAGEMENT'!$B$3,CropLibrary!$H$11),CropLibrary!H134,IF(EXACT('CROP MANAGEMENT'!$B$3,CropLibrary!$I$11),CropLibrary!I134,IF(EXACT('CROP MANAGEMENT'!$B$3,CropLibrary!$J$11),CropLibrary!J134,IF(EXACT('CROP MANAGEMENT'!$B$3,CropLibrary!$K$11),CropLibrary!K134,BG15)))))))</f>
        <v>0</v>
      </c>
      <c r="AA15" s="380">
        <f>IF(EXACT('CROP MANAGEMENT'!$C$3,CropLibrary!$E$11),CropLibrary!E134,IF(EXACT('CROP MANAGEMENT'!$C$3,CropLibrary!$F$11),CropLibrary!F134,IF(EXACT('CROP MANAGEMENT'!$C$3,CropLibrary!$G$11),CropLibrary!G134,IF(EXACT('CROP MANAGEMENT'!$C$3,CropLibrary!$H$11),CropLibrary!H134,IF(EXACT('CROP MANAGEMENT'!$C$3,CropLibrary!$I$11),CropLibrary!I134,IF(EXACT('CROP MANAGEMENT'!$C$3,CropLibrary!$J$11),CropLibrary!J134,IF(EXACT('CROP MANAGEMENT'!$C$3,CropLibrary!$K$11),CropLibrary!K134,BH15)))))))</f>
        <v>0</v>
      </c>
      <c r="AB15" s="380">
        <f>IF(EXACT('CROP MANAGEMENT'!$D$3,CropLibrary!$E$11),CropLibrary!E134,IF(EXACT('CROP MANAGEMENT'!$D$3,CropLibrary!$F$11),CropLibrary!F134,IF(EXACT('CROP MANAGEMENT'!$D$3,CropLibrary!$G$11),CropLibrary!G134,IF(EXACT('CROP MANAGEMENT'!$D$3,CropLibrary!$H$11),CropLibrary!H134,IF(EXACT('CROP MANAGEMENT'!$D$3,CropLibrary!$I$11),CropLibrary!I134,IF(EXACT('CROP MANAGEMENT'!$D$3,CropLibrary!$J$11),CropLibrary!J134,IF(EXACT('CROP MANAGEMENT'!$D$3,CropLibrary!$K$11),CropLibrary!K134,BI15)))))))</f>
        <v>0</v>
      </c>
      <c r="AC15" s="380">
        <f>IF(EXACT('CROP MANAGEMENT'!$E$3,CropLibrary!$E$11),CropLibrary!E134,IF(EXACT('CROP MANAGEMENT'!$E$3,CropLibrary!$F$11),CropLibrary!F134,IF(EXACT('CROP MANAGEMENT'!$E$3,CropLibrary!$G$11),CropLibrary!G134,IF(EXACT('CROP MANAGEMENT'!$E$3,CropLibrary!$H$11),CropLibrary!H134,IF(EXACT('CROP MANAGEMENT'!$E$3,CropLibrary!$I$11),CropLibrary!I134,IF(EXACT('CROP MANAGEMENT'!$E$3,CropLibrary!$J$11),CropLibrary!J134,IF(EXACT('CROP MANAGEMENT'!$E$3,CropLibrary!$K$11),CropLibrary!K134,BJ15)))))))</f>
        <v>0</v>
      </c>
      <c r="AD15" s="380">
        <f>IF(EXACT('CROP MANAGEMENT'!$F$3,CropLibrary!$E$11),CropLibrary!E134,IF(EXACT('CROP MANAGEMENT'!$F$3,CropLibrary!$F$11),CropLibrary!F134,IF(EXACT('CROP MANAGEMENT'!$F$3,CropLibrary!$G$11),CropLibrary!G134,IF(EXACT('CROP MANAGEMENT'!$F$3,CropLibrary!$H$11),CropLibrary!H134,IF(EXACT('CROP MANAGEMENT'!$F$3,CropLibrary!$I$11),CropLibrary!I134,IF(EXACT('CROP MANAGEMENT'!$F$3,CropLibrary!$J$11),CropLibrary!J134,IF(EXACT('CROP MANAGEMENT'!$F$3,CropLibrary!$K$11),CropLibrary!K134,BK15)))))))</f>
        <v>0</v>
      </c>
      <c r="AE15" s="13"/>
      <c r="AF15" s="223">
        <v>0.3</v>
      </c>
      <c r="AG15" s="380">
        <f>IF(EXACT('CROP MANAGEMENT'!$B$3,CropLibrary!$E$11),CropLibrary!E161,IF(EXACT('CROP MANAGEMENT'!$B$3,CropLibrary!$F$11),CropLibrary!F161,IF(EXACT('CROP MANAGEMENT'!$B$3,CropLibrary!$G$11),CropLibrary!G161,IF(EXACT('CROP MANAGEMENT'!$B$3,CropLibrary!$H$11),CropLibrary!H161,IF(EXACT('CROP MANAGEMENT'!$B$3,CropLibrary!$I$11),CropLibrary!I161,IF(EXACT('CROP MANAGEMENT'!$B$3,CropLibrary!$J$11),CropLibrary!J161,IF(EXACT('CROP MANAGEMENT'!$B$3,CropLibrary!$K$11),CropLibrary!K161,BG37)))))))</f>
        <v>25</v>
      </c>
      <c r="AH15" s="380">
        <f>IF(EXACT('CROP MANAGEMENT'!$C$3,CropLibrary!$E$11),CropLibrary!E161,IF(EXACT('CROP MANAGEMENT'!$C$3,CropLibrary!$F$11),CropLibrary!F161,IF(EXACT('CROP MANAGEMENT'!$C$3,CropLibrary!$G$11),CropLibrary!G161,IF(EXACT('CROP MANAGEMENT'!$C$3,CropLibrary!$H$11),CropLibrary!H161,IF(EXACT('CROP MANAGEMENT'!$C$3,CropLibrary!$I$11),CropLibrary!I161,IF(EXACT('CROP MANAGEMENT'!$C$3,CropLibrary!$J$11),CropLibrary!J161,IF(EXACT('CROP MANAGEMENT'!$C$3,CropLibrary!$K$11),CropLibrary!K161,BH37)))))))</f>
        <v>41</v>
      </c>
      <c r="AI15" s="380">
        <f>IF(EXACT('CROP MANAGEMENT'!$D$3,CropLibrary!$E$11),CropLibrary!E161,IF(EXACT('CROP MANAGEMENT'!$D$3,CropLibrary!$F$11),CropLibrary!F161,IF(EXACT('CROP MANAGEMENT'!$D$3,CropLibrary!$G$11),CropLibrary!G161,IF(EXACT('CROP MANAGEMENT'!$D$3,CropLibrary!$H$11),CropLibrary!H161,IF(EXACT('CROP MANAGEMENT'!$D$3,CropLibrary!$I$11),CropLibrary!I161,IF(EXACT('CROP MANAGEMENT'!$D$3,CropLibrary!$J$11),CropLibrary!J161,IF(EXACT('CROP MANAGEMENT'!$D$3,CropLibrary!$K$11),CropLibrary!K161,BI37)))))))</f>
        <v>25</v>
      </c>
      <c r="AJ15" s="380">
        <f>IF(EXACT('CROP MANAGEMENT'!$E$3,CropLibrary!$E$11),CropLibrary!E161,IF(EXACT('CROP MANAGEMENT'!$E$3,CropLibrary!$F$11),CropLibrary!F161,IF(EXACT('CROP MANAGEMENT'!$E$3,CropLibrary!$G$11),CropLibrary!G161,IF(EXACT('CROP MANAGEMENT'!$E$3,CropLibrary!$H$11),CropLibrary!H161,IF(EXACT('CROP MANAGEMENT'!$E$3,CropLibrary!$I$11),CropLibrary!I161,IF(EXACT('CROP MANAGEMENT'!$E$3,CropLibrary!$J$11),CropLibrary!J161,IF(EXACT('CROP MANAGEMENT'!$E$3,CropLibrary!$K$11),CropLibrary!K161,BJ37)))))))</f>
        <v>27.142857142857142</v>
      </c>
      <c r="AK15" s="380">
        <f>IF(EXACT('CROP MANAGEMENT'!$F$3,CropLibrary!$E$11),CropLibrary!E161,IF(EXACT('CROP MANAGEMENT'!$F$3,CropLibrary!$F$11),CropLibrary!F161,IF(EXACT('CROP MANAGEMENT'!$F$3,CropLibrary!$G$11),CropLibrary!G161,IF(EXACT('CROP MANAGEMENT'!$F$3,CropLibrary!$H$11),CropLibrary!H161,IF(EXACT('CROP MANAGEMENT'!$F$3,CropLibrary!$I$11),CropLibrary!I161,IF(EXACT('CROP MANAGEMENT'!$F$3,CropLibrary!$J$11),CropLibrary!J161,IF(EXACT('CROP MANAGEMENT'!$F$3,CropLibrary!$K$11),CropLibrary!K161,BK37)))))))</f>
        <v>10</v>
      </c>
      <c r="AL15" s="11"/>
      <c r="AM15" s="223">
        <v>0.6</v>
      </c>
      <c r="AN15" s="380">
        <f>IF(EXACT('CROP MANAGEMENT'!$B$3,CropLibrary!$E$11),CropLibrary!E188,IF(EXACT('CROP MANAGEMENT'!$B$3,CropLibrary!$F$11),CropLibrary!F188,IF(EXACT('CROP MANAGEMENT'!$B$3,CropLibrary!$G$11),CropLibrary!G188,IF(EXACT('CROP MANAGEMENT'!$B$3,CropLibrary!$H$11),CropLibrary!H188,IF(EXACT('CROP MANAGEMENT'!$B$3,CropLibrary!$I$11),CropLibrary!I188,IF(EXACT('CROP MANAGEMENT'!$B$3,CropLibrary!$J$11),CropLibrary!J188,IF(EXACT('CROP MANAGEMENT'!$B$3,CropLibrary!$K$11),CropLibrary!K188,BM15)))))))</f>
        <v>0.30199999999999999</v>
      </c>
      <c r="AO15" s="380">
        <f>IF(EXACT('CROP MANAGEMENT'!$C$3,CropLibrary!$E$11),CropLibrary!E188,IF(EXACT('CROP MANAGEMENT'!$C$3,CropLibrary!$F$11),CropLibrary!F188,IF(EXACT('CROP MANAGEMENT'!$C$3,CropLibrary!$G$11),CropLibrary!G188,IF(EXACT('CROP MANAGEMENT'!$C$3,CropLibrary!$H$11),CropLibrary!H188,IF(EXACT('CROP MANAGEMENT'!$C$3,CropLibrary!$I$11),CropLibrary!I188,IF(EXACT('CROP MANAGEMENT'!$C$3,CropLibrary!$J$11),CropLibrary!J188,IF(EXACT('CROP MANAGEMENT'!$C$3,CropLibrary!$K$11),CropLibrary!K188,BN15)))))))</f>
        <v>0.3</v>
      </c>
      <c r="AP15" s="380">
        <f>IF(EXACT('CROP MANAGEMENT'!$D$3,CropLibrary!$E$11),CropLibrary!E188,IF(EXACT('CROP MANAGEMENT'!$D$3,CropLibrary!$F$11),CropLibrary!F188,IF(EXACT('CROP MANAGEMENT'!$D$3,CropLibrary!$G$11),CropLibrary!G188,IF(EXACT('CROP MANAGEMENT'!$D$3,CropLibrary!$H$11),CropLibrary!H188,IF(EXACT('CROP MANAGEMENT'!$D$3,CropLibrary!$I$11),CropLibrary!I188,IF(EXACT('CROP MANAGEMENT'!$D$3,CropLibrary!$J$11),CropLibrary!J188,IF(EXACT('CROP MANAGEMENT'!$D$3,CropLibrary!$K$11),CropLibrary!K188,BO15)))))))</f>
        <v>0.30199999999999999</v>
      </c>
      <c r="AQ15" s="380">
        <f>IF(EXACT('CROP MANAGEMENT'!$E$3,CropLibrary!$E$11),CropLibrary!E188,IF(EXACT('CROP MANAGEMENT'!$E$3,CropLibrary!$F$11),CropLibrary!F188,IF(EXACT('CROP MANAGEMENT'!$E$3,CropLibrary!$G$11),CropLibrary!G188,IF(EXACT('CROP MANAGEMENT'!$E$3,CropLibrary!$H$11),CropLibrary!H188,IF(EXACT($EH14,CropLibrary!$I$11),CropLibrary!I188,IF(EXACT('CROP MANAGEMENT'!$E$3,CropLibrary!$J$11),CropLibrary!J188,IF(EXACT('CROP MANAGEMENT'!$E$3,CropLibrary!$K$11),CropLibrary!K188,BP15)))))))</f>
        <v>0.30199999999999999</v>
      </c>
      <c r="AR15" s="380">
        <f>IF(EXACT('CROP MANAGEMENT'!$F$3,CropLibrary!$E$11),CropLibrary!E188,IF(EXACT('CROP MANAGEMENT'!$F$3,CropLibrary!$F$11),CropLibrary!F188,IF(EXACT('CROP MANAGEMENT'!$F$3,CropLibrary!$G$11),CropLibrary!G188,IF(EXACT('CROP MANAGEMENT'!$F$3,CropLibrary!$H$11),CropLibrary!H188,IF(EXACT('CROP MANAGEMENT'!$F$3,CropLibrary!$I$11),CropLibrary!I188,IF(EXACT('CROP MANAGEMENT'!$F$3,CropLibrary!$J$11),CropLibrary!J188,IF(EXACT('CROP MANAGEMENT'!$F$3,CropLibrary!$K$11),CropLibrary!K188,BQ15)))))))</f>
        <v>0.30199999999999999</v>
      </c>
      <c r="AS15" s="11"/>
      <c r="AT15" s="11"/>
      <c r="AU15" s="141" t="str">
        <f>IF(EXACT('CROP MANAGEMENT'!$B$3,CropLibrary!$L$11),CropLibrary!L16,IF(EXACT('CROP MANAGEMENT'!$B$3,CropLibrary!$M$11),CropLibrary!M16,IF(EXACT('CROP MANAGEMENT'!$B$3,CropLibrary!$N$11),CropLibrary!N16,"out of range")))</f>
        <v>out of range</v>
      </c>
      <c r="AV15" s="13" t="str">
        <f>IF(EXACT('CROP MANAGEMENT'!$C$3,CropLibrary!$L$11),CropLibrary!L16,IF(EXACT('CROP MANAGEMENT'!$C$3,CropLibrary!$M$11),CropLibrary!M16,IF(EXACT('CROP MANAGEMENT'!$C$3,CropLibrary!$N$11),CropLibrary!N16,"out of range")))</f>
        <v>out of range</v>
      </c>
      <c r="AW15" s="13" t="str">
        <f>IF(EXACT('CROP MANAGEMENT'!$D$3,CropLibrary!$L$11),CropLibrary!L16,IF(EXACT('CROP MANAGEMENT'!$D$3,CropLibrary!$M$11),CropLibrary!M16,IF(EXACT('CROP MANAGEMENT'!$D$3,CropLibrary!$N$11),CropLibrary!N16,"out of range")))</f>
        <v>out of range</v>
      </c>
      <c r="AX15" s="13">
        <f>IF(EXACT('CROP MANAGEMENT'!$E$3,CropLibrary!$L$11),CropLibrary!L16,IF(EXACT('CROP MANAGEMENT'!$E$3,CropLibrary!$M$11),CropLibrary!M16,IF(EXACT('CROP MANAGEMENT'!$E$3,CropLibrary!$N$11),CropLibrary!N16,"out of range")))</f>
        <v>1</v>
      </c>
      <c r="AY15" s="13" t="str">
        <f>IF(EXACT('CROP MANAGEMENT'!$F$3,CropLibrary!$L$11),CropLibrary!L16,IF(EXACT('CROP MANAGEMENT'!$F$3,CropLibrary!$M$11),CropLibrary!M16,IF(EXACT('CROP MANAGEMENT'!$F$3,CropLibrary!$N$11),CropLibrary!N16,"out of range")))</f>
        <v>out of range</v>
      </c>
      <c r="AZ15" s="108">
        <f>CropLibrary!D80</f>
        <v>0.3</v>
      </c>
      <c r="BA15" s="13" t="str">
        <f>IF(EXACT('CROP MANAGEMENT'!$B$3,CropLibrary!$L$11),CropLibrary!L80,IF(EXACT('CROP MANAGEMENT'!$B$3,CropLibrary!$M$11),CropLibrary!M80,IF(EXACT('CROP MANAGEMENT'!$B$3,CropLibrary!$N$11),CropLibrary!N80,"out of range")))</f>
        <v>out of range</v>
      </c>
      <c r="BB15" s="13" t="str">
        <f>IF(EXACT('CROP MANAGEMENT'!$C$3,CropLibrary!$L$11),CropLibrary!L80,IF(EXACT('CROP MANAGEMENT'!$C$3,CropLibrary!$M$11),CropLibrary!M80,IF(EXACT('CROP MANAGEMENT'!$C$3,CropLibrary!$N$11),CropLibrary!N80,"out of range")))</f>
        <v>out of range</v>
      </c>
      <c r="BC15" s="13" t="str">
        <f>IF(EXACT('CROP MANAGEMENT'!$D$3,CropLibrary!$L$11),CropLibrary!L80,IF(EXACT('CROP MANAGEMENT'!$D$3,CropLibrary!$M$11),CropLibrary!M80,IF(EXACT('CROP MANAGEMENT'!$D$3,CropLibrary!$N$11),CropLibrary!N80,"out of range")))</f>
        <v>out of range</v>
      </c>
      <c r="BD15" s="13">
        <f>IF(EXACT('CROP MANAGEMENT'!$E$3,CropLibrary!$L$11),CropLibrary!L80,IF(EXACT('CROP MANAGEMENT'!$E$3,CropLibrary!$M$11),CropLibrary!M80,IF(EXACT('CROP MANAGEMENT'!$E$3,CropLibrary!$N$11),CropLibrary!N80,"out of range")))</f>
        <v>0.25</v>
      </c>
      <c r="BE15" s="13" t="str">
        <f>IF(EXACT('CROP MANAGEMENT'!$F$3,CropLibrary!$L$11),CropLibrary!L80,IF(EXACT('CROP MANAGEMENT'!$F$3,CropLibrary!$M$11),CropLibrary!M80,IF(EXACT('CROP MANAGEMENT'!$F$3,CropLibrary!$N$11),CropLibrary!N80,"out of range")))</f>
        <v>out of range</v>
      </c>
      <c r="BF15" s="108">
        <f>CropLibrary!D134</f>
        <v>0.3</v>
      </c>
      <c r="BG15" s="13" t="str">
        <f>IF(EXACT('CROP MANAGEMENT'!$B$3,CropLibrary!$L$11),CropLibrary!L134,IF(EXACT('CROP MANAGEMENT'!$B$3,CropLibrary!$M$11),CropLibrary!M134,IF(EXACT('CROP MANAGEMENT'!$B$3,CropLibrary!$N$11),CropLibrary!N134,"out of range")))</f>
        <v>out of range</v>
      </c>
      <c r="BH15" s="13" t="str">
        <f>IF(EXACT('CROP MANAGEMENT'!$C$3,CropLibrary!$L$11),CropLibrary!L134,IF(EXACT('CROP MANAGEMENT'!$C$3,CropLibrary!$M$11),CropLibrary!M134,IF(EXACT('CROP MANAGEMENT'!$C$3,CropLibrary!$N$11),CropLibrary!N134,"out of range")))</f>
        <v>out of range</v>
      </c>
      <c r="BI15" s="13" t="str">
        <f>IF(EXACT('CROP MANAGEMENT'!$D$3,CropLibrary!$L$11),CropLibrary!L134,IF(EXACT('CROP MANAGEMENT'!$D$3,CropLibrary!$M$11),CropLibrary!M134,IF(EXACT('CROP MANAGEMENT'!$D$3,CropLibrary!$N$11),CropLibrary!N134,"out of range")))</f>
        <v>out of range</v>
      </c>
      <c r="BJ15" s="13">
        <f>IF(EXACT('CROP MANAGEMENT'!$E$3,CropLibrary!$L$11),CropLibrary!L134,IF(EXACT('CROP MANAGEMENT'!$E$3,CropLibrary!$M$11),CropLibrary!M134,IF(EXACT('CROP MANAGEMENT'!$E$3,CropLibrary!$N$11),CropLibrary!N134,"out of range")))</f>
        <v>0</v>
      </c>
      <c r="BK15" s="13" t="str">
        <f>IF(EXACT('CROP MANAGEMENT'!$F$3,CropLibrary!$L$11),CropLibrary!L134,IF(EXACT('CROP MANAGEMENT'!$F$3,CropLibrary!$M$11),CropLibrary!M134,IF(EXACT('CROP MANAGEMENT'!$F$3,CropLibrary!$N$11),CropLibrary!N134,"out of range")))</f>
        <v>out of range</v>
      </c>
      <c r="BL15" s="108">
        <f>CropLibrary!D188</f>
        <v>0.6</v>
      </c>
      <c r="BM15" s="13" t="str">
        <f>IF(EXACT('CROP MANAGEMENT'!$B$3,CropLibrary!$L$11),CropLibrary!L188,IF(EXACT('CROP MANAGEMENT'!$B$3,CropLibrary!$M$11),CropLibrary!M188,IF(EXACT('CROP MANAGEMENT'!$B$3,CropLibrary!$N$11),CropLibrary!N188,"out of range")))</f>
        <v>out of range</v>
      </c>
      <c r="BN15" s="13" t="str">
        <f>IF(EXACT('CROP MANAGEMENT'!$C$3,CropLibrary!$L$11),CropLibrary!L188,IF(EXACT('CROP MANAGEMENT'!$C$3,CropLibrary!$M$11),CropLibrary!M188,IF(EXACT('CROP MANAGEMENT'!$C$3,CropLibrary!$N$11),CropLibrary!N188,"out of range")))</f>
        <v>out of range</v>
      </c>
      <c r="BO15" s="13" t="str">
        <f>IF(EXACT('CROP MANAGEMENT'!$D$3,CropLibrary!$L$11),CropLibrary!L188,IF(EXACT('CROP MANAGEMENT'!$D$3,CropLibrary!$M$11),CropLibrary!M188,IF(EXACT('CROP MANAGEMENT'!$D$3,CropLibrary!$N$11),CropLibrary!N188,"out of range")))</f>
        <v>out of range</v>
      </c>
      <c r="BP15" s="13">
        <f>IF(EXACT('CROP MANAGEMENT'!$E$3,CropLibrary!$L$11),CropLibrary!L188,IF(EXACT('CROP MANAGEMENT'!$E$3,CropLibrary!$M$11),CropLibrary!M188,IF(EXACT('CROP MANAGEMENT'!$E$3,CropLibrary!$N$11),CropLibrary!N188,"out of range")))</f>
        <v>0.30199999999999999</v>
      </c>
      <c r="BQ15" s="378" t="str">
        <f>IF(EXACT('CROP MANAGEMENT'!$F$3,CropLibrary!$L$11),CropLibrary!L188,IF(EXACT('CROP MANAGEMENT'!$F$3,CropLibrary!$M$11),CropLibrary!M188,IF(EXACT('CROP MANAGEMENT'!$F$3,CropLibrary!$N$11),CropLibrary!N188,"out of range")))</f>
        <v>out of range</v>
      </c>
      <c r="BR15" s="13"/>
      <c r="BS15" s="13"/>
      <c r="BT15" s="13"/>
      <c r="BU15" s="11"/>
      <c r="BV15" s="11"/>
      <c r="BW15" s="11"/>
    </row>
    <row r="16" spans="1:75" x14ac:dyDescent="0.3">
      <c r="A16" s="476"/>
      <c r="B16" s="476"/>
      <c r="C16" s="203" t="str">
        <f>CropLibrary!C17</f>
        <v xml:space="preserve">Latest day to flower in a year </v>
      </c>
      <c r="D16" s="212" t="str">
        <f>CropLibrary!D17</f>
        <v>Julian day</v>
      </c>
      <c r="E16" s="379">
        <f>IF(EXACT('CROP MANAGEMENT'!$B$3,CropLibrary!$E$11),CropLibrary!E17,IF(EXACT('CROP MANAGEMENT'!$B$3,CropLibrary!$F$11),CropLibrary!F17,IF(EXACT('CROP MANAGEMENT'!$B$3,CropLibrary!$G$11),CropLibrary!G17,IF(EXACT('CROP MANAGEMENT'!$B$3,CropLibrary!$H$11),CropLibrary!H17,IF(EXACT('CROP MANAGEMENT'!$B$3,CropLibrary!$I$11),CropLibrary!I17,IF(EXACT('CROP MANAGEMENT'!$B$3,CropLibrary!$J$11),CropLibrary!J17,IF(EXACT('CROP MANAGEMENT'!$B$3,CropLibrary!$K$11),CropLibrary!K17,AU16)))))))</f>
        <v>365</v>
      </c>
      <c r="F16" s="379">
        <f>IF(EXACT('CROP MANAGEMENT'!$C$3,CropLibrary!$E$11),CropLibrary!E17,IF(EXACT('CROP MANAGEMENT'!$C$3,CropLibrary!$F$11),CropLibrary!F17,IF(EXACT('CROP MANAGEMENT'!$C$3,CropLibrary!$G$11),CropLibrary!G17,IF(EXACT('CROP MANAGEMENT'!$C$3,CropLibrary!$H$11),CropLibrary!H17,IF(EXACT('CROP MANAGEMENT'!$C$3,CropLibrary!$I$11),CropLibrary!I17,IF(EXACT('CROP MANAGEMENT'!$C$3,CropLibrary!$J$11),CropLibrary!J17,IF(EXACT('CROP MANAGEMENT'!$C$3,CropLibrary!$K$11),CropLibrary!K17,AV16)))))))</f>
        <v>365</v>
      </c>
      <c r="G16" s="379">
        <f>IF(EXACT('CROP MANAGEMENT'!$D$3,CropLibrary!$E$11),CropLibrary!E17,IF(EXACT('CROP MANAGEMENT'!$D$3,CropLibrary!$F$11),CropLibrary!F17,IF(EXACT('CROP MANAGEMENT'!$D$3,CropLibrary!$G$11),CropLibrary!G17,IF(EXACT('CROP MANAGEMENT'!$D$3,CropLibrary!$H$11),CropLibrary!H17,IF(EXACT('CROP MANAGEMENT'!$D$3,CropLibrary!$I$11),CropLibrary!I17,IF(EXACT('CROP MANAGEMENT'!$D$3,CropLibrary!$J$11),CropLibrary!J17,IF(EXACT('CROP MANAGEMENT'!$D$3,CropLibrary!$K$11),CropLibrary!K17,AW16)))))))</f>
        <v>365</v>
      </c>
      <c r="H16" s="379">
        <f>IF(EXACT('CROP MANAGEMENT'!$E$3,CropLibrary!$E$11),CropLibrary!E17,IF(EXACT('CROP MANAGEMENT'!$E$3,CropLibrary!$F$11),CropLibrary!F17,IF(EXACT('CROP MANAGEMENT'!$E$3,CropLibrary!$G$11),CropLibrary!G17,IF(EXACT('CROP MANAGEMENT'!$E$3,CropLibrary!$H$11),CropLibrary!H17,IF(EXACT('CROP MANAGEMENT'!$E$3,CropLibrary!$I$11),CropLibrary!I17,IF(EXACT('CROP MANAGEMENT'!$E$3,CropLibrary!$J$11),CropLibrary!J17,IF(EXACT('CROP MANAGEMENT'!$E$3,CropLibrary!$K$11),CropLibrary!K17,AX16)))))))</f>
        <v>365</v>
      </c>
      <c r="I16" s="379">
        <f>IF(EXACT('CROP MANAGEMENT'!$F$3,CropLibrary!$E$11),CropLibrary!E17,IF(EXACT('CROP MANAGEMENT'!$F$3,CropLibrary!$F$11),CropLibrary!F17,IF(EXACT('CROP MANAGEMENT'!$F$3,CropLibrary!$G$11),CropLibrary!G17,IF(EXACT('CROP MANAGEMENT'!$F$3,CropLibrary!$H$11),CropLibrary!H17,IF(EXACT('CROP MANAGEMENT'!$F$3,CropLibrary!$I$11),CropLibrary!I17,IF(EXACT('CROP MANAGEMENT'!$F$3,CropLibrary!$J$11),CropLibrary!J17,IF(EXACT('CROP MANAGEMENT'!$F$3,CropLibrary!$K$11),CropLibrary!K17,AY16)))))))</f>
        <v>181</v>
      </c>
      <c r="J16" s="11"/>
      <c r="K16" s="223">
        <v>0.4</v>
      </c>
      <c r="L16" s="380">
        <f>IF(EXACT('CROP MANAGEMENT'!$B$3,CropLibrary!$E$11),CropLibrary!E81,IF(EXACT('CROP MANAGEMENT'!$B$3,CropLibrary!$F$11),CropLibrary!F81,IF(EXACT('CROP MANAGEMENT'!$B$3,CropLibrary!$G$11),CropLibrary!G81,IF(EXACT('CROP MANAGEMENT'!$B$3,CropLibrary!$H$11),CropLibrary!H81,IF(EXACT('CROP MANAGEMENT'!$B$3,CropLibrary!$I$11),CropLibrary!I81,IF(EXACT('CROP MANAGEMENT'!$B$3,CropLibrary!$J$11),CropLibrary!J81,IF(EXACT('CROP MANAGEMENT'!$B$3,CropLibrary!$K$11),CropLibrary!K81,BA16)))))))</f>
        <v>1.0338658246085861</v>
      </c>
      <c r="M16" s="380">
        <f>IF(EXACT('CROP MANAGEMENT'!$C$3,CropLibrary!$E$11),CropLibrary!E81,IF(EXACT('CROP MANAGEMENT'!$C$3,CropLibrary!$F$11),CropLibrary!F81,IF(EXACT('CROP MANAGEMENT'!$C$3,CropLibrary!$G$11),CropLibrary!G81,IF(EXACT('CROP MANAGEMENT'!$C$3,CropLibrary!$H$11),CropLibrary!H81,IF(EXACT('CROP MANAGEMENT'!$C$3,CropLibrary!$I$11),CropLibrary!I81,IF(EXACT('CROP MANAGEMENT'!$C$3,CropLibrary!$J$11),CropLibrary!J81,IF(EXACT('CROP MANAGEMENT'!$C$3,CropLibrary!$K$11),CropLibrary!K81,BB16)))))))</f>
        <v>0.67721108887441572</v>
      </c>
      <c r="N16" s="380">
        <f>IF(EXACT('CROP MANAGEMENT'!$D$3,CropLibrary!$E$11),CropLibrary!E81,IF(EXACT('CROP MANAGEMENT'!$D$3,CropLibrary!$F$11),CropLibrary!F81,IF(EXACT('CROP MANAGEMENT'!$D$3,CropLibrary!$G$11),CropLibrary!G81,IF(EXACT('CROP MANAGEMENT'!$D$3,CropLibrary!$H$11),CropLibrary!H81,IF(EXACT('CROP MANAGEMENT'!$D$3,CropLibrary!$I$11),CropLibrary!I81,IF(EXACT('CROP MANAGEMENT'!$D$3,CropLibrary!$J$11),CropLibrary!J81,IF(EXACT('CROP MANAGEMENT'!$D$3,CropLibrary!$K$11),CropLibrary!K81,BC16)))))))</f>
        <v>0.86550929130882082</v>
      </c>
      <c r="O16" s="380">
        <f>IF(EXACT('CROP MANAGEMENT'!$E$3,CropLibrary!$E$11),CropLibrary!E81,IF(EXACT('CROP MANAGEMENT'!$E$3,CropLibrary!$F$11),CropLibrary!F81,IF(EXACT('CROP MANAGEMENT'!$E$3,CropLibrary!$G$11),CropLibrary!G81,IF(EXACT('CROP MANAGEMENT'!$E$3,CropLibrary!$H$11),CropLibrary!H81,IF(EXACT('CROP MANAGEMENT'!$E$3,CropLibrary!$I$11),CropLibrary!I81,IF(EXACT('CROP MANAGEMENT'!$E$3,CropLibrary!$J$11),CropLibrary!J81,IF(EXACT('CROP MANAGEMENT'!$E$3,CropLibrary!$K$11),CropLibrary!K81,BD16)))))))</f>
        <v>0.25</v>
      </c>
      <c r="P16" s="380">
        <f>IF(EXACT('CROP MANAGEMENT'!$F$3,CropLibrary!$E$11),CropLibrary!E81,IF(EXACT('CROP MANAGEMENT'!$F$3,CropLibrary!$F$11),CropLibrary!F81,IF(EXACT('CROP MANAGEMENT'!$F$3,CropLibrary!$G$11),CropLibrary!G81,IF(EXACT('CROP MANAGEMENT'!$F$3,CropLibrary!$H$11),CropLibrary!H81,IF(EXACT('CROP MANAGEMENT'!$F$3,CropLibrary!$I$11),CropLibrary!I81,IF(EXACT('CROP MANAGEMENT'!$F$3,CropLibrary!$J$11),CropLibrary!J81,IF(EXACT('CROP MANAGEMENT'!$F$3,CropLibrary!$K$11),CropLibrary!K81,BE16)))))))</f>
        <v>0.67721108887441572</v>
      </c>
      <c r="Q16" s="11"/>
      <c r="R16" s="223">
        <v>0.4</v>
      </c>
      <c r="S16" s="380">
        <f>IF(EXACT('CROP MANAGEMENT'!$B$3,CropLibrary!$E$11),CropLibrary!E108,IF(EXACT('CROP MANAGEMENT'!$B$3,CropLibrary!$F$11),CropLibrary!F108,IF(EXACT('CROP MANAGEMENT'!$B$3,CropLibrary!$G$11),CropLibrary!G108,IF(EXACT('CROP MANAGEMENT'!$B$3,CropLibrary!$H$11),CropLibrary!H108,IF(EXACT('CROP MANAGEMENT'!$B$3,CropLibrary!$I$11),CropLibrary!I108,IF(EXACT('CROP MANAGEMENT'!$B$3,CropLibrary!$J$11),CropLibrary!J108,IF(EXACT('CROP MANAGEMENT'!$B$3,CropLibrary!$K$11),CropLibrary!K108,BA38)))))))</f>
        <v>0.71070195163494321</v>
      </c>
      <c r="T16" s="380">
        <f>IF(EXACT('CROP MANAGEMENT'!$C$3,CropLibrary!$E$11),CropLibrary!E108,IF(EXACT('CROP MANAGEMENT'!$C$3,CropLibrary!$F$11),CropLibrary!F108,IF(EXACT('CROP MANAGEMENT'!$C$3,CropLibrary!$G$11),CropLibrary!G108,IF(EXACT('CROP MANAGEMENT'!$C$3,CropLibrary!$H$11),CropLibrary!H108,IF(EXACT('CROP MANAGEMENT'!$C$3,CropLibrary!$I$11),CropLibrary!I108,IF(EXACT('CROP MANAGEMENT'!$C$3,CropLibrary!$J$11),CropLibrary!J108,IF(EXACT('CROP MANAGEMENT'!$C$3,CropLibrary!$K$11),CropLibrary!K108,BB38)))))))</f>
        <v>0.61888059701492537</v>
      </c>
      <c r="U16" s="380">
        <f>IF(EXACT('CROP MANAGEMENT'!$D$3,CropLibrary!$E$11),CropLibrary!E108,IF(EXACT('CROP MANAGEMENT'!$D$3,CropLibrary!$F$11),CropLibrary!F108,IF(EXACT('CROP MANAGEMENT'!$D$3,CropLibrary!$G$11),CropLibrary!G108,IF(EXACT('CROP MANAGEMENT'!$D$3,CropLibrary!$H$11),CropLibrary!H108,IF(EXACT('CROP MANAGEMENT'!$D$3,CropLibrary!$I$11),CropLibrary!I108,IF(EXACT('CROP MANAGEMENT'!$D$3,CropLibrary!$J$11),CropLibrary!J108,IF(EXACT('CROP MANAGEMENT'!$D$3,CropLibrary!$K$11),CropLibrary!K108,BC38)))))))</f>
        <v>0.5</v>
      </c>
      <c r="V16" s="380">
        <f>IF(EXACT('CROP MANAGEMENT'!$E$3,CropLibrary!$E$11),CropLibrary!E108,IF(EXACT('CROP MANAGEMENT'!$E$3,CropLibrary!$F$11),CropLibrary!F108,IF(EXACT('CROP MANAGEMENT'!$E$3,CropLibrary!$G$11),CropLibrary!G108,IF(EXACT('CROP MANAGEMENT'!$E$3,CropLibrary!$H$11),CropLibrary!H108,IF(EXACT('CROP MANAGEMENT'!$E$3,CropLibrary!$I$11),CropLibrary!I108,IF(EXACT('CROP MANAGEMENT'!$E$3,CropLibrary!$J$11),CropLibrary!J108,IF(EXACT('CROP MANAGEMENT'!$E$3,CropLibrary!$K$11),CropLibrary!K108,BD38)))))))</f>
        <v>0.63</v>
      </c>
      <c r="W16" s="380">
        <f>IF(EXACT('CROP MANAGEMENT'!$F$3,CropLibrary!$E$11),CropLibrary!E108,IF(EXACT('CROP MANAGEMENT'!$F$3,CropLibrary!$F$11),CropLibrary!F108,IF(EXACT('CROP MANAGEMENT'!$F$3,CropLibrary!$G$11),CropLibrary!G108,IF(EXACT('CROP MANAGEMENT'!$F$3,CropLibrary!$H$11),CropLibrary!H108,IF(EXACT('CROP MANAGEMENT'!$F$3,CropLibrary!$I$11),CropLibrary!I108,IF(EXACT('CROP MANAGEMENT'!$F$3,CropLibrary!$J$11),CropLibrary!J108,IF(EXACT('CROP MANAGEMENT'!$F$3,CropLibrary!$K$11),CropLibrary!K108,BE38)))))))</f>
        <v>0.3</v>
      </c>
      <c r="X16" s="11"/>
      <c r="Y16" s="223">
        <v>0.4</v>
      </c>
      <c r="Z16" s="380">
        <f>IF(EXACT('CROP MANAGEMENT'!$B$3,CropLibrary!$E$11),CropLibrary!E135,IF(EXACT('CROP MANAGEMENT'!$B$3,CropLibrary!$F$11),CropLibrary!F135,IF(EXACT('CROP MANAGEMENT'!$B$3,CropLibrary!$G$11),CropLibrary!G135,IF(EXACT('CROP MANAGEMENT'!$B$3,CropLibrary!$H$11),CropLibrary!H135,IF(EXACT('CROP MANAGEMENT'!$B$3,CropLibrary!$I$11),CropLibrary!I135,IF(EXACT('CROP MANAGEMENT'!$B$3,CropLibrary!$J$11),CropLibrary!J135,IF(EXACT('CROP MANAGEMENT'!$B$3,CropLibrary!$K$11),CropLibrary!K135,BG16)))))))</f>
        <v>0</v>
      </c>
      <c r="AA16" s="380">
        <f>IF(EXACT('CROP MANAGEMENT'!$C$3,CropLibrary!$E$11),CropLibrary!E135,IF(EXACT('CROP MANAGEMENT'!$C$3,CropLibrary!$F$11),CropLibrary!F135,IF(EXACT('CROP MANAGEMENT'!$C$3,CropLibrary!$G$11),CropLibrary!G135,IF(EXACT('CROP MANAGEMENT'!$C$3,CropLibrary!$H$11),CropLibrary!H135,IF(EXACT('CROP MANAGEMENT'!$C$3,CropLibrary!$I$11),CropLibrary!I135,IF(EXACT('CROP MANAGEMENT'!$C$3,CropLibrary!$J$11),CropLibrary!J135,IF(EXACT('CROP MANAGEMENT'!$C$3,CropLibrary!$K$11),CropLibrary!K135,BH16)))))))</f>
        <v>0</v>
      </c>
      <c r="AB16" s="380">
        <f>IF(EXACT('CROP MANAGEMENT'!$D$3,CropLibrary!$E$11),CropLibrary!E135,IF(EXACT('CROP MANAGEMENT'!$D$3,CropLibrary!$F$11),CropLibrary!F135,IF(EXACT('CROP MANAGEMENT'!$D$3,CropLibrary!$G$11),CropLibrary!G135,IF(EXACT('CROP MANAGEMENT'!$D$3,CropLibrary!$H$11),CropLibrary!H135,IF(EXACT('CROP MANAGEMENT'!$D$3,CropLibrary!$I$11),CropLibrary!I135,IF(EXACT('CROP MANAGEMENT'!$D$3,CropLibrary!$J$11),CropLibrary!J135,IF(EXACT('CROP MANAGEMENT'!$D$3,CropLibrary!$K$11),CropLibrary!K135,BI16)))))))</f>
        <v>0</v>
      </c>
      <c r="AC16" s="380">
        <f>IF(EXACT('CROP MANAGEMENT'!$E$3,CropLibrary!$E$11),CropLibrary!E135,IF(EXACT('CROP MANAGEMENT'!$E$3,CropLibrary!$F$11),CropLibrary!F135,IF(EXACT('CROP MANAGEMENT'!$E$3,CropLibrary!$G$11),CropLibrary!G135,IF(EXACT('CROP MANAGEMENT'!$E$3,CropLibrary!$H$11),CropLibrary!H135,IF(EXACT('CROP MANAGEMENT'!$E$3,CropLibrary!$I$11),CropLibrary!I135,IF(EXACT('CROP MANAGEMENT'!$E$3,CropLibrary!$J$11),CropLibrary!J135,IF(EXACT('CROP MANAGEMENT'!$E$3,CropLibrary!$K$11),CropLibrary!K135,BJ16)))))))</f>
        <v>0</v>
      </c>
      <c r="AD16" s="380">
        <f>IF(EXACT('CROP MANAGEMENT'!$F$3,CropLibrary!$E$11),CropLibrary!E135,IF(EXACT('CROP MANAGEMENT'!$F$3,CropLibrary!$F$11),CropLibrary!F135,IF(EXACT('CROP MANAGEMENT'!$F$3,CropLibrary!$G$11),CropLibrary!G135,IF(EXACT('CROP MANAGEMENT'!$F$3,CropLibrary!$H$11),CropLibrary!H135,IF(EXACT('CROP MANAGEMENT'!$F$3,CropLibrary!$I$11),CropLibrary!I135,IF(EXACT('CROP MANAGEMENT'!$F$3,CropLibrary!$J$11),CropLibrary!J135,IF(EXACT('CROP MANAGEMENT'!$F$3,CropLibrary!$K$11),CropLibrary!K135,BK16)))))))</f>
        <v>0</v>
      </c>
      <c r="AE16" s="13"/>
      <c r="AF16" s="223">
        <v>0.4</v>
      </c>
      <c r="AG16" s="380">
        <f>IF(EXACT('CROP MANAGEMENT'!$B$3,CropLibrary!$E$11),CropLibrary!E162,IF(EXACT('CROP MANAGEMENT'!$B$3,CropLibrary!$F$11),CropLibrary!F162,IF(EXACT('CROP MANAGEMENT'!$B$3,CropLibrary!$G$11),CropLibrary!G162,IF(EXACT('CROP MANAGEMENT'!$B$3,CropLibrary!$H$11),CropLibrary!H162,IF(EXACT('CROP MANAGEMENT'!$B$3,CropLibrary!$I$11),CropLibrary!I162,IF(EXACT('CROP MANAGEMENT'!$B$3,CropLibrary!$J$11),CropLibrary!J162,IF(EXACT('CROP MANAGEMENT'!$B$3,CropLibrary!$K$11),CropLibrary!K162,BG38)))))))</f>
        <v>25</v>
      </c>
      <c r="AH16" s="380">
        <f>IF(EXACT('CROP MANAGEMENT'!$C$3,CropLibrary!$E$11),CropLibrary!E162,IF(EXACT('CROP MANAGEMENT'!$C$3,CropLibrary!$F$11),CropLibrary!F162,IF(EXACT('CROP MANAGEMENT'!$C$3,CropLibrary!$G$11),CropLibrary!G162,IF(EXACT('CROP MANAGEMENT'!$C$3,CropLibrary!$H$11),CropLibrary!H162,IF(EXACT('CROP MANAGEMENT'!$C$3,CropLibrary!$I$11),CropLibrary!I162,IF(EXACT('CROP MANAGEMENT'!$C$3,CropLibrary!$J$11),CropLibrary!J162,IF(EXACT('CROP MANAGEMENT'!$C$3,CropLibrary!$K$11),CropLibrary!K162,BH38)))))))</f>
        <v>39</v>
      </c>
      <c r="AI16" s="380">
        <f>IF(EXACT('CROP MANAGEMENT'!$D$3,CropLibrary!$E$11),CropLibrary!E162,IF(EXACT('CROP MANAGEMENT'!$D$3,CropLibrary!$F$11),CropLibrary!F162,IF(EXACT('CROP MANAGEMENT'!$D$3,CropLibrary!$G$11),CropLibrary!G162,IF(EXACT('CROP MANAGEMENT'!$D$3,CropLibrary!$H$11),CropLibrary!H162,IF(EXACT('CROP MANAGEMENT'!$D$3,CropLibrary!$I$11),CropLibrary!I162,IF(EXACT('CROP MANAGEMENT'!$D$3,CropLibrary!$J$11),CropLibrary!J162,IF(EXACT('CROP MANAGEMENT'!$D$3,CropLibrary!$K$11),CropLibrary!K162,BI38)))))))</f>
        <v>25</v>
      </c>
      <c r="AJ16" s="380">
        <f>IF(EXACT('CROP MANAGEMENT'!$E$3,CropLibrary!$E$11),CropLibrary!E162,IF(EXACT('CROP MANAGEMENT'!$E$3,CropLibrary!$F$11),CropLibrary!F162,IF(EXACT('CROP MANAGEMENT'!$E$3,CropLibrary!$G$11),CropLibrary!G162,IF(EXACT('CROP MANAGEMENT'!$E$3,CropLibrary!$H$11),CropLibrary!H162,IF(EXACT('CROP MANAGEMENT'!$E$3,CropLibrary!$I$11),CropLibrary!I162,IF(EXACT('CROP MANAGEMENT'!$E$3,CropLibrary!$J$11),CropLibrary!J162,IF(EXACT('CROP MANAGEMENT'!$E$3,CropLibrary!$K$11),CropLibrary!K162,BJ38)))))))</f>
        <v>22.857142857142854</v>
      </c>
      <c r="AK16" s="380">
        <f>IF(EXACT('CROP MANAGEMENT'!$F$3,CropLibrary!$E$11),CropLibrary!E162,IF(EXACT('CROP MANAGEMENT'!$F$3,CropLibrary!$F$11),CropLibrary!F162,IF(EXACT('CROP MANAGEMENT'!$F$3,CropLibrary!$G$11),CropLibrary!G162,IF(EXACT('CROP MANAGEMENT'!$F$3,CropLibrary!$H$11),CropLibrary!H162,IF(EXACT('CROP MANAGEMENT'!$F$3,CropLibrary!$I$11),CropLibrary!I162,IF(EXACT('CROP MANAGEMENT'!$F$3,CropLibrary!$J$11),CropLibrary!J162,IF(EXACT('CROP MANAGEMENT'!$F$3,CropLibrary!$K$11),CropLibrary!K162,BK38)))))))</f>
        <v>10</v>
      </c>
      <c r="AL16" s="11"/>
      <c r="AM16" s="223">
        <v>0.8</v>
      </c>
      <c r="AN16" s="380">
        <f>IF(EXACT('CROP MANAGEMENT'!$B$3,CropLibrary!$E$11),CropLibrary!E189,IF(EXACT('CROP MANAGEMENT'!$B$3,CropLibrary!$F$11),CropLibrary!F189,IF(EXACT('CROP MANAGEMENT'!$B$3,CropLibrary!$G$11),CropLibrary!G189,IF(EXACT('CROP MANAGEMENT'!$B$3,CropLibrary!$H$11),CropLibrary!H189,IF(EXACT('CROP MANAGEMENT'!$B$3,CropLibrary!$I$11),CropLibrary!I189,IF(EXACT('CROP MANAGEMENT'!$B$3,CropLibrary!$J$11),CropLibrary!J189,IF(EXACT('CROP MANAGEMENT'!$B$3,CropLibrary!$K$11),CropLibrary!K189,BM16)))))))</f>
        <v>0.29199999999999998</v>
      </c>
      <c r="AO16" s="380">
        <f>IF(EXACT('CROP MANAGEMENT'!$C$3,CropLibrary!$E$11),CropLibrary!E189,IF(EXACT('CROP MANAGEMENT'!$C$3,CropLibrary!$F$11),CropLibrary!F189,IF(EXACT('CROP MANAGEMENT'!$C$3,CropLibrary!$G$11),CropLibrary!G189,IF(EXACT('CROP MANAGEMENT'!$C$3,CropLibrary!$H$11),CropLibrary!H189,IF(EXACT('CROP MANAGEMENT'!$C$3,CropLibrary!$I$11),CropLibrary!I189,IF(EXACT('CROP MANAGEMENT'!$C$3,CropLibrary!$J$11),CropLibrary!J189,IF(EXACT('CROP MANAGEMENT'!$C$3,CropLibrary!$K$11),CropLibrary!K189,BN16)))))))</f>
        <v>0.29199999999999998</v>
      </c>
      <c r="AP16" s="380">
        <f>IF(EXACT('CROP MANAGEMENT'!$D$3,CropLibrary!$E$11),CropLibrary!E189,IF(EXACT('CROP MANAGEMENT'!$D$3,CropLibrary!$F$11),CropLibrary!F189,IF(EXACT('CROP MANAGEMENT'!$D$3,CropLibrary!$G$11),CropLibrary!G189,IF(EXACT('CROP MANAGEMENT'!$D$3,CropLibrary!$H$11),CropLibrary!H189,IF(EXACT('CROP MANAGEMENT'!$D$3,CropLibrary!$I$11),CropLibrary!I189,IF(EXACT('CROP MANAGEMENT'!$D$3,CropLibrary!$J$11),CropLibrary!J189,IF(EXACT('CROP MANAGEMENT'!$D$3,CropLibrary!$K$11),CropLibrary!K189,BO16)))))))</f>
        <v>0.29199999999999998</v>
      </c>
      <c r="AQ16" s="380">
        <f>IF(EXACT('CROP MANAGEMENT'!$E$3,CropLibrary!$E$11),CropLibrary!E189,IF(EXACT('CROP MANAGEMENT'!$E$3,CropLibrary!$F$11),CropLibrary!F189,IF(EXACT('CROP MANAGEMENT'!$E$3,CropLibrary!$G$11),CropLibrary!G189,IF(EXACT('CROP MANAGEMENT'!$E$3,CropLibrary!$H$11),CropLibrary!H189,IF(EXACT($EH15,CropLibrary!$I$11),CropLibrary!I189,IF(EXACT('CROP MANAGEMENT'!$E$3,CropLibrary!$J$11),CropLibrary!J189,IF(EXACT('CROP MANAGEMENT'!$E$3,CropLibrary!$K$11),CropLibrary!K189,BP16)))))))</f>
        <v>0.29199999999999998</v>
      </c>
      <c r="AR16" s="380">
        <f>IF(EXACT('CROP MANAGEMENT'!$F$3,CropLibrary!$E$11),CropLibrary!E189,IF(EXACT('CROP MANAGEMENT'!$F$3,CropLibrary!$F$11),CropLibrary!F189,IF(EXACT('CROP MANAGEMENT'!$F$3,CropLibrary!$G$11),CropLibrary!G189,IF(EXACT('CROP MANAGEMENT'!$F$3,CropLibrary!$H$11),CropLibrary!H189,IF(EXACT('CROP MANAGEMENT'!$F$3,CropLibrary!$I$11),CropLibrary!I189,IF(EXACT('CROP MANAGEMENT'!$F$3,CropLibrary!$J$11),CropLibrary!J189,IF(EXACT('CROP MANAGEMENT'!$F$3,CropLibrary!$K$11),CropLibrary!K189,BQ16)))))))</f>
        <v>0.29199999999999998</v>
      </c>
      <c r="AS16" s="11"/>
      <c r="AT16" s="11"/>
      <c r="AU16" s="141" t="str">
        <f>IF(EXACT('CROP MANAGEMENT'!$B$3,CropLibrary!$L$11),CropLibrary!L17,IF(EXACT('CROP MANAGEMENT'!$B$3,CropLibrary!$M$11),CropLibrary!M17,IF(EXACT('CROP MANAGEMENT'!$B$3,CropLibrary!$N$11),CropLibrary!N17,"out of range")))</f>
        <v>out of range</v>
      </c>
      <c r="AV16" s="13" t="str">
        <f>IF(EXACT('CROP MANAGEMENT'!$C$3,CropLibrary!$L$11),CropLibrary!L17,IF(EXACT('CROP MANAGEMENT'!$C$3,CropLibrary!$M$11),CropLibrary!M17,IF(EXACT('CROP MANAGEMENT'!$C$3,CropLibrary!$N$11),CropLibrary!N17,"out of range")))</f>
        <v>out of range</v>
      </c>
      <c r="AW16" s="13" t="str">
        <f>IF(EXACT('CROP MANAGEMENT'!$D$3,CropLibrary!$L$11),CropLibrary!L17,IF(EXACT('CROP MANAGEMENT'!$D$3,CropLibrary!$M$11),CropLibrary!M17,IF(EXACT('CROP MANAGEMENT'!$D$3,CropLibrary!$N$11),CropLibrary!N17,"out of range")))</f>
        <v>out of range</v>
      </c>
      <c r="AX16" s="13">
        <f>IF(EXACT('CROP MANAGEMENT'!$E$3,CropLibrary!$L$11),CropLibrary!L17,IF(EXACT('CROP MANAGEMENT'!$E$3,CropLibrary!$M$11),CropLibrary!M17,IF(EXACT('CROP MANAGEMENT'!$E$3,CropLibrary!$N$11),CropLibrary!N17,"out of range")))</f>
        <v>365</v>
      </c>
      <c r="AY16" s="13" t="str">
        <f>IF(EXACT('CROP MANAGEMENT'!$F$3,CropLibrary!$L$11),CropLibrary!L17,IF(EXACT('CROP MANAGEMENT'!$F$3,CropLibrary!$M$11),CropLibrary!M17,IF(EXACT('CROP MANAGEMENT'!$F$3,CropLibrary!$N$11),CropLibrary!N17,"out of range")))</f>
        <v>out of range</v>
      </c>
      <c r="AZ16" s="108">
        <f>CropLibrary!D81</f>
        <v>0.4</v>
      </c>
      <c r="BA16" s="13" t="str">
        <f>IF(EXACT('CROP MANAGEMENT'!$B$3,CropLibrary!$L$11),CropLibrary!L81,IF(EXACT('CROP MANAGEMENT'!$B$3,CropLibrary!$M$11),CropLibrary!M81,IF(EXACT('CROP MANAGEMENT'!$B$3,CropLibrary!$N$11),CropLibrary!N81,"out of range")))</f>
        <v>out of range</v>
      </c>
      <c r="BB16" s="13" t="str">
        <f>IF(EXACT('CROP MANAGEMENT'!$C$3,CropLibrary!$L$11),CropLibrary!L81,IF(EXACT('CROP MANAGEMENT'!$C$3,CropLibrary!$M$11),CropLibrary!M81,IF(EXACT('CROP MANAGEMENT'!$C$3,CropLibrary!$N$11),CropLibrary!N81,"out of range")))</f>
        <v>out of range</v>
      </c>
      <c r="BC16" s="13" t="str">
        <f>IF(EXACT('CROP MANAGEMENT'!$D$3,CropLibrary!$L$11),CropLibrary!L81,IF(EXACT('CROP MANAGEMENT'!$D$3,CropLibrary!$M$11),CropLibrary!M81,IF(EXACT('CROP MANAGEMENT'!$D$3,CropLibrary!$N$11),CropLibrary!N81,"out of range")))</f>
        <v>out of range</v>
      </c>
      <c r="BD16" s="13">
        <f>IF(EXACT('CROP MANAGEMENT'!$E$3,CropLibrary!$L$11),CropLibrary!L81,IF(EXACT('CROP MANAGEMENT'!$E$3,CropLibrary!$M$11),CropLibrary!M81,IF(EXACT('CROP MANAGEMENT'!$E$3,CropLibrary!$N$11),CropLibrary!N81,"out of range")))</f>
        <v>0.25</v>
      </c>
      <c r="BE16" s="13" t="str">
        <f>IF(EXACT('CROP MANAGEMENT'!$F$3,CropLibrary!$L$11),CropLibrary!L81,IF(EXACT('CROP MANAGEMENT'!$F$3,CropLibrary!$M$11),CropLibrary!M81,IF(EXACT('CROP MANAGEMENT'!$F$3,CropLibrary!$N$11),CropLibrary!N81,"out of range")))</f>
        <v>out of range</v>
      </c>
      <c r="BF16" s="108">
        <f>CropLibrary!D135</f>
        <v>0.4</v>
      </c>
      <c r="BG16" s="13" t="str">
        <f>IF(EXACT('CROP MANAGEMENT'!$B$3,CropLibrary!$L$11),CropLibrary!L135,IF(EXACT('CROP MANAGEMENT'!$B$3,CropLibrary!$M$11),CropLibrary!M135,IF(EXACT('CROP MANAGEMENT'!$B$3,CropLibrary!$N$11),CropLibrary!N135,"out of range")))</f>
        <v>out of range</v>
      </c>
      <c r="BH16" s="13" t="str">
        <f>IF(EXACT('CROP MANAGEMENT'!$C$3,CropLibrary!$L$11),CropLibrary!L135,IF(EXACT('CROP MANAGEMENT'!$C$3,CropLibrary!$M$11),CropLibrary!M135,IF(EXACT('CROP MANAGEMENT'!$C$3,CropLibrary!$N$11),CropLibrary!N135,"out of range")))</f>
        <v>out of range</v>
      </c>
      <c r="BI16" s="13" t="str">
        <f>IF(EXACT('CROP MANAGEMENT'!$D$3,CropLibrary!$L$11),CropLibrary!L135,IF(EXACT('CROP MANAGEMENT'!$D$3,CropLibrary!$M$11),CropLibrary!M135,IF(EXACT('CROP MANAGEMENT'!$D$3,CropLibrary!$N$11),CropLibrary!N135,"out of range")))</f>
        <v>out of range</v>
      </c>
      <c r="BJ16" s="13">
        <f>IF(EXACT('CROP MANAGEMENT'!$E$3,CropLibrary!$L$11),CropLibrary!L135,IF(EXACT('CROP MANAGEMENT'!$E$3,CropLibrary!$M$11),CropLibrary!M135,IF(EXACT('CROP MANAGEMENT'!$E$3,CropLibrary!$N$11),CropLibrary!N135,"out of range")))</f>
        <v>0</v>
      </c>
      <c r="BK16" s="13" t="str">
        <f>IF(EXACT('CROP MANAGEMENT'!$F$3,CropLibrary!$L$11),CropLibrary!L135,IF(EXACT('CROP MANAGEMENT'!$F$3,CropLibrary!$M$11),CropLibrary!M135,IF(EXACT('CROP MANAGEMENT'!$F$3,CropLibrary!$N$11),CropLibrary!N135,"out of range")))</f>
        <v>out of range</v>
      </c>
      <c r="BL16" s="108">
        <f>CropLibrary!D189</f>
        <v>0.8</v>
      </c>
      <c r="BM16" s="13" t="str">
        <f>IF(EXACT('CROP MANAGEMENT'!$B$3,CropLibrary!$L$11),CropLibrary!L189,IF(EXACT('CROP MANAGEMENT'!$B$3,CropLibrary!$M$11),CropLibrary!M189,IF(EXACT('CROP MANAGEMENT'!$B$3,CropLibrary!$N$11),CropLibrary!N189,"out of range")))</f>
        <v>out of range</v>
      </c>
      <c r="BN16" s="13" t="str">
        <f>IF(EXACT('CROP MANAGEMENT'!$C$3,CropLibrary!$L$11),CropLibrary!L189,IF(EXACT('CROP MANAGEMENT'!$C$3,CropLibrary!$M$11),CropLibrary!M189,IF(EXACT('CROP MANAGEMENT'!$C$3,CropLibrary!$N$11),CropLibrary!N189,"out of range")))</f>
        <v>out of range</v>
      </c>
      <c r="BO16" s="13" t="str">
        <f>IF(EXACT('CROP MANAGEMENT'!$D$3,CropLibrary!$L$11),CropLibrary!L189,IF(EXACT('CROP MANAGEMENT'!$D$3,CropLibrary!$M$11),CropLibrary!M189,IF(EXACT('CROP MANAGEMENT'!$D$3,CropLibrary!$N$11),CropLibrary!N189,"out of range")))</f>
        <v>out of range</v>
      </c>
      <c r="BP16" s="13">
        <f>IF(EXACT('CROP MANAGEMENT'!$E$3,CropLibrary!$L$11),CropLibrary!L189,IF(EXACT('CROP MANAGEMENT'!$E$3,CropLibrary!$M$11),CropLibrary!M189,IF(EXACT('CROP MANAGEMENT'!$E$3,CropLibrary!$N$11),CropLibrary!N189,"out of range")))</f>
        <v>0.29199999999999998</v>
      </c>
      <c r="BQ16" s="378" t="str">
        <f>IF(EXACT('CROP MANAGEMENT'!$F$3,CropLibrary!$L$11),CropLibrary!L189,IF(EXACT('CROP MANAGEMENT'!$F$3,CropLibrary!$M$11),CropLibrary!M189,IF(EXACT('CROP MANAGEMENT'!$F$3,CropLibrary!$N$11),CropLibrary!N189,"out of range")))</f>
        <v>out of range</v>
      </c>
      <c r="BR16" s="13"/>
      <c r="BS16" s="13"/>
      <c r="BT16" s="13"/>
      <c r="BU16" s="11"/>
      <c r="BV16" s="11"/>
      <c r="BW16" s="11"/>
    </row>
    <row r="17" spans="1:75" x14ac:dyDescent="0.3">
      <c r="A17" s="457" t="s">
        <v>17</v>
      </c>
      <c r="B17" s="457"/>
      <c r="C17" s="203" t="str">
        <f>CropLibrary!C18</f>
        <v>Production of dry matter per day</v>
      </c>
      <c r="D17" s="212" t="str">
        <f>CropLibrary!D18</f>
        <v xml:space="preserve">kg/(m2.day) </v>
      </c>
      <c r="E17" s="379">
        <f>IF(EXACT('CROP MANAGEMENT'!$B$3,CropLibrary!$E$11),CropLibrary!E18,IF(EXACT('CROP MANAGEMENT'!$B$3,CropLibrary!$F$11),CropLibrary!F18,IF(EXACT('CROP MANAGEMENT'!$B$3,CropLibrary!$G$11),CropLibrary!G18,IF(EXACT('CROP MANAGEMENT'!$B$3,CropLibrary!$H$11),CropLibrary!H18,IF(EXACT('CROP MANAGEMENT'!$B$3,CropLibrary!$I$11),CropLibrary!I18,IF(EXACT('CROP MANAGEMENT'!$B$3,CropLibrary!$J$11),CropLibrary!J18,IF(EXACT('CROP MANAGEMENT'!$B$3,CropLibrary!$K$11),CropLibrary!K18,AU17)))))))</f>
        <v>1.7299999999999999E-2</v>
      </c>
      <c r="F17" s="379">
        <f>IF(EXACT('CROP MANAGEMENT'!$C$3,CropLibrary!$E$11),CropLibrary!E18,IF(EXACT('CROP MANAGEMENT'!$C$3,CropLibrary!$F$11),CropLibrary!F18,IF(EXACT('CROP MANAGEMENT'!$C$3,CropLibrary!$G$11),CropLibrary!G18,IF(EXACT('CROP MANAGEMENT'!$C$3,CropLibrary!$H$11),CropLibrary!H18,IF(EXACT('CROP MANAGEMENT'!$C$3,CropLibrary!$I$11),CropLibrary!I18,IF(EXACT('CROP MANAGEMENT'!$C$3,CropLibrary!$J$11),CropLibrary!J18,IF(EXACT('CROP MANAGEMENT'!$C$3,CropLibrary!$K$11),CropLibrary!K18,AV17)))))))</f>
        <v>1.4E-2</v>
      </c>
      <c r="G17" s="379">
        <f>IF(EXACT('CROP MANAGEMENT'!$D$3,CropLibrary!$E$11),CropLibrary!E18,IF(EXACT('CROP MANAGEMENT'!$D$3,CropLibrary!$F$11),CropLibrary!F18,IF(EXACT('CROP MANAGEMENT'!$D$3,CropLibrary!$G$11),CropLibrary!G18,IF(EXACT('CROP MANAGEMENT'!$D$3,CropLibrary!$H$11),CropLibrary!H18,IF(EXACT('CROP MANAGEMENT'!$D$3,CropLibrary!$I$11),CropLibrary!I18,IF(EXACT('CROP MANAGEMENT'!$D$3,CropLibrary!$J$11),CropLibrary!J18,IF(EXACT('CROP MANAGEMENT'!$D$3,CropLibrary!$K$11),CropLibrary!K18,AW17)))))))</f>
        <v>1.9599999999999999E-2</v>
      </c>
      <c r="H17" s="379">
        <f>IF(EXACT('CROP MANAGEMENT'!$E$3,CropLibrary!$E$11),CropLibrary!E18,IF(EXACT('CROP MANAGEMENT'!$E$3,CropLibrary!$F$11),CropLibrary!F18,IF(EXACT('CROP MANAGEMENT'!$E$3,CropLibrary!$G$11),CropLibrary!G18,IF(EXACT('CROP MANAGEMENT'!$E$3,CropLibrary!$H$11),CropLibrary!H18,IF(EXACT('CROP MANAGEMENT'!$E$3,CropLibrary!$I$11),CropLibrary!I18,IF(EXACT('CROP MANAGEMENT'!$E$3,CropLibrary!$J$11),CropLibrary!J18,IF(EXACT('CROP MANAGEMENT'!$E$3,CropLibrary!$K$11),CropLibrary!K18,AX17)))))))</f>
        <v>4.7E-2</v>
      </c>
      <c r="I17" s="379">
        <f>IF(EXACT('CROP MANAGEMENT'!$F$3,CropLibrary!$E$11),CropLibrary!E18,IF(EXACT('CROP MANAGEMENT'!$F$3,CropLibrary!$F$11),CropLibrary!F18,IF(EXACT('CROP MANAGEMENT'!$F$3,CropLibrary!$G$11),CropLibrary!G18,IF(EXACT('CROP MANAGEMENT'!$F$3,CropLibrary!$H$11),CropLibrary!H18,IF(EXACT('CROP MANAGEMENT'!$F$3,CropLibrary!$I$11),CropLibrary!I18,IF(EXACT('CROP MANAGEMENT'!$F$3,CropLibrary!$J$11),CropLibrary!J18,IF(EXACT('CROP MANAGEMENT'!$F$3,CropLibrary!$K$11),CropLibrary!K18,AY17)))))))</f>
        <v>0.02</v>
      </c>
      <c r="J17" s="11"/>
      <c r="K17" s="223">
        <v>0.5</v>
      </c>
      <c r="L17" s="380">
        <f>IF(EXACT('CROP MANAGEMENT'!$B$3,CropLibrary!$E$11),CropLibrary!E82,IF(EXACT('CROP MANAGEMENT'!$B$3,CropLibrary!$F$11),CropLibrary!F82,IF(EXACT('CROP MANAGEMENT'!$B$3,CropLibrary!$G$11),CropLibrary!G82,IF(EXACT('CROP MANAGEMENT'!$B$3,CropLibrary!$H$11),CropLibrary!H82,IF(EXACT('CROP MANAGEMENT'!$B$3,CropLibrary!$I$11),CropLibrary!I82,IF(EXACT('CROP MANAGEMENT'!$B$3,CropLibrary!$J$11),CropLibrary!J82,IF(EXACT('CROP MANAGEMENT'!$B$3,CropLibrary!$K$11),CropLibrary!K82,BA17)))))))</f>
        <v>1.1006561564479505</v>
      </c>
      <c r="M17" s="380">
        <f>IF(EXACT('CROP MANAGEMENT'!$C$3,CropLibrary!$E$11),CropLibrary!E82,IF(EXACT('CROP MANAGEMENT'!$C$3,CropLibrary!$F$11),CropLibrary!F82,IF(EXACT('CROP MANAGEMENT'!$C$3,CropLibrary!$G$11),CropLibrary!G82,IF(EXACT('CROP MANAGEMENT'!$C$3,CropLibrary!$H$11),CropLibrary!H82,IF(EXACT('CROP MANAGEMENT'!$C$3,CropLibrary!$I$11),CropLibrary!I82,IF(EXACT('CROP MANAGEMENT'!$C$3,CropLibrary!$J$11),CropLibrary!J82,IF(EXACT('CROP MANAGEMENT'!$C$3,CropLibrary!$K$11),CropLibrary!K82,BB17)))))))</f>
        <v>0.70723289558913216</v>
      </c>
      <c r="N17" s="380">
        <f>IF(EXACT('CROP MANAGEMENT'!$D$3,CropLibrary!$E$11),CropLibrary!E82,IF(EXACT('CROP MANAGEMENT'!$D$3,CropLibrary!$F$11),CropLibrary!F82,IF(EXACT('CROP MANAGEMENT'!$D$3,CropLibrary!$G$11),CropLibrary!G82,IF(EXACT('CROP MANAGEMENT'!$D$3,CropLibrary!$H$11),CropLibrary!H82,IF(EXACT('CROP MANAGEMENT'!$D$3,CropLibrary!$I$11),CropLibrary!I82,IF(EXACT('CROP MANAGEMENT'!$D$3,CropLibrary!$J$11),CropLibrary!J82,IF(EXACT('CROP MANAGEMENT'!$D$3,CropLibrary!$K$11),CropLibrary!K82,BC17)))))))</f>
        <v>0.87637162984067019</v>
      </c>
      <c r="O17" s="380">
        <f>IF(EXACT('CROP MANAGEMENT'!$E$3,CropLibrary!$E$11),CropLibrary!E82,IF(EXACT('CROP MANAGEMENT'!$E$3,CropLibrary!$F$11),CropLibrary!F82,IF(EXACT('CROP MANAGEMENT'!$E$3,CropLibrary!$G$11),CropLibrary!G82,IF(EXACT('CROP MANAGEMENT'!$E$3,CropLibrary!$H$11),CropLibrary!H82,IF(EXACT('CROP MANAGEMENT'!$E$3,CropLibrary!$I$11),CropLibrary!I82,IF(EXACT('CROP MANAGEMENT'!$E$3,CropLibrary!$J$11),CropLibrary!J82,IF(EXACT('CROP MANAGEMENT'!$E$3,CropLibrary!$K$11),CropLibrary!K82,BD17)))))))</f>
        <v>0.25</v>
      </c>
      <c r="P17" s="380">
        <f>IF(EXACT('CROP MANAGEMENT'!$F$3,CropLibrary!$E$11),CropLibrary!E82,IF(EXACT('CROP MANAGEMENT'!$F$3,CropLibrary!$F$11),CropLibrary!F82,IF(EXACT('CROP MANAGEMENT'!$F$3,CropLibrary!$G$11),CropLibrary!G82,IF(EXACT('CROP MANAGEMENT'!$F$3,CropLibrary!$H$11),CropLibrary!H82,IF(EXACT('CROP MANAGEMENT'!$F$3,CropLibrary!$I$11),CropLibrary!I82,IF(EXACT('CROP MANAGEMENT'!$F$3,CropLibrary!$J$11),CropLibrary!J82,IF(EXACT('CROP MANAGEMENT'!$F$3,CropLibrary!$K$11),CropLibrary!K82,BE17)))))))</f>
        <v>0.70723289558913216</v>
      </c>
      <c r="Q17" s="11"/>
      <c r="R17" s="223">
        <v>0.5</v>
      </c>
      <c r="S17" s="380">
        <f>IF(EXACT('CROP MANAGEMENT'!$B$3,CropLibrary!$E$11),CropLibrary!E109,IF(EXACT('CROP MANAGEMENT'!$B$3,CropLibrary!$F$11),CropLibrary!F109,IF(EXACT('CROP MANAGEMENT'!$B$3,CropLibrary!$G$11),CropLibrary!G109,IF(EXACT('CROP MANAGEMENT'!$B$3,CropLibrary!$H$11),CropLibrary!H109,IF(EXACT('CROP MANAGEMENT'!$B$3,CropLibrary!$I$11),CropLibrary!I109,IF(EXACT('CROP MANAGEMENT'!$B$3,CropLibrary!$J$11),CropLibrary!J109,IF(EXACT('CROP MANAGEMENT'!$B$3,CropLibrary!$K$11),CropLibrary!K109,BA39)))))))</f>
        <v>0.69671663188569188</v>
      </c>
      <c r="T17" s="380">
        <f>IF(EXACT('CROP MANAGEMENT'!$C$3,CropLibrary!$E$11),CropLibrary!E109,IF(EXACT('CROP MANAGEMENT'!$C$3,CropLibrary!$F$11),CropLibrary!F109,IF(EXACT('CROP MANAGEMENT'!$C$3,CropLibrary!$G$11),CropLibrary!G109,IF(EXACT('CROP MANAGEMENT'!$C$3,CropLibrary!$H$11),CropLibrary!H109,IF(EXACT('CROP MANAGEMENT'!$C$3,CropLibrary!$I$11),CropLibrary!I109,IF(EXACT('CROP MANAGEMENT'!$C$3,CropLibrary!$J$11),CropLibrary!J109,IF(EXACT('CROP MANAGEMENT'!$C$3,CropLibrary!$K$11),CropLibrary!K109,BB39)))))))</f>
        <v>0.61907649253731345</v>
      </c>
      <c r="U17" s="380">
        <f>IF(EXACT('CROP MANAGEMENT'!$D$3,CropLibrary!$E$11),CropLibrary!E109,IF(EXACT('CROP MANAGEMENT'!$D$3,CropLibrary!$F$11),CropLibrary!F109,IF(EXACT('CROP MANAGEMENT'!$D$3,CropLibrary!$G$11),CropLibrary!G109,IF(EXACT('CROP MANAGEMENT'!$D$3,CropLibrary!$H$11),CropLibrary!H109,IF(EXACT('CROP MANAGEMENT'!$D$3,CropLibrary!$I$11),CropLibrary!I109,IF(EXACT('CROP MANAGEMENT'!$D$3,CropLibrary!$J$11),CropLibrary!J109,IF(EXACT('CROP MANAGEMENT'!$D$3,CropLibrary!$K$11),CropLibrary!K109,BC39)))))))</f>
        <v>0.5</v>
      </c>
      <c r="V17" s="380">
        <f>IF(EXACT('CROP MANAGEMENT'!$E$3,CropLibrary!$E$11),CropLibrary!E109,IF(EXACT('CROP MANAGEMENT'!$E$3,CropLibrary!$F$11),CropLibrary!F109,IF(EXACT('CROP MANAGEMENT'!$E$3,CropLibrary!$G$11),CropLibrary!G109,IF(EXACT('CROP MANAGEMENT'!$E$3,CropLibrary!$H$11),CropLibrary!H109,IF(EXACT('CROP MANAGEMENT'!$E$3,CropLibrary!$I$11),CropLibrary!I109,IF(EXACT('CROP MANAGEMENT'!$E$3,CropLibrary!$J$11),CropLibrary!J109,IF(EXACT('CROP MANAGEMENT'!$E$3,CropLibrary!$K$11),CropLibrary!K109,BD39)))))))</f>
        <v>0.63</v>
      </c>
      <c r="W17" s="380">
        <f>IF(EXACT('CROP MANAGEMENT'!$F$3,CropLibrary!$E$11),CropLibrary!E109,IF(EXACT('CROP MANAGEMENT'!$F$3,CropLibrary!$F$11),CropLibrary!F109,IF(EXACT('CROP MANAGEMENT'!$F$3,CropLibrary!$G$11),CropLibrary!G109,IF(EXACT('CROP MANAGEMENT'!$F$3,CropLibrary!$H$11),CropLibrary!H109,IF(EXACT('CROP MANAGEMENT'!$F$3,CropLibrary!$I$11),CropLibrary!I109,IF(EXACT('CROP MANAGEMENT'!$F$3,CropLibrary!$J$11),CropLibrary!J109,IF(EXACT('CROP MANAGEMENT'!$F$3,CropLibrary!$K$11),CropLibrary!K109,BE39)))))))</f>
        <v>0.2</v>
      </c>
      <c r="X17" s="11"/>
      <c r="Y17" s="223">
        <v>0.5</v>
      </c>
      <c r="Z17" s="380">
        <f>IF(EXACT('CROP MANAGEMENT'!$B$3,CropLibrary!$E$11),CropLibrary!E136,IF(EXACT('CROP MANAGEMENT'!$B$3,CropLibrary!$F$11),CropLibrary!F136,IF(EXACT('CROP MANAGEMENT'!$B$3,CropLibrary!$G$11),CropLibrary!G136,IF(EXACT('CROP MANAGEMENT'!$B$3,CropLibrary!$H$11),CropLibrary!H136,IF(EXACT('CROP MANAGEMENT'!$B$3,CropLibrary!$I$11),CropLibrary!I136,IF(EXACT('CROP MANAGEMENT'!$B$3,CropLibrary!$J$11),CropLibrary!J136,IF(EXACT('CROP MANAGEMENT'!$B$3,CropLibrary!$K$11),CropLibrary!K136,BG17)))))))</f>
        <v>0</v>
      </c>
      <c r="AA17" s="380">
        <f>IF(EXACT('CROP MANAGEMENT'!$C$3,CropLibrary!$E$11),CropLibrary!E136,IF(EXACT('CROP MANAGEMENT'!$C$3,CropLibrary!$F$11),CropLibrary!F136,IF(EXACT('CROP MANAGEMENT'!$C$3,CropLibrary!$G$11),CropLibrary!G136,IF(EXACT('CROP MANAGEMENT'!$C$3,CropLibrary!$H$11),CropLibrary!H136,IF(EXACT('CROP MANAGEMENT'!$C$3,CropLibrary!$I$11),CropLibrary!I136,IF(EXACT('CROP MANAGEMENT'!$C$3,CropLibrary!$J$11),CropLibrary!J136,IF(EXACT('CROP MANAGEMENT'!$C$3,CropLibrary!$K$11),CropLibrary!K136,BH17)))))))</f>
        <v>0</v>
      </c>
      <c r="AB17" s="380">
        <f>IF(EXACT('CROP MANAGEMENT'!$D$3,CropLibrary!$E$11),CropLibrary!E136,IF(EXACT('CROP MANAGEMENT'!$D$3,CropLibrary!$F$11),CropLibrary!F136,IF(EXACT('CROP MANAGEMENT'!$D$3,CropLibrary!$G$11),CropLibrary!G136,IF(EXACT('CROP MANAGEMENT'!$D$3,CropLibrary!$H$11),CropLibrary!H136,IF(EXACT('CROP MANAGEMENT'!$D$3,CropLibrary!$I$11),CropLibrary!I136,IF(EXACT('CROP MANAGEMENT'!$D$3,CropLibrary!$J$11),CropLibrary!J136,IF(EXACT('CROP MANAGEMENT'!$D$3,CropLibrary!$K$11),CropLibrary!K136,BI17)))))))</f>
        <v>0</v>
      </c>
      <c r="AC17" s="380">
        <f>IF(EXACT('CROP MANAGEMENT'!$E$3,CropLibrary!$E$11),CropLibrary!E136,IF(EXACT('CROP MANAGEMENT'!$E$3,CropLibrary!$F$11),CropLibrary!F136,IF(EXACT('CROP MANAGEMENT'!$E$3,CropLibrary!$G$11),CropLibrary!G136,IF(EXACT('CROP MANAGEMENT'!$E$3,CropLibrary!$H$11),CropLibrary!H136,IF(EXACT('CROP MANAGEMENT'!$E$3,CropLibrary!$I$11),CropLibrary!I136,IF(EXACT('CROP MANAGEMENT'!$E$3,CropLibrary!$J$11),CropLibrary!J136,IF(EXACT('CROP MANAGEMENT'!$E$3,CropLibrary!$K$11),CropLibrary!K136,BJ17)))))))</f>
        <v>0</v>
      </c>
      <c r="AD17" s="380">
        <f>IF(EXACT('CROP MANAGEMENT'!$F$3,CropLibrary!$E$11),CropLibrary!E136,IF(EXACT('CROP MANAGEMENT'!$F$3,CropLibrary!$F$11),CropLibrary!F136,IF(EXACT('CROP MANAGEMENT'!$F$3,CropLibrary!$G$11),CropLibrary!G136,IF(EXACT('CROP MANAGEMENT'!$F$3,CropLibrary!$H$11),CropLibrary!H136,IF(EXACT('CROP MANAGEMENT'!$F$3,CropLibrary!$I$11),CropLibrary!I136,IF(EXACT('CROP MANAGEMENT'!$F$3,CropLibrary!$J$11),CropLibrary!J136,IF(EXACT('CROP MANAGEMENT'!$F$3,CropLibrary!$K$11),CropLibrary!K136,BK17)))))))</f>
        <v>0</v>
      </c>
      <c r="AE17" s="13"/>
      <c r="AF17" s="223">
        <v>0.5</v>
      </c>
      <c r="AG17" s="380">
        <f>IF(EXACT('CROP MANAGEMENT'!$B$3,CropLibrary!$E$11),CropLibrary!E163,IF(EXACT('CROP MANAGEMENT'!$B$3,CropLibrary!$F$11),CropLibrary!F163,IF(EXACT('CROP MANAGEMENT'!$B$3,CropLibrary!$G$11),CropLibrary!G163,IF(EXACT('CROP MANAGEMENT'!$B$3,CropLibrary!$H$11),CropLibrary!H163,IF(EXACT('CROP MANAGEMENT'!$B$3,CropLibrary!$I$11),CropLibrary!I163,IF(EXACT('CROP MANAGEMENT'!$B$3,CropLibrary!$J$11),CropLibrary!J163,IF(EXACT('CROP MANAGEMENT'!$B$3,CropLibrary!$K$11),CropLibrary!K163,BG39)))))))</f>
        <v>25</v>
      </c>
      <c r="AH17" s="380">
        <f>IF(EXACT('CROP MANAGEMENT'!$C$3,CropLibrary!$E$11),CropLibrary!E163,IF(EXACT('CROP MANAGEMENT'!$C$3,CropLibrary!$F$11),CropLibrary!F163,IF(EXACT('CROP MANAGEMENT'!$C$3,CropLibrary!$G$11),CropLibrary!G163,IF(EXACT('CROP MANAGEMENT'!$C$3,CropLibrary!$H$11),CropLibrary!H163,IF(EXACT('CROP MANAGEMENT'!$C$3,CropLibrary!$I$11),CropLibrary!I163,IF(EXACT('CROP MANAGEMENT'!$C$3,CropLibrary!$J$11),CropLibrary!J163,IF(EXACT('CROP MANAGEMENT'!$C$3,CropLibrary!$K$11),CropLibrary!K163,BH39)))))))</f>
        <v>37.5</v>
      </c>
      <c r="AI17" s="380">
        <f>IF(EXACT('CROP MANAGEMENT'!$D$3,CropLibrary!$E$11),CropLibrary!E163,IF(EXACT('CROP MANAGEMENT'!$D$3,CropLibrary!$F$11),CropLibrary!F163,IF(EXACT('CROP MANAGEMENT'!$D$3,CropLibrary!$G$11),CropLibrary!G163,IF(EXACT('CROP MANAGEMENT'!$D$3,CropLibrary!$H$11),CropLibrary!H163,IF(EXACT('CROP MANAGEMENT'!$D$3,CropLibrary!$I$11),CropLibrary!I163,IF(EXACT('CROP MANAGEMENT'!$D$3,CropLibrary!$J$11),CropLibrary!J163,IF(EXACT('CROP MANAGEMENT'!$D$3,CropLibrary!$K$11),CropLibrary!K163,BI39)))))))</f>
        <v>25</v>
      </c>
      <c r="AJ17" s="380">
        <f>IF(EXACT('CROP MANAGEMENT'!$E$3,CropLibrary!$E$11),CropLibrary!E163,IF(EXACT('CROP MANAGEMENT'!$E$3,CropLibrary!$F$11),CropLibrary!F163,IF(EXACT('CROP MANAGEMENT'!$E$3,CropLibrary!$G$11),CropLibrary!G163,IF(EXACT('CROP MANAGEMENT'!$E$3,CropLibrary!$H$11),CropLibrary!H163,IF(EXACT('CROP MANAGEMENT'!$E$3,CropLibrary!$I$11),CropLibrary!I163,IF(EXACT('CROP MANAGEMENT'!$E$3,CropLibrary!$J$11),CropLibrary!J163,IF(EXACT('CROP MANAGEMENT'!$E$3,CropLibrary!$K$11),CropLibrary!K163,BJ39)))))))</f>
        <v>18.571428571428569</v>
      </c>
      <c r="AK17" s="380">
        <f>IF(EXACT('CROP MANAGEMENT'!$F$3,CropLibrary!$E$11),CropLibrary!E163,IF(EXACT('CROP MANAGEMENT'!$F$3,CropLibrary!$F$11),CropLibrary!F163,IF(EXACT('CROP MANAGEMENT'!$F$3,CropLibrary!$G$11),CropLibrary!G163,IF(EXACT('CROP MANAGEMENT'!$F$3,CropLibrary!$H$11),CropLibrary!H163,IF(EXACT('CROP MANAGEMENT'!$F$3,CropLibrary!$I$11),CropLibrary!I163,IF(EXACT('CROP MANAGEMENT'!$F$3,CropLibrary!$J$11),CropLibrary!J163,IF(EXACT('CROP MANAGEMENT'!$F$3,CropLibrary!$K$11),CropLibrary!K163,BK39)))))))</f>
        <v>10</v>
      </c>
      <c r="AL17" s="11"/>
      <c r="AM17" s="223">
        <v>1</v>
      </c>
      <c r="AN17" s="380">
        <f>IF(EXACT('CROP MANAGEMENT'!$B$3,CropLibrary!$E$11),CropLibrary!E190,IF(EXACT('CROP MANAGEMENT'!$B$3,CropLibrary!$F$11),CropLibrary!F190,IF(EXACT('CROP MANAGEMENT'!$B$3,CropLibrary!$G$11),CropLibrary!G190,IF(EXACT('CROP MANAGEMENT'!$B$3,CropLibrary!$H$11),CropLibrary!H190,IF(EXACT('CROP MANAGEMENT'!$B$3,CropLibrary!$I$11),CropLibrary!I190,IF(EXACT('CROP MANAGEMENT'!$B$3,CropLibrary!$J$11),CropLibrary!J190,IF(EXACT('CROP MANAGEMENT'!$B$3,CropLibrary!$K$11),CropLibrary!K190,BM17)))))))</f>
        <v>0.28699999999999998</v>
      </c>
      <c r="AO17" s="380">
        <f>IF(EXACT('CROP MANAGEMENT'!$C$3,CropLibrary!$E$11),CropLibrary!E190,IF(EXACT('CROP MANAGEMENT'!$C$3,CropLibrary!$F$11),CropLibrary!F190,IF(EXACT('CROP MANAGEMENT'!$C$3,CropLibrary!$G$11),CropLibrary!G190,IF(EXACT('CROP MANAGEMENT'!$C$3,CropLibrary!$H$11),CropLibrary!H190,IF(EXACT('CROP MANAGEMENT'!$C$3,CropLibrary!$I$11),CropLibrary!I190,IF(EXACT('CROP MANAGEMENT'!$C$3,CropLibrary!$J$11),CropLibrary!J190,IF(EXACT('CROP MANAGEMENT'!$C$3,CropLibrary!$K$11),CropLibrary!K190,BN17)))))))</f>
        <v>0.28699999999999998</v>
      </c>
      <c r="AP17" s="380">
        <f>IF(EXACT('CROP MANAGEMENT'!$D$3,CropLibrary!$E$11),CropLibrary!E190,IF(EXACT('CROP MANAGEMENT'!$D$3,CropLibrary!$F$11),CropLibrary!F190,IF(EXACT('CROP MANAGEMENT'!$D$3,CropLibrary!$G$11),CropLibrary!G190,IF(EXACT('CROP MANAGEMENT'!$D$3,CropLibrary!$H$11),CropLibrary!H190,IF(EXACT('CROP MANAGEMENT'!$D$3,CropLibrary!$I$11),CropLibrary!I190,IF(EXACT('CROP MANAGEMENT'!$D$3,CropLibrary!$J$11),CropLibrary!J190,IF(EXACT('CROP MANAGEMENT'!$D$3,CropLibrary!$K$11),CropLibrary!K190,BO17)))))))</f>
        <v>0.28699999999999998</v>
      </c>
      <c r="AQ17" s="380">
        <f>IF(EXACT('CROP MANAGEMENT'!$E$3,CropLibrary!$E$11),CropLibrary!E190,IF(EXACT('CROP MANAGEMENT'!$E$3,CropLibrary!$F$11),CropLibrary!F190,IF(EXACT('CROP MANAGEMENT'!$E$3,CropLibrary!$G$11),CropLibrary!G190,IF(EXACT('CROP MANAGEMENT'!$E$3,CropLibrary!$H$11),CropLibrary!H190,IF(EXACT($EH16,CropLibrary!$I$11),CropLibrary!I190,IF(EXACT('CROP MANAGEMENT'!$E$3,CropLibrary!$J$11),CropLibrary!J190,IF(EXACT('CROP MANAGEMENT'!$E$3,CropLibrary!$K$11),CropLibrary!K190,BP17)))))))</f>
        <v>0.28699999999999998</v>
      </c>
      <c r="AR17" s="380">
        <f>IF(EXACT('CROP MANAGEMENT'!$F$3,CropLibrary!$E$11),CropLibrary!E190,IF(EXACT('CROP MANAGEMENT'!$F$3,CropLibrary!$F$11),CropLibrary!F190,IF(EXACT('CROP MANAGEMENT'!$F$3,CropLibrary!$G$11),CropLibrary!G190,IF(EXACT('CROP MANAGEMENT'!$F$3,CropLibrary!$H$11),CropLibrary!H190,IF(EXACT('CROP MANAGEMENT'!$F$3,CropLibrary!$I$11),CropLibrary!I190,IF(EXACT('CROP MANAGEMENT'!$F$3,CropLibrary!$J$11),CropLibrary!J190,IF(EXACT('CROP MANAGEMENT'!$F$3,CropLibrary!$K$11),CropLibrary!K190,BQ17)))))))</f>
        <v>0.28699999999999998</v>
      </c>
      <c r="AS17" s="11"/>
      <c r="AT17" s="11"/>
      <c r="AU17" s="141" t="str">
        <f>IF(EXACT('CROP MANAGEMENT'!$B$3,CropLibrary!$L$11),CropLibrary!L18,IF(EXACT('CROP MANAGEMENT'!$B$3,CropLibrary!$M$11),CropLibrary!M18,IF(EXACT('CROP MANAGEMENT'!$B$3,CropLibrary!$N$11),CropLibrary!N18,"out of range")))</f>
        <v>out of range</v>
      </c>
      <c r="AV17" s="13" t="str">
        <f>IF(EXACT('CROP MANAGEMENT'!$C$3,CropLibrary!$L$11),CropLibrary!L18,IF(EXACT('CROP MANAGEMENT'!$C$3,CropLibrary!$M$11),CropLibrary!M18,IF(EXACT('CROP MANAGEMENT'!$C$3,CropLibrary!$N$11),CropLibrary!N18,"out of range")))</f>
        <v>out of range</v>
      </c>
      <c r="AW17" s="13" t="str">
        <f>IF(EXACT('CROP MANAGEMENT'!$D$3,CropLibrary!$L$11),CropLibrary!L18,IF(EXACT('CROP MANAGEMENT'!$D$3,CropLibrary!$M$11),CropLibrary!M18,IF(EXACT('CROP MANAGEMENT'!$D$3,CropLibrary!$N$11),CropLibrary!N18,"out of range")))</f>
        <v>out of range</v>
      </c>
      <c r="AX17" s="13">
        <f>IF(EXACT('CROP MANAGEMENT'!$E$3,CropLibrary!$L$11),CropLibrary!L18,IF(EXACT('CROP MANAGEMENT'!$E$3,CropLibrary!$M$11),CropLibrary!M18,IF(EXACT('CROP MANAGEMENT'!$E$3,CropLibrary!$N$11),CropLibrary!N18,"out of range")))</f>
        <v>4.7E-2</v>
      </c>
      <c r="AY17" s="13" t="str">
        <f>IF(EXACT('CROP MANAGEMENT'!$F$3,CropLibrary!$L$11),CropLibrary!L18,IF(EXACT('CROP MANAGEMENT'!$F$3,CropLibrary!$M$11),CropLibrary!M18,IF(EXACT('CROP MANAGEMENT'!$F$3,CropLibrary!$N$11),CropLibrary!N18,"out of range")))</f>
        <v>out of range</v>
      </c>
      <c r="AZ17" s="108">
        <f>CropLibrary!D82</f>
        <v>0.5</v>
      </c>
      <c r="BA17" s="13" t="str">
        <f>IF(EXACT('CROP MANAGEMENT'!$B$3,CropLibrary!$L$11),CropLibrary!L82,IF(EXACT('CROP MANAGEMENT'!$B$3,CropLibrary!$M$11),CropLibrary!M82,IF(EXACT('CROP MANAGEMENT'!$B$3,CropLibrary!$N$11),CropLibrary!N82,"out of range")))</f>
        <v>out of range</v>
      </c>
      <c r="BB17" s="13" t="str">
        <f>IF(EXACT('CROP MANAGEMENT'!$C$3,CropLibrary!$L$11),CropLibrary!L82,IF(EXACT('CROP MANAGEMENT'!$C$3,CropLibrary!$M$11),CropLibrary!M82,IF(EXACT('CROP MANAGEMENT'!$C$3,CropLibrary!$N$11),CropLibrary!N82,"out of range")))</f>
        <v>out of range</v>
      </c>
      <c r="BC17" s="13" t="str">
        <f>IF(EXACT('CROP MANAGEMENT'!$D$3,CropLibrary!$L$11),CropLibrary!L82,IF(EXACT('CROP MANAGEMENT'!$D$3,CropLibrary!$M$11),CropLibrary!M82,IF(EXACT('CROP MANAGEMENT'!$D$3,CropLibrary!$N$11),CropLibrary!N82,"out of range")))</f>
        <v>out of range</v>
      </c>
      <c r="BD17" s="13">
        <f>IF(EXACT('CROP MANAGEMENT'!$E$3,CropLibrary!$L$11),CropLibrary!L82,IF(EXACT('CROP MANAGEMENT'!$E$3,CropLibrary!$M$11),CropLibrary!M82,IF(EXACT('CROP MANAGEMENT'!$E$3,CropLibrary!$N$11),CropLibrary!N82,"out of range")))</f>
        <v>0.25</v>
      </c>
      <c r="BE17" s="13" t="str">
        <f>IF(EXACT('CROP MANAGEMENT'!$F$3,CropLibrary!$L$11),CropLibrary!L82,IF(EXACT('CROP MANAGEMENT'!$F$3,CropLibrary!$M$11),CropLibrary!M82,IF(EXACT('CROP MANAGEMENT'!$F$3,CropLibrary!$N$11),CropLibrary!N82,"out of range")))</f>
        <v>out of range</v>
      </c>
      <c r="BF17" s="108">
        <f>CropLibrary!D136</f>
        <v>0.5</v>
      </c>
      <c r="BG17" s="13" t="str">
        <f>IF(EXACT('CROP MANAGEMENT'!$B$3,CropLibrary!$L$11),CropLibrary!L136,IF(EXACT('CROP MANAGEMENT'!$B$3,CropLibrary!$M$11),CropLibrary!M136,IF(EXACT('CROP MANAGEMENT'!$B$3,CropLibrary!$N$11),CropLibrary!N136,"out of range")))</f>
        <v>out of range</v>
      </c>
      <c r="BH17" s="13" t="str">
        <f>IF(EXACT('CROP MANAGEMENT'!$C$3,CropLibrary!$L$11),CropLibrary!L136,IF(EXACT('CROP MANAGEMENT'!$C$3,CropLibrary!$M$11),CropLibrary!M136,IF(EXACT('CROP MANAGEMENT'!$C$3,CropLibrary!$N$11),CropLibrary!N136,"out of range")))</f>
        <v>out of range</v>
      </c>
      <c r="BI17" s="13" t="str">
        <f>IF(EXACT('CROP MANAGEMENT'!$D$3,CropLibrary!$L$11),CropLibrary!L136,IF(EXACT('CROP MANAGEMENT'!$D$3,CropLibrary!$M$11),CropLibrary!M136,IF(EXACT('CROP MANAGEMENT'!$D$3,CropLibrary!$N$11),CropLibrary!N136,"out of range")))</f>
        <v>out of range</v>
      </c>
      <c r="BJ17" s="13">
        <f>IF(EXACT('CROP MANAGEMENT'!$E$3,CropLibrary!$L$11),CropLibrary!L136,IF(EXACT('CROP MANAGEMENT'!$E$3,CropLibrary!$M$11),CropLibrary!M136,IF(EXACT('CROP MANAGEMENT'!$E$3,CropLibrary!$N$11),CropLibrary!N136,"out of range")))</f>
        <v>0</v>
      </c>
      <c r="BK17" s="13" t="str">
        <f>IF(EXACT('CROP MANAGEMENT'!$F$3,CropLibrary!$L$11),CropLibrary!L136,IF(EXACT('CROP MANAGEMENT'!$F$3,CropLibrary!$M$11),CropLibrary!M136,IF(EXACT('CROP MANAGEMENT'!$F$3,CropLibrary!$N$11),CropLibrary!N136,"out of range")))</f>
        <v>out of range</v>
      </c>
      <c r="BL17" s="108">
        <f>CropLibrary!D190</f>
        <v>1</v>
      </c>
      <c r="BM17" s="13" t="str">
        <f>IF(EXACT('CROP MANAGEMENT'!$B$3,CropLibrary!$L$11),CropLibrary!L190,IF(EXACT('CROP MANAGEMENT'!$B$3,CropLibrary!$M$11),CropLibrary!M190,IF(EXACT('CROP MANAGEMENT'!$B$3,CropLibrary!$N$11),CropLibrary!N190,"out of range")))</f>
        <v>out of range</v>
      </c>
      <c r="BN17" s="13" t="str">
        <f>IF(EXACT('CROP MANAGEMENT'!$C$3,CropLibrary!$L$11),CropLibrary!L190,IF(EXACT('CROP MANAGEMENT'!$C$3,CropLibrary!$M$11),CropLibrary!M190,IF(EXACT('CROP MANAGEMENT'!$C$3,CropLibrary!$N$11),CropLibrary!N190,"out of range")))</f>
        <v>out of range</v>
      </c>
      <c r="BO17" s="13" t="str">
        <f>IF(EXACT('CROP MANAGEMENT'!$D$3,CropLibrary!$L$11),CropLibrary!L190,IF(EXACT('CROP MANAGEMENT'!$D$3,CropLibrary!$M$11),CropLibrary!M190,IF(EXACT('CROP MANAGEMENT'!$D$3,CropLibrary!$N$11),CropLibrary!N190,"out of range")))</f>
        <v>out of range</v>
      </c>
      <c r="BP17" s="13">
        <f>IF(EXACT('CROP MANAGEMENT'!$E$3,CropLibrary!$L$11),CropLibrary!L190,IF(EXACT('CROP MANAGEMENT'!$E$3,CropLibrary!$M$11),CropLibrary!M190,IF(EXACT('CROP MANAGEMENT'!$E$3,CropLibrary!$N$11),CropLibrary!N190,"out of range")))</f>
        <v>0.28699999999999998</v>
      </c>
      <c r="BQ17" s="378" t="str">
        <f>IF(EXACT('CROP MANAGEMENT'!$F$3,CropLibrary!$L$11),CropLibrary!L190,IF(EXACT('CROP MANAGEMENT'!$F$3,CropLibrary!$M$11),CropLibrary!M190,IF(EXACT('CROP MANAGEMENT'!$F$3,CropLibrary!$N$11),CropLibrary!N190,"out of range")))</f>
        <v>out of range</v>
      </c>
      <c r="BR17" s="13"/>
      <c r="BS17" s="13"/>
      <c r="BT17" s="13"/>
      <c r="BU17" s="11"/>
      <c r="BV17" s="11"/>
      <c r="BW17" s="11"/>
    </row>
    <row r="18" spans="1:75" x14ac:dyDescent="0.3">
      <c r="A18" s="457"/>
      <c r="B18" s="457"/>
      <c r="C18" s="203" t="str">
        <f>CropLibrary!C19</f>
        <v>Seed weight</v>
      </c>
      <c r="D18" s="212" t="str">
        <f>CropLibrary!D19</f>
        <v xml:space="preserve">kg/m2 </v>
      </c>
      <c r="E18" s="379">
        <f>IF(EXACT('CROP MANAGEMENT'!$B$3,CropLibrary!$E$11),CropLibrary!E19,IF(EXACT('CROP MANAGEMENT'!$B$3,CropLibrary!$F$11),CropLibrary!F19,IF(EXACT('CROP MANAGEMENT'!$B$3,CropLibrary!$G$11),CropLibrary!G19,IF(EXACT('CROP MANAGEMENT'!$B$3,CropLibrary!$H$11),CropLibrary!H19,IF(EXACT('CROP MANAGEMENT'!$B$3,CropLibrary!$I$11),CropLibrary!I19,IF(EXACT('CROP MANAGEMENT'!$B$3,CropLibrary!$J$11),CropLibrary!J19,IF(EXACT('CROP MANAGEMENT'!$B$3,CropLibrary!$K$11),CropLibrary!K19,AU18)))))))</f>
        <v>2E-3</v>
      </c>
      <c r="F18" s="379">
        <f>IF(EXACT('CROP MANAGEMENT'!$C$3,CropLibrary!$E$11),CropLibrary!E19,IF(EXACT('CROP MANAGEMENT'!$C$3,CropLibrary!$F$11),CropLibrary!F19,IF(EXACT('CROP MANAGEMENT'!$C$3,CropLibrary!$G$11),CropLibrary!G19,IF(EXACT('CROP MANAGEMENT'!$C$3,CropLibrary!$H$11),CropLibrary!H19,IF(EXACT('CROP MANAGEMENT'!$C$3,CropLibrary!$I$11),CropLibrary!I19,IF(EXACT('CROP MANAGEMENT'!$C$3,CropLibrary!$J$11),CropLibrary!J19,IF(EXACT('CROP MANAGEMENT'!$C$3,CropLibrary!$K$11),CropLibrary!K19,AV18)))))))</f>
        <v>4.0000000000000001E-3</v>
      </c>
      <c r="G18" s="379">
        <f>IF(EXACT('CROP MANAGEMENT'!$D$3,CropLibrary!$E$11),CropLibrary!E19,IF(EXACT('CROP MANAGEMENT'!$D$3,CropLibrary!$F$11),CropLibrary!F19,IF(EXACT('CROP MANAGEMENT'!$D$3,CropLibrary!$G$11),CropLibrary!G19,IF(EXACT('CROP MANAGEMENT'!$D$3,CropLibrary!$H$11),CropLibrary!H19,IF(EXACT('CROP MANAGEMENT'!$D$3,CropLibrary!$I$11),CropLibrary!I19,IF(EXACT('CROP MANAGEMENT'!$D$3,CropLibrary!$J$11),CropLibrary!J19,IF(EXACT('CROP MANAGEMENT'!$D$3,CropLibrary!$K$11),CropLibrary!K19,AW18)))))))</f>
        <v>0.01</v>
      </c>
      <c r="H18" s="379">
        <f>IF(EXACT('CROP MANAGEMENT'!$E$3,CropLibrary!$E$11),CropLibrary!E19,IF(EXACT('CROP MANAGEMENT'!$E$3,CropLibrary!$F$11),CropLibrary!F19,IF(EXACT('CROP MANAGEMENT'!$E$3,CropLibrary!$G$11),CropLibrary!G19,IF(EXACT('CROP MANAGEMENT'!$E$3,CropLibrary!$H$11),CropLibrary!H19,IF(EXACT('CROP MANAGEMENT'!$E$3,CropLibrary!$I$11),CropLibrary!I19,IF(EXACT('CROP MANAGEMENT'!$E$3,CropLibrary!$J$11),CropLibrary!J19,IF(EXACT('CROP MANAGEMENT'!$E$3,CropLibrary!$K$11),CropLibrary!K19,AX18)))))))</f>
        <v>0.01</v>
      </c>
      <c r="I18" s="379">
        <f>IF(EXACT('CROP MANAGEMENT'!$F$3,CropLibrary!$E$11),CropLibrary!E19,IF(EXACT('CROP MANAGEMENT'!$F$3,CropLibrary!$F$11),CropLibrary!F19,IF(EXACT('CROP MANAGEMENT'!$F$3,CropLibrary!$G$11),CropLibrary!G19,IF(EXACT('CROP MANAGEMENT'!$F$3,CropLibrary!$H$11),CropLibrary!H19,IF(EXACT('CROP MANAGEMENT'!$F$3,CropLibrary!$I$11),CropLibrary!I19,IF(EXACT('CROP MANAGEMENT'!$F$3,CropLibrary!$J$11),CropLibrary!J19,IF(EXACT('CROP MANAGEMENT'!$F$3,CropLibrary!$K$11),CropLibrary!K19,AY18)))))))</f>
        <v>0.02</v>
      </c>
      <c r="J18" s="11"/>
      <c r="K18" s="223">
        <v>0.6</v>
      </c>
      <c r="L18" s="380">
        <f>IF(EXACT('CROP MANAGEMENT'!$B$3,CropLibrary!$E$11),CropLibrary!E83,IF(EXACT('CROP MANAGEMENT'!$B$3,CropLibrary!$F$11),CropLibrary!F83,IF(EXACT('CROP MANAGEMENT'!$B$3,CropLibrary!$G$11),CropLibrary!G83,IF(EXACT('CROP MANAGEMENT'!$B$3,CropLibrary!$H$11),CropLibrary!H83,IF(EXACT('CROP MANAGEMENT'!$B$3,CropLibrary!$I$11),CropLibrary!I83,IF(EXACT('CROP MANAGEMENT'!$B$3,CropLibrary!$J$11),CropLibrary!J83,IF(EXACT('CROP MANAGEMENT'!$B$3,CropLibrary!$K$11),CropLibrary!K83,BA18)))))))</f>
        <v>1.1513776858147711</v>
      </c>
      <c r="M18" s="380">
        <f>IF(EXACT('CROP MANAGEMENT'!$C$3,CropLibrary!$E$11),CropLibrary!E83,IF(EXACT('CROP MANAGEMENT'!$C$3,CropLibrary!$F$11),CropLibrary!F83,IF(EXACT('CROP MANAGEMENT'!$C$3,CropLibrary!$G$11),CropLibrary!G83,IF(EXACT('CROP MANAGEMENT'!$C$3,CropLibrary!$H$11),CropLibrary!H83,IF(EXACT('CROP MANAGEMENT'!$C$3,CropLibrary!$I$11),CropLibrary!I83,IF(EXACT('CROP MANAGEMENT'!$C$3,CropLibrary!$J$11),CropLibrary!J83,IF(EXACT('CROP MANAGEMENT'!$C$3,CropLibrary!$K$11),CropLibrary!K83,BB18)))))))</f>
        <v>0.73725470230384849</v>
      </c>
      <c r="N18" s="380">
        <f>IF(EXACT('CROP MANAGEMENT'!$D$3,CropLibrary!$E$11),CropLibrary!E83,IF(EXACT('CROP MANAGEMENT'!$D$3,CropLibrary!$F$11),CropLibrary!F83,IF(EXACT('CROP MANAGEMENT'!$D$3,CropLibrary!$G$11),CropLibrary!G83,IF(EXACT('CROP MANAGEMENT'!$D$3,CropLibrary!$H$11),CropLibrary!H83,IF(EXACT('CROP MANAGEMENT'!$D$3,CropLibrary!$I$11),CropLibrary!I83,IF(EXACT('CROP MANAGEMENT'!$D$3,CropLibrary!$J$11),CropLibrary!J83,IF(EXACT('CROP MANAGEMENT'!$D$3,CropLibrary!$K$11),CropLibrary!K83,BC18)))))))</f>
        <v>0.88109686726483394</v>
      </c>
      <c r="O18" s="380">
        <f>IF(EXACT('CROP MANAGEMENT'!$E$3,CropLibrary!$E$11),CropLibrary!E83,IF(EXACT('CROP MANAGEMENT'!$E$3,CropLibrary!$F$11),CropLibrary!F83,IF(EXACT('CROP MANAGEMENT'!$E$3,CropLibrary!$G$11),CropLibrary!G83,IF(EXACT('CROP MANAGEMENT'!$E$3,CropLibrary!$H$11),CropLibrary!H83,IF(EXACT('CROP MANAGEMENT'!$E$3,CropLibrary!$I$11),CropLibrary!I83,IF(EXACT('CROP MANAGEMENT'!$E$3,CropLibrary!$J$11),CropLibrary!J83,IF(EXACT('CROP MANAGEMENT'!$E$3,CropLibrary!$K$11),CropLibrary!K83,BD18)))))))</f>
        <v>0.25</v>
      </c>
      <c r="P18" s="380">
        <f>IF(EXACT('CROP MANAGEMENT'!$F$3,CropLibrary!$E$11),CropLibrary!E83,IF(EXACT('CROP MANAGEMENT'!$F$3,CropLibrary!$F$11),CropLibrary!F83,IF(EXACT('CROP MANAGEMENT'!$F$3,CropLibrary!$G$11),CropLibrary!G83,IF(EXACT('CROP MANAGEMENT'!$F$3,CropLibrary!$H$11),CropLibrary!H83,IF(EXACT('CROP MANAGEMENT'!$F$3,CropLibrary!$I$11),CropLibrary!I83,IF(EXACT('CROP MANAGEMENT'!$F$3,CropLibrary!$J$11),CropLibrary!J83,IF(EXACT('CROP MANAGEMENT'!$F$3,CropLibrary!$K$11),CropLibrary!K83,BE18)))))))</f>
        <v>0.73725470230384849</v>
      </c>
      <c r="Q18" s="11"/>
      <c r="R18" s="223">
        <v>0.6</v>
      </c>
      <c r="S18" s="380">
        <f>IF(EXACT('CROP MANAGEMENT'!$B$3,CropLibrary!$E$11),CropLibrary!E110,IF(EXACT('CROP MANAGEMENT'!$B$3,CropLibrary!$F$11),CropLibrary!F110,IF(EXACT('CROP MANAGEMENT'!$B$3,CropLibrary!$G$11),CropLibrary!G110,IF(EXACT('CROP MANAGEMENT'!$B$3,CropLibrary!$H$11),CropLibrary!H110,IF(EXACT('CROP MANAGEMENT'!$B$3,CropLibrary!$I$11),CropLibrary!I110,IF(EXACT('CROP MANAGEMENT'!$B$3,CropLibrary!$J$11),CropLibrary!J110,IF(EXACT('CROP MANAGEMENT'!$B$3,CropLibrary!$K$11),CropLibrary!K110,BA40)))))))</f>
        <v>0.68270874258802206</v>
      </c>
      <c r="T18" s="380">
        <f>IF(EXACT('CROP MANAGEMENT'!$C$3,CropLibrary!$E$11),CropLibrary!E110,IF(EXACT('CROP MANAGEMENT'!$C$3,CropLibrary!$F$11),CropLibrary!F110,IF(EXACT('CROP MANAGEMENT'!$C$3,CropLibrary!$G$11),CropLibrary!G110,IF(EXACT('CROP MANAGEMENT'!$C$3,CropLibrary!$H$11),CropLibrary!H110,IF(EXACT('CROP MANAGEMENT'!$C$3,CropLibrary!$I$11),CropLibrary!I110,IF(EXACT('CROP MANAGEMENT'!$C$3,CropLibrary!$J$11),CropLibrary!J110,IF(EXACT('CROP MANAGEMENT'!$C$3,CropLibrary!$K$11),CropLibrary!K110,BB40)))))))</f>
        <v>0.61927238805970153</v>
      </c>
      <c r="U18" s="380">
        <f>IF(EXACT('CROP MANAGEMENT'!$D$3,CropLibrary!$E$11),CropLibrary!E110,IF(EXACT('CROP MANAGEMENT'!$D$3,CropLibrary!$F$11),CropLibrary!F110,IF(EXACT('CROP MANAGEMENT'!$D$3,CropLibrary!$G$11),CropLibrary!G110,IF(EXACT('CROP MANAGEMENT'!$D$3,CropLibrary!$H$11),CropLibrary!H110,IF(EXACT('CROP MANAGEMENT'!$D$3,CropLibrary!$I$11),CropLibrary!I110,IF(EXACT('CROP MANAGEMENT'!$D$3,CropLibrary!$J$11),CropLibrary!J110,IF(EXACT('CROP MANAGEMENT'!$D$3,CropLibrary!$K$11),CropLibrary!K110,BC40)))))))</f>
        <v>0.5</v>
      </c>
      <c r="V18" s="380">
        <f>IF(EXACT('CROP MANAGEMENT'!$E$3,CropLibrary!$E$11),CropLibrary!E110,IF(EXACT('CROP MANAGEMENT'!$E$3,CropLibrary!$F$11),CropLibrary!F110,IF(EXACT('CROP MANAGEMENT'!$E$3,CropLibrary!$G$11),CropLibrary!G110,IF(EXACT('CROP MANAGEMENT'!$E$3,CropLibrary!$H$11),CropLibrary!H110,IF(EXACT('CROP MANAGEMENT'!$E$3,CropLibrary!$I$11),CropLibrary!I110,IF(EXACT('CROP MANAGEMENT'!$E$3,CropLibrary!$J$11),CropLibrary!J110,IF(EXACT('CROP MANAGEMENT'!$E$3,CropLibrary!$K$11),CropLibrary!K110,BD40)))))))</f>
        <v>0.57999999999999996</v>
      </c>
      <c r="W18" s="380">
        <f>IF(EXACT('CROP MANAGEMENT'!$F$3,CropLibrary!$E$11),CropLibrary!E110,IF(EXACT('CROP MANAGEMENT'!$F$3,CropLibrary!$F$11),CropLibrary!F110,IF(EXACT('CROP MANAGEMENT'!$F$3,CropLibrary!$G$11),CropLibrary!G110,IF(EXACT('CROP MANAGEMENT'!$F$3,CropLibrary!$H$11),CropLibrary!H110,IF(EXACT('CROP MANAGEMENT'!$F$3,CropLibrary!$I$11),CropLibrary!I110,IF(EXACT('CROP MANAGEMENT'!$F$3,CropLibrary!$J$11),CropLibrary!J110,IF(EXACT('CROP MANAGEMENT'!$F$3,CropLibrary!$K$11),CropLibrary!K110,BE40)))))))</f>
        <v>0.15</v>
      </c>
      <c r="X18" s="11"/>
      <c r="Y18" s="223">
        <v>0.6</v>
      </c>
      <c r="Z18" s="380">
        <f>IF(EXACT('CROP MANAGEMENT'!$B$3,CropLibrary!$E$11),CropLibrary!E137,IF(EXACT('CROP MANAGEMENT'!$B$3,CropLibrary!$F$11),CropLibrary!F137,IF(EXACT('CROP MANAGEMENT'!$B$3,CropLibrary!$G$11),CropLibrary!G137,IF(EXACT('CROP MANAGEMENT'!$B$3,CropLibrary!$H$11),CropLibrary!H137,IF(EXACT('CROP MANAGEMENT'!$B$3,CropLibrary!$I$11),CropLibrary!I137,IF(EXACT('CROP MANAGEMENT'!$B$3,CropLibrary!$J$11),CropLibrary!J137,IF(EXACT('CROP MANAGEMENT'!$B$3,CropLibrary!$K$11),CropLibrary!K137,BG18)))))))</f>
        <v>0</v>
      </c>
      <c r="AA18" s="380">
        <f>IF(EXACT('CROP MANAGEMENT'!$C$3,CropLibrary!$E$11),CropLibrary!E137,IF(EXACT('CROP MANAGEMENT'!$C$3,CropLibrary!$F$11),CropLibrary!F137,IF(EXACT('CROP MANAGEMENT'!$C$3,CropLibrary!$G$11),CropLibrary!G137,IF(EXACT('CROP MANAGEMENT'!$C$3,CropLibrary!$H$11),CropLibrary!H137,IF(EXACT('CROP MANAGEMENT'!$C$3,CropLibrary!$I$11),CropLibrary!I137,IF(EXACT('CROP MANAGEMENT'!$C$3,CropLibrary!$J$11),CropLibrary!J137,IF(EXACT('CROP MANAGEMENT'!$C$3,CropLibrary!$K$11),CropLibrary!K137,BH18)))))))</f>
        <v>0</v>
      </c>
      <c r="AB18" s="380">
        <f>IF(EXACT('CROP MANAGEMENT'!$D$3,CropLibrary!$E$11),CropLibrary!E137,IF(EXACT('CROP MANAGEMENT'!$D$3,CropLibrary!$F$11),CropLibrary!F137,IF(EXACT('CROP MANAGEMENT'!$D$3,CropLibrary!$G$11),CropLibrary!G137,IF(EXACT('CROP MANAGEMENT'!$D$3,CropLibrary!$H$11),CropLibrary!H137,IF(EXACT('CROP MANAGEMENT'!$D$3,CropLibrary!$I$11),CropLibrary!I137,IF(EXACT('CROP MANAGEMENT'!$D$3,CropLibrary!$J$11),CropLibrary!J137,IF(EXACT('CROP MANAGEMENT'!$D$3,CropLibrary!$K$11),CropLibrary!K137,BI18)))))))</f>
        <v>0</v>
      </c>
      <c r="AC18" s="380">
        <f>IF(EXACT('CROP MANAGEMENT'!$E$3,CropLibrary!$E$11),CropLibrary!E137,IF(EXACT('CROP MANAGEMENT'!$E$3,CropLibrary!$F$11),CropLibrary!F137,IF(EXACT('CROP MANAGEMENT'!$E$3,CropLibrary!$G$11),CropLibrary!G137,IF(EXACT('CROP MANAGEMENT'!$E$3,CropLibrary!$H$11),CropLibrary!H137,IF(EXACT('CROP MANAGEMENT'!$E$3,CropLibrary!$I$11),CropLibrary!I137,IF(EXACT('CROP MANAGEMENT'!$E$3,CropLibrary!$J$11),CropLibrary!J137,IF(EXACT('CROP MANAGEMENT'!$E$3,CropLibrary!$K$11),CropLibrary!K137,BJ18)))))))</f>
        <v>0</v>
      </c>
      <c r="AD18" s="380">
        <f>IF(EXACT('CROP MANAGEMENT'!$F$3,CropLibrary!$E$11),CropLibrary!E137,IF(EXACT('CROP MANAGEMENT'!$F$3,CropLibrary!$F$11),CropLibrary!F137,IF(EXACT('CROP MANAGEMENT'!$F$3,CropLibrary!$G$11),CropLibrary!G137,IF(EXACT('CROP MANAGEMENT'!$F$3,CropLibrary!$H$11),CropLibrary!H137,IF(EXACT('CROP MANAGEMENT'!$F$3,CropLibrary!$I$11),CropLibrary!I137,IF(EXACT('CROP MANAGEMENT'!$F$3,CropLibrary!$J$11),CropLibrary!J137,IF(EXACT('CROP MANAGEMENT'!$F$3,CropLibrary!$K$11),CropLibrary!K137,BK18)))))))</f>
        <v>0</v>
      </c>
      <c r="AE18" s="13"/>
      <c r="AF18" s="223">
        <v>0.6</v>
      </c>
      <c r="AG18" s="380">
        <f>IF(EXACT('CROP MANAGEMENT'!$B$3,CropLibrary!$E$11),CropLibrary!E164,IF(EXACT('CROP MANAGEMENT'!$B$3,CropLibrary!$F$11),CropLibrary!F164,IF(EXACT('CROP MANAGEMENT'!$B$3,CropLibrary!$G$11),CropLibrary!G164,IF(EXACT('CROP MANAGEMENT'!$B$3,CropLibrary!$H$11),CropLibrary!H164,IF(EXACT('CROP MANAGEMENT'!$B$3,CropLibrary!$I$11),CropLibrary!I164,IF(EXACT('CROP MANAGEMENT'!$B$3,CropLibrary!$J$11),CropLibrary!J164,IF(EXACT('CROP MANAGEMENT'!$B$3,CropLibrary!$K$11),CropLibrary!K164,BG40)))))))</f>
        <v>25</v>
      </c>
      <c r="AH18" s="380">
        <f>IF(EXACT('CROP MANAGEMENT'!$C$3,CropLibrary!$E$11),CropLibrary!E164,IF(EXACT('CROP MANAGEMENT'!$C$3,CropLibrary!$F$11),CropLibrary!F164,IF(EXACT('CROP MANAGEMENT'!$C$3,CropLibrary!$G$11),CropLibrary!G164,IF(EXACT('CROP MANAGEMENT'!$C$3,CropLibrary!$H$11),CropLibrary!H164,IF(EXACT('CROP MANAGEMENT'!$C$3,CropLibrary!$I$11),CropLibrary!I164,IF(EXACT('CROP MANAGEMENT'!$C$3,CropLibrary!$J$11),CropLibrary!J164,IF(EXACT('CROP MANAGEMENT'!$C$3,CropLibrary!$K$11),CropLibrary!K164,BH40)))))))</f>
        <v>36</v>
      </c>
      <c r="AI18" s="380">
        <f>IF(EXACT('CROP MANAGEMENT'!$D$3,CropLibrary!$E$11),CropLibrary!E164,IF(EXACT('CROP MANAGEMENT'!$D$3,CropLibrary!$F$11),CropLibrary!F164,IF(EXACT('CROP MANAGEMENT'!$D$3,CropLibrary!$G$11),CropLibrary!G164,IF(EXACT('CROP MANAGEMENT'!$D$3,CropLibrary!$H$11),CropLibrary!H164,IF(EXACT('CROP MANAGEMENT'!$D$3,CropLibrary!$I$11),CropLibrary!I164,IF(EXACT('CROP MANAGEMENT'!$D$3,CropLibrary!$J$11),CropLibrary!J164,IF(EXACT('CROP MANAGEMENT'!$D$3,CropLibrary!$K$11),CropLibrary!K164,BI40)))))))</f>
        <v>25</v>
      </c>
      <c r="AJ18" s="380">
        <f>IF(EXACT('CROP MANAGEMENT'!$E$3,CropLibrary!$E$11),CropLibrary!E164,IF(EXACT('CROP MANAGEMENT'!$E$3,CropLibrary!$F$11),CropLibrary!F164,IF(EXACT('CROP MANAGEMENT'!$E$3,CropLibrary!$G$11),CropLibrary!G164,IF(EXACT('CROP MANAGEMENT'!$E$3,CropLibrary!$H$11),CropLibrary!H164,IF(EXACT('CROP MANAGEMENT'!$E$3,CropLibrary!$I$11),CropLibrary!I164,IF(EXACT('CROP MANAGEMENT'!$E$3,CropLibrary!$J$11),CropLibrary!J164,IF(EXACT('CROP MANAGEMENT'!$E$3,CropLibrary!$K$11),CropLibrary!K164,BJ40)))))))</f>
        <v>14.285714285714285</v>
      </c>
      <c r="AK18" s="380">
        <f>IF(EXACT('CROP MANAGEMENT'!$F$3,CropLibrary!$E$11),CropLibrary!E164,IF(EXACT('CROP MANAGEMENT'!$F$3,CropLibrary!$F$11),CropLibrary!F164,IF(EXACT('CROP MANAGEMENT'!$F$3,CropLibrary!$G$11),CropLibrary!G164,IF(EXACT('CROP MANAGEMENT'!$F$3,CropLibrary!$H$11),CropLibrary!H164,IF(EXACT('CROP MANAGEMENT'!$F$3,CropLibrary!$I$11),CropLibrary!I164,IF(EXACT('CROP MANAGEMENT'!$F$3,CropLibrary!$J$11),CropLibrary!J164,IF(EXACT('CROP MANAGEMENT'!$F$3,CropLibrary!$K$11),CropLibrary!K164,BK40)))))))</f>
        <v>10</v>
      </c>
      <c r="AL18" s="11"/>
      <c r="AM18" s="223">
        <v>1.2</v>
      </c>
      <c r="AN18" s="380">
        <f>IF(EXACT('CROP MANAGEMENT'!$B$3,CropLibrary!$E$11),CropLibrary!E191,IF(EXACT('CROP MANAGEMENT'!$B$3,CropLibrary!$F$11),CropLibrary!F191,IF(EXACT('CROP MANAGEMENT'!$B$3,CropLibrary!$G$11),CropLibrary!G191,IF(EXACT('CROP MANAGEMENT'!$B$3,CropLibrary!$H$11),CropLibrary!H191,IF(EXACT('CROP MANAGEMENT'!$B$3,CropLibrary!$I$11),CropLibrary!I191,IF(EXACT('CROP MANAGEMENT'!$B$3,CropLibrary!$J$11),CropLibrary!J191,IF(EXACT('CROP MANAGEMENT'!$B$3,CropLibrary!$K$11),CropLibrary!K191,BM18)))))))</f>
        <v>0.19800000000000001</v>
      </c>
      <c r="AO18" s="380">
        <f>IF(EXACT('CROP MANAGEMENT'!$C$3,CropLibrary!$E$11),CropLibrary!E191,IF(EXACT('CROP MANAGEMENT'!$C$3,CropLibrary!$F$11),CropLibrary!F191,IF(EXACT('CROP MANAGEMENT'!$C$3,CropLibrary!$G$11),CropLibrary!G191,IF(EXACT('CROP MANAGEMENT'!$C$3,CropLibrary!$H$11),CropLibrary!H191,IF(EXACT('CROP MANAGEMENT'!$C$3,CropLibrary!$I$11),CropLibrary!I191,IF(EXACT('CROP MANAGEMENT'!$C$3,CropLibrary!$J$11),CropLibrary!J191,IF(EXACT('CROP MANAGEMENT'!$C$3,CropLibrary!$K$11),CropLibrary!K191,BN18)))))))</f>
        <v>0.19800000000000001</v>
      </c>
      <c r="AP18" s="380">
        <f>IF(EXACT('CROP MANAGEMENT'!$D$3,CropLibrary!$E$11),CropLibrary!E191,IF(EXACT('CROP MANAGEMENT'!$D$3,CropLibrary!$F$11),CropLibrary!F191,IF(EXACT('CROP MANAGEMENT'!$D$3,CropLibrary!$G$11),CropLibrary!G191,IF(EXACT('CROP MANAGEMENT'!$D$3,CropLibrary!$H$11),CropLibrary!H191,IF(EXACT('CROP MANAGEMENT'!$D$3,CropLibrary!$I$11),CropLibrary!I191,IF(EXACT('CROP MANAGEMENT'!$D$3,CropLibrary!$J$11),CropLibrary!J191,IF(EXACT('CROP MANAGEMENT'!$D$3,CropLibrary!$K$11),CropLibrary!K191,BO18)))))))</f>
        <v>0.19800000000000001</v>
      </c>
      <c r="AQ18" s="380">
        <f>IF(EXACT('CROP MANAGEMENT'!$E$3,CropLibrary!$E$11),CropLibrary!E191,IF(EXACT('CROP MANAGEMENT'!$E$3,CropLibrary!$F$11),CropLibrary!F191,IF(EXACT('CROP MANAGEMENT'!$E$3,CropLibrary!$G$11),CropLibrary!G191,IF(EXACT('CROP MANAGEMENT'!$E$3,CropLibrary!$H$11),CropLibrary!H191,IF(EXACT($EH17,CropLibrary!$I$11),CropLibrary!I191,IF(EXACT('CROP MANAGEMENT'!$E$3,CropLibrary!$J$11),CropLibrary!J191,IF(EXACT('CROP MANAGEMENT'!$E$3,CropLibrary!$K$11),CropLibrary!K191,BP18)))))))</f>
        <v>0.19800000000000001</v>
      </c>
      <c r="AR18" s="380">
        <f>IF(EXACT('CROP MANAGEMENT'!$F$3,CropLibrary!$E$11),CropLibrary!E191,IF(EXACT('CROP MANAGEMENT'!$F$3,CropLibrary!$F$11),CropLibrary!F191,IF(EXACT('CROP MANAGEMENT'!$F$3,CropLibrary!$G$11),CropLibrary!G191,IF(EXACT('CROP MANAGEMENT'!$F$3,CropLibrary!$H$11),CropLibrary!H191,IF(EXACT('CROP MANAGEMENT'!$F$3,CropLibrary!$I$11),CropLibrary!I191,IF(EXACT('CROP MANAGEMENT'!$F$3,CropLibrary!$J$11),CropLibrary!J191,IF(EXACT('CROP MANAGEMENT'!$F$3,CropLibrary!$K$11),CropLibrary!K191,BQ18)))))))</f>
        <v>0.19800000000000001</v>
      </c>
      <c r="AS18" s="11"/>
      <c r="AT18" s="11"/>
      <c r="AU18" s="141" t="str">
        <f>IF(EXACT('CROP MANAGEMENT'!$B$3,CropLibrary!$L$11),CropLibrary!L19,IF(EXACT('CROP MANAGEMENT'!$B$3,CropLibrary!$M$11),CropLibrary!M19,IF(EXACT('CROP MANAGEMENT'!$B$3,CropLibrary!$N$11),CropLibrary!N19,"out of range")))</f>
        <v>out of range</v>
      </c>
      <c r="AV18" s="13" t="str">
        <f>IF(EXACT('CROP MANAGEMENT'!$C$3,CropLibrary!$L$11),CropLibrary!L19,IF(EXACT('CROP MANAGEMENT'!$C$3,CropLibrary!$M$11),CropLibrary!M19,IF(EXACT('CROP MANAGEMENT'!$C$3,CropLibrary!$N$11),CropLibrary!N19,"out of range")))</f>
        <v>out of range</v>
      </c>
      <c r="AW18" s="13" t="str">
        <f>IF(EXACT('CROP MANAGEMENT'!$D$3,CropLibrary!$L$11),CropLibrary!L19,IF(EXACT('CROP MANAGEMENT'!$D$3,CropLibrary!$M$11),CropLibrary!M19,IF(EXACT('CROP MANAGEMENT'!$D$3,CropLibrary!$N$11),CropLibrary!N19,"out of range")))</f>
        <v>out of range</v>
      </c>
      <c r="AX18" s="13">
        <f>IF(EXACT('CROP MANAGEMENT'!$E$3,CropLibrary!$L$11),CropLibrary!L19,IF(EXACT('CROP MANAGEMENT'!$E$3,CropLibrary!$M$11),CropLibrary!M19,IF(EXACT('CROP MANAGEMENT'!$E$3,CropLibrary!$N$11),CropLibrary!N19,"out of range")))</f>
        <v>0.01</v>
      </c>
      <c r="AY18" s="13" t="str">
        <f>IF(EXACT('CROP MANAGEMENT'!$F$3,CropLibrary!$L$11),CropLibrary!L19,IF(EXACT('CROP MANAGEMENT'!$F$3,CropLibrary!$M$11),CropLibrary!M19,IF(EXACT('CROP MANAGEMENT'!$F$3,CropLibrary!$N$11),CropLibrary!N19,"out of range")))</f>
        <v>out of range</v>
      </c>
      <c r="AZ18" s="108">
        <f>CropLibrary!D83</f>
        <v>0.6</v>
      </c>
      <c r="BA18" s="13" t="str">
        <f>IF(EXACT('CROP MANAGEMENT'!$B$3,CropLibrary!$L$11),CropLibrary!L83,IF(EXACT('CROP MANAGEMENT'!$B$3,CropLibrary!$M$11),CropLibrary!M83,IF(EXACT('CROP MANAGEMENT'!$B$3,CropLibrary!$N$11),CropLibrary!N83,"out of range")))</f>
        <v>out of range</v>
      </c>
      <c r="BB18" s="13" t="str">
        <f>IF(EXACT('CROP MANAGEMENT'!$C$3,CropLibrary!$L$11),CropLibrary!L83,IF(EXACT('CROP MANAGEMENT'!$C$3,CropLibrary!$M$11),CropLibrary!M83,IF(EXACT('CROP MANAGEMENT'!$C$3,CropLibrary!$N$11),CropLibrary!N83,"out of range")))</f>
        <v>out of range</v>
      </c>
      <c r="BC18" s="13" t="str">
        <f>IF(EXACT('CROP MANAGEMENT'!$D$3,CropLibrary!$L$11),CropLibrary!L83,IF(EXACT('CROP MANAGEMENT'!$D$3,CropLibrary!$M$11),CropLibrary!M83,IF(EXACT('CROP MANAGEMENT'!$D$3,CropLibrary!$N$11),CropLibrary!N83,"out of range")))</f>
        <v>out of range</v>
      </c>
      <c r="BD18" s="13">
        <f>IF(EXACT('CROP MANAGEMENT'!$E$3,CropLibrary!$L$11),CropLibrary!L83,IF(EXACT('CROP MANAGEMENT'!$E$3,CropLibrary!$M$11),CropLibrary!M83,IF(EXACT('CROP MANAGEMENT'!$E$3,CropLibrary!$N$11),CropLibrary!N83,"out of range")))</f>
        <v>0.25</v>
      </c>
      <c r="BE18" s="13" t="str">
        <f>IF(EXACT('CROP MANAGEMENT'!$F$3,CropLibrary!$L$11),CropLibrary!L83,IF(EXACT('CROP MANAGEMENT'!$F$3,CropLibrary!$M$11),CropLibrary!M83,IF(EXACT('CROP MANAGEMENT'!$F$3,CropLibrary!$N$11),CropLibrary!N83,"out of range")))</f>
        <v>out of range</v>
      </c>
      <c r="BF18" s="108">
        <f>CropLibrary!D137</f>
        <v>0.6</v>
      </c>
      <c r="BG18" s="13" t="str">
        <f>IF(EXACT('CROP MANAGEMENT'!$B$3,CropLibrary!$L$11),CropLibrary!L137,IF(EXACT('CROP MANAGEMENT'!$B$3,CropLibrary!$M$11),CropLibrary!M137,IF(EXACT('CROP MANAGEMENT'!$B$3,CropLibrary!$N$11),CropLibrary!N137,"out of range")))</f>
        <v>out of range</v>
      </c>
      <c r="BH18" s="13" t="str">
        <f>IF(EXACT('CROP MANAGEMENT'!$C$3,CropLibrary!$L$11),CropLibrary!L137,IF(EXACT('CROP MANAGEMENT'!$C$3,CropLibrary!$M$11),CropLibrary!M137,IF(EXACT('CROP MANAGEMENT'!$C$3,CropLibrary!$N$11),CropLibrary!N137,"out of range")))</f>
        <v>out of range</v>
      </c>
      <c r="BI18" s="13" t="str">
        <f>IF(EXACT('CROP MANAGEMENT'!$D$3,CropLibrary!$L$11),CropLibrary!L137,IF(EXACT('CROP MANAGEMENT'!$D$3,CropLibrary!$M$11),CropLibrary!M137,IF(EXACT('CROP MANAGEMENT'!$D$3,CropLibrary!$N$11),CropLibrary!N137,"out of range")))</f>
        <v>out of range</v>
      </c>
      <c r="BJ18" s="13">
        <f>IF(EXACT('CROP MANAGEMENT'!$E$3,CropLibrary!$L$11),CropLibrary!L137,IF(EXACT('CROP MANAGEMENT'!$E$3,CropLibrary!$M$11),CropLibrary!M137,IF(EXACT('CROP MANAGEMENT'!$E$3,CropLibrary!$N$11),CropLibrary!N137,"out of range")))</f>
        <v>0</v>
      </c>
      <c r="BK18" s="13" t="str">
        <f>IF(EXACT('CROP MANAGEMENT'!$F$3,CropLibrary!$L$11),CropLibrary!L137,IF(EXACT('CROP MANAGEMENT'!$F$3,CropLibrary!$M$11),CropLibrary!M137,IF(EXACT('CROP MANAGEMENT'!$F$3,CropLibrary!$N$11),CropLibrary!N137,"out of range")))</f>
        <v>out of range</v>
      </c>
      <c r="BL18" s="108">
        <f>CropLibrary!D191</f>
        <v>1.2</v>
      </c>
      <c r="BM18" s="13" t="str">
        <f>IF(EXACT('CROP MANAGEMENT'!$B$3,CropLibrary!$L$11),CropLibrary!L191,IF(EXACT('CROP MANAGEMENT'!$B$3,CropLibrary!$M$11),CropLibrary!M191,IF(EXACT('CROP MANAGEMENT'!$B$3,CropLibrary!$N$11),CropLibrary!N191,"out of range")))</f>
        <v>out of range</v>
      </c>
      <c r="BN18" s="13" t="str">
        <f>IF(EXACT('CROP MANAGEMENT'!$C$3,CropLibrary!$L$11),CropLibrary!L191,IF(EXACT('CROP MANAGEMENT'!$C$3,CropLibrary!$M$11),CropLibrary!M191,IF(EXACT('CROP MANAGEMENT'!$C$3,CropLibrary!$N$11),CropLibrary!N191,"out of range")))</f>
        <v>out of range</v>
      </c>
      <c r="BO18" s="13" t="str">
        <f>IF(EXACT('CROP MANAGEMENT'!$D$3,CropLibrary!$L$11),CropLibrary!L191,IF(EXACT('CROP MANAGEMENT'!$D$3,CropLibrary!$M$11),CropLibrary!M191,IF(EXACT('CROP MANAGEMENT'!$D$3,CropLibrary!$N$11),CropLibrary!N191,"out of range")))</f>
        <v>out of range</v>
      </c>
      <c r="BP18" s="13">
        <f>IF(EXACT('CROP MANAGEMENT'!$E$3,CropLibrary!$L$11),CropLibrary!L191,IF(EXACT('CROP MANAGEMENT'!$E$3,CropLibrary!$M$11),CropLibrary!M191,IF(EXACT('CROP MANAGEMENT'!$E$3,CropLibrary!$N$11),CropLibrary!N191,"out of range")))</f>
        <v>0.19800000000000001</v>
      </c>
      <c r="BQ18" s="378" t="str">
        <f>IF(EXACT('CROP MANAGEMENT'!$F$3,CropLibrary!$L$11),CropLibrary!L191,IF(EXACT('CROP MANAGEMENT'!$F$3,CropLibrary!$M$11),CropLibrary!M191,IF(EXACT('CROP MANAGEMENT'!$F$3,CropLibrary!$N$11),CropLibrary!N191,"out of range")))</f>
        <v>out of range</v>
      </c>
      <c r="BR18" s="13"/>
      <c r="BS18" s="13"/>
      <c r="BT18" s="13"/>
      <c r="BU18" s="11"/>
      <c r="BV18" s="11"/>
      <c r="BW18" s="11"/>
    </row>
    <row r="19" spans="1:75" x14ac:dyDescent="0.3">
      <c r="A19" s="457"/>
      <c r="B19" s="457"/>
      <c r="C19" s="203" t="str">
        <f>CropLibrary!C20</f>
        <v>Water requirement for dry matter production</v>
      </c>
      <c r="D19" s="212" t="str">
        <f>CropLibrary!D20</f>
        <v xml:space="preserve">l/kg </v>
      </c>
      <c r="E19" s="379">
        <f>IF(EXACT('CROP MANAGEMENT'!$B$3,CropLibrary!$E$11),CropLibrary!E20,IF(EXACT('CROP MANAGEMENT'!$B$3,CropLibrary!$F$11),CropLibrary!F20,IF(EXACT('CROP MANAGEMENT'!$B$3,CropLibrary!$G$11),CropLibrary!G20,IF(EXACT('CROP MANAGEMENT'!$B$3,CropLibrary!$H$11),CropLibrary!H20,IF(EXACT('CROP MANAGEMENT'!$B$3,CropLibrary!$I$11),CropLibrary!I20,IF(EXACT('CROP MANAGEMENT'!$B$3,CropLibrary!$J$11),CropLibrary!J20,IF(EXACT('CROP MANAGEMENT'!$B$3,CropLibrary!$K$11),CropLibrary!K20,AU19)))))))</f>
        <v>500</v>
      </c>
      <c r="F19" s="379">
        <f>IF(EXACT('CROP MANAGEMENT'!$C$3,CropLibrary!$E$11),CropLibrary!E20,IF(EXACT('CROP MANAGEMENT'!$C$3,CropLibrary!$F$11),CropLibrary!F20,IF(EXACT('CROP MANAGEMENT'!$C$3,CropLibrary!$G$11),CropLibrary!G20,IF(EXACT('CROP MANAGEMENT'!$C$3,CropLibrary!$H$11),CropLibrary!H20,IF(EXACT('CROP MANAGEMENT'!$C$3,CropLibrary!$I$11),CropLibrary!I20,IF(EXACT('CROP MANAGEMENT'!$C$3,CropLibrary!$J$11),CropLibrary!J20,IF(EXACT('CROP MANAGEMENT'!$C$3,CropLibrary!$K$11),CropLibrary!K20,AV19)))))))</f>
        <v>300</v>
      </c>
      <c r="G19" s="379">
        <f>IF(EXACT('CROP MANAGEMENT'!$D$3,CropLibrary!$E$11),CropLibrary!E20,IF(EXACT('CROP MANAGEMENT'!$D$3,CropLibrary!$F$11),CropLibrary!F20,IF(EXACT('CROP MANAGEMENT'!$D$3,CropLibrary!$G$11),CropLibrary!G20,IF(EXACT('CROP MANAGEMENT'!$D$3,CropLibrary!$H$11),CropLibrary!H20,IF(EXACT('CROP MANAGEMENT'!$D$3,CropLibrary!$I$11),CropLibrary!I20,IF(EXACT('CROP MANAGEMENT'!$D$3,CropLibrary!$J$11),CropLibrary!J20,IF(EXACT('CROP MANAGEMENT'!$D$3,CropLibrary!$K$11),CropLibrary!K20,AW19)))))))</f>
        <v>500</v>
      </c>
      <c r="H19" s="379">
        <f>IF(EXACT('CROP MANAGEMENT'!$E$3,CropLibrary!$E$11),CropLibrary!E20,IF(EXACT('CROP MANAGEMENT'!$E$3,CropLibrary!$F$11),CropLibrary!F20,IF(EXACT('CROP MANAGEMENT'!$E$3,CropLibrary!$G$11),CropLibrary!G20,IF(EXACT('CROP MANAGEMENT'!$E$3,CropLibrary!$H$11),CropLibrary!H20,IF(EXACT('CROP MANAGEMENT'!$E$3,CropLibrary!$I$11),CropLibrary!I20,IF(EXACT('CROP MANAGEMENT'!$E$3,CropLibrary!$J$11),CropLibrary!J20,IF(EXACT('CROP MANAGEMENT'!$E$3,CropLibrary!$K$11),CropLibrary!K20,AX19)))))))</f>
        <v>100</v>
      </c>
      <c r="I19" s="379">
        <f>IF(EXACT('CROP MANAGEMENT'!$F$3,CropLibrary!$E$11),CropLibrary!E20,IF(EXACT('CROP MANAGEMENT'!$F$3,CropLibrary!$F$11),CropLibrary!F20,IF(EXACT('CROP MANAGEMENT'!$F$3,CropLibrary!$G$11),CropLibrary!G20,IF(EXACT('CROP MANAGEMENT'!$F$3,CropLibrary!$H$11),CropLibrary!H20,IF(EXACT('CROP MANAGEMENT'!$F$3,CropLibrary!$I$11),CropLibrary!I20,IF(EXACT('CROP MANAGEMENT'!$F$3,CropLibrary!$J$11),CropLibrary!J20,IF(EXACT('CROP MANAGEMENT'!$F$3,CropLibrary!$K$11),CropLibrary!K20,AY19)))))))</f>
        <v>300</v>
      </c>
      <c r="J19" s="11"/>
      <c r="K19" s="223">
        <v>0.7</v>
      </c>
      <c r="L19" s="380">
        <f>IF(EXACT('CROP MANAGEMENT'!$B$3,CropLibrary!$E$11),CropLibrary!E84,IF(EXACT('CROP MANAGEMENT'!$B$3,CropLibrary!$F$11),CropLibrary!F84,IF(EXACT('CROP MANAGEMENT'!$B$3,CropLibrary!$G$11),CropLibrary!G84,IF(EXACT('CROP MANAGEMENT'!$B$3,CropLibrary!$H$11),CropLibrary!H84,IF(EXACT('CROP MANAGEMENT'!$B$3,CropLibrary!$I$11),CropLibrary!I84,IF(EXACT('CROP MANAGEMENT'!$B$3,CropLibrary!$J$11),CropLibrary!J84,IF(EXACT('CROP MANAGEMENT'!$B$3,CropLibrary!$K$11),CropLibrary!K84,BA19)))))))</f>
        <v>1.0815831966375118</v>
      </c>
      <c r="M19" s="380">
        <f>IF(EXACT('CROP MANAGEMENT'!$C$3,CropLibrary!$E$11),CropLibrary!E84,IF(EXACT('CROP MANAGEMENT'!$C$3,CropLibrary!$F$11),CropLibrary!F84,IF(EXACT('CROP MANAGEMENT'!$C$3,CropLibrary!$G$11),CropLibrary!G84,IF(EXACT('CROP MANAGEMENT'!$C$3,CropLibrary!$H$11),CropLibrary!H84,IF(EXACT('CROP MANAGEMENT'!$C$3,CropLibrary!$I$11),CropLibrary!I84,IF(EXACT('CROP MANAGEMENT'!$C$3,CropLibrary!$J$11),CropLibrary!J84,IF(EXACT('CROP MANAGEMENT'!$C$3,CropLibrary!$K$11),CropLibrary!K84,BB19)))))))</f>
        <v>0.78292363510737395</v>
      </c>
      <c r="N19" s="380">
        <f>IF(EXACT('CROP MANAGEMENT'!$D$3,CropLibrary!$E$11),CropLibrary!E84,IF(EXACT('CROP MANAGEMENT'!$D$3,CropLibrary!$F$11),CropLibrary!F84,IF(EXACT('CROP MANAGEMENT'!$D$3,CropLibrary!$G$11),CropLibrary!G84,IF(EXACT('CROP MANAGEMENT'!$D$3,CropLibrary!$H$11),CropLibrary!H84,IF(EXACT('CROP MANAGEMENT'!$D$3,CropLibrary!$I$11),CropLibrary!I84,IF(EXACT('CROP MANAGEMENT'!$D$3,CropLibrary!$J$11),CropLibrary!J84,IF(EXACT('CROP MANAGEMENT'!$D$3,CropLibrary!$K$11),CropLibrary!K84,BC19)))))))</f>
        <v>0.87047935191978387</v>
      </c>
      <c r="O19" s="380">
        <f>IF(EXACT('CROP MANAGEMENT'!$E$3,CropLibrary!$E$11),CropLibrary!E84,IF(EXACT('CROP MANAGEMENT'!$E$3,CropLibrary!$F$11),CropLibrary!F84,IF(EXACT('CROP MANAGEMENT'!$E$3,CropLibrary!$G$11),CropLibrary!G84,IF(EXACT('CROP MANAGEMENT'!$E$3,CropLibrary!$H$11),CropLibrary!H84,IF(EXACT('CROP MANAGEMENT'!$E$3,CropLibrary!$I$11),CropLibrary!I84,IF(EXACT('CROP MANAGEMENT'!$E$3,CropLibrary!$J$11),CropLibrary!J84,IF(EXACT('CROP MANAGEMENT'!$E$3,CropLibrary!$K$11),CropLibrary!K84,BD19)))))))</f>
        <v>0.3</v>
      </c>
      <c r="P19" s="380">
        <f>IF(EXACT('CROP MANAGEMENT'!$F$3,CropLibrary!$E$11),CropLibrary!E84,IF(EXACT('CROP MANAGEMENT'!$F$3,CropLibrary!$F$11),CropLibrary!F84,IF(EXACT('CROP MANAGEMENT'!$F$3,CropLibrary!$G$11),CropLibrary!G84,IF(EXACT('CROP MANAGEMENT'!$F$3,CropLibrary!$H$11),CropLibrary!H84,IF(EXACT('CROP MANAGEMENT'!$F$3,CropLibrary!$I$11),CropLibrary!I84,IF(EXACT('CROP MANAGEMENT'!$F$3,CropLibrary!$J$11),CropLibrary!J84,IF(EXACT('CROP MANAGEMENT'!$F$3,CropLibrary!$K$11),CropLibrary!K84,BE19)))))))</f>
        <v>0.78292363510737395</v>
      </c>
      <c r="Q19" s="11"/>
      <c r="R19" s="223">
        <v>0.7</v>
      </c>
      <c r="S19" s="380">
        <f>IF(EXACT('CROP MANAGEMENT'!$B$3,CropLibrary!$E$11),CropLibrary!E111,IF(EXACT('CROP MANAGEMENT'!$B$3,CropLibrary!$F$11),CropLibrary!F111,IF(EXACT('CROP MANAGEMENT'!$B$3,CropLibrary!$G$11),CropLibrary!G111,IF(EXACT('CROP MANAGEMENT'!$B$3,CropLibrary!$H$11),CropLibrary!H111,IF(EXACT('CROP MANAGEMENT'!$B$3,CropLibrary!$I$11),CropLibrary!I111,IF(EXACT('CROP MANAGEMENT'!$B$3,CropLibrary!$J$11),CropLibrary!J111,IF(EXACT('CROP MANAGEMENT'!$B$3,CropLibrary!$K$11),CropLibrary!K111,BA41)))))))</f>
        <v>0.66853158167721427</v>
      </c>
      <c r="T19" s="380">
        <f>IF(EXACT('CROP MANAGEMENT'!$C$3,CropLibrary!$E$11),CropLibrary!E111,IF(EXACT('CROP MANAGEMENT'!$C$3,CropLibrary!$F$11),CropLibrary!F111,IF(EXACT('CROP MANAGEMENT'!$C$3,CropLibrary!$G$11),CropLibrary!G111,IF(EXACT('CROP MANAGEMENT'!$C$3,CropLibrary!$H$11),CropLibrary!H111,IF(EXACT('CROP MANAGEMENT'!$C$3,CropLibrary!$I$11),CropLibrary!I111,IF(EXACT('CROP MANAGEMENT'!$C$3,CropLibrary!$J$11),CropLibrary!J111,IF(EXACT('CROP MANAGEMENT'!$C$3,CropLibrary!$K$11),CropLibrary!K111,BB41)))))))</f>
        <v>0.6113521190524871</v>
      </c>
      <c r="U19" s="380">
        <f>IF(EXACT('CROP MANAGEMENT'!$D$3,CropLibrary!$E$11),CropLibrary!E111,IF(EXACT('CROP MANAGEMENT'!$D$3,CropLibrary!$F$11),CropLibrary!F111,IF(EXACT('CROP MANAGEMENT'!$D$3,CropLibrary!$G$11),CropLibrary!G111,IF(EXACT('CROP MANAGEMENT'!$D$3,CropLibrary!$H$11),CropLibrary!H111,IF(EXACT('CROP MANAGEMENT'!$D$3,CropLibrary!$I$11),CropLibrary!I111,IF(EXACT('CROP MANAGEMENT'!$D$3,CropLibrary!$J$11),CropLibrary!J111,IF(EXACT('CROP MANAGEMENT'!$D$3,CropLibrary!$K$11),CropLibrary!K111,BC41)))))))</f>
        <v>0.5</v>
      </c>
      <c r="V19" s="380">
        <f>IF(EXACT('CROP MANAGEMENT'!$E$3,CropLibrary!$E$11),CropLibrary!E111,IF(EXACT('CROP MANAGEMENT'!$E$3,CropLibrary!$F$11),CropLibrary!F111,IF(EXACT('CROP MANAGEMENT'!$E$3,CropLibrary!$G$11),CropLibrary!G111,IF(EXACT('CROP MANAGEMENT'!$E$3,CropLibrary!$H$11),CropLibrary!H111,IF(EXACT('CROP MANAGEMENT'!$E$3,CropLibrary!$I$11),CropLibrary!I111,IF(EXACT('CROP MANAGEMENT'!$E$3,CropLibrary!$J$11),CropLibrary!J111,IF(EXACT('CROP MANAGEMENT'!$E$3,CropLibrary!$K$11),CropLibrary!K111,BD41)))))))</f>
        <v>0.56000000000000005</v>
      </c>
      <c r="W19" s="380">
        <f>IF(EXACT('CROP MANAGEMENT'!$F$3,CropLibrary!$E$11),CropLibrary!E111,IF(EXACT('CROP MANAGEMENT'!$F$3,CropLibrary!$F$11),CropLibrary!F111,IF(EXACT('CROP MANAGEMENT'!$F$3,CropLibrary!$G$11),CropLibrary!G111,IF(EXACT('CROP MANAGEMENT'!$F$3,CropLibrary!$H$11),CropLibrary!H111,IF(EXACT('CROP MANAGEMENT'!$F$3,CropLibrary!$I$11),CropLibrary!I111,IF(EXACT('CROP MANAGEMENT'!$F$3,CropLibrary!$J$11),CropLibrary!J111,IF(EXACT('CROP MANAGEMENT'!$F$3,CropLibrary!$K$11),CropLibrary!K111,BE41)))))))</f>
        <v>0.1</v>
      </c>
      <c r="X19" s="11"/>
      <c r="Y19" s="223">
        <v>0.7</v>
      </c>
      <c r="Z19" s="380">
        <f>IF(EXACT('CROP MANAGEMENT'!$B$3,CropLibrary!$E$11),CropLibrary!E138,IF(EXACT('CROP MANAGEMENT'!$B$3,CropLibrary!$F$11),CropLibrary!F138,IF(EXACT('CROP MANAGEMENT'!$B$3,CropLibrary!$G$11),CropLibrary!G138,IF(EXACT('CROP MANAGEMENT'!$B$3,CropLibrary!$H$11),CropLibrary!H138,IF(EXACT('CROP MANAGEMENT'!$B$3,CropLibrary!$I$11),CropLibrary!I138,IF(EXACT('CROP MANAGEMENT'!$B$3,CropLibrary!$J$11),CropLibrary!J138,IF(EXACT('CROP MANAGEMENT'!$B$3,CropLibrary!$K$11),CropLibrary!K138,BG19)))))))</f>
        <v>0</v>
      </c>
      <c r="AA19" s="380">
        <f>IF(EXACT('CROP MANAGEMENT'!$C$3,CropLibrary!$E$11),CropLibrary!E138,IF(EXACT('CROP MANAGEMENT'!$C$3,CropLibrary!$F$11),CropLibrary!F138,IF(EXACT('CROP MANAGEMENT'!$C$3,CropLibrary!$G$11),CropLibrary!G138,IF(EXACT('CROP MANAGEMENT'!$C$3,CropLibrary!$H$11),CropLibrary!H138,IF(EXACT('CROP MANAGEMENT'!$C$3,CropLibrary!$I$11),CropLibrary!I138,IF(EXACT('CROP MANAGEMENT'!$C$3,CropLibrary!$J$11),CropLibrary!J138,IF(EXACT('CROP MANAGEMENT'!$C$3,CropLibrary!$K$11),CropLibrary!K138,BH19)))))))</f>
        <v>4.0979658955913817E-3</v>
      </c>
      <c r="AB19" s="380">
        <f>IF(EXACT('CROP MANAGEMENT'!$D$3,CropLibrary!$E$11),CropLibrary!E138,IF(EXACT('CROP MANAGEMENT'!$D$3,CropLibrary!$F$11),CropLibrary!F138,IF(EXACT('CROP MANAGEMENT'!$D$3,CropLibrary!$G$11),CropLibrary!G138,IF(EXACT('CROP MANAGEMENT'!$D$3,CropLibrary!$H$11),CropLibrary!H138,IF(EXACT('CROP MANAGEMENT'!$D$3,CropLibrary!$I$11),CropLibrary!I138,IF(EXACT('CROP MANAGEMENT'!$D$3,CropLibrary!$J$11),CropLibrary!J138,IF(EXACT('CROP MANAGEMENT'!$D$3,CropLibrary!$K$11),CropLibrary!K138,BI19)))))))</f>
        <v>0</v>
      </c>
      <c r="AC19" s="380">
        <f>IF(EXACT('CROP MANAGEMENT'!$E$3,CropLibrary!$E$11),CropLibrary!E138,IF(EXACT('CROP MANAGEMENT'!$E$3,CropLibrary!$F$11),CropLibrary!F138,IF(EXACT('CROP MANAGEMENT'!$E$3,CropLibrary!$G$11),CropLibrary!G138,IF(EXACT('CROP MANAGEMENT'!$E$3,CropLibrary!$H$11),CropLibrary!H138,IF(EXACT('CROP MANAGEMENT'!$E$3,CropLibrary!$I$11),CropLibrary!I138,IF(EXACT('CROP MANAGEMENT'!$E$3,CropLibrary!$J$11),CropLibrary!J138,IF(EXACT('CROP MANAGEMENT'!$E$3,CropLibrary!$K$11),CropLibrary!K138,BJ19)))))))</f>
        <v>0</v>
      </c>
      <c r="AD19" s="380">
        <f>IF(EXACT('CROP MANAGEMENT'!$F$3,CropLibrary!$E$11),CropLibrary!E138,IF(EXACT('CROP MANAGEMENT'!$F$3,CropLibrary!$F$11),CropLibrary!F138,IF(EXACT('CROP MANAGEMENT'!$F$3,CropLibrary!$G$11),CropLibrary!G138,IF(EXACT('CROP MANAGEMENT'!$F$3,CropLibrary!$H$11),CropLibrary!H138,IF(EXACT('CROP MANAGEMENT'!$F$3,CropLibrary!$I$11),CropLibrary!I138,IF(EXACT('CROP MANAGEMENT'!$F$3,CropLibrary!$J$11),CropLibrary!J138,IF(EXACT('CROP MANAGEMENT'!$F$3,CropLibrary!$K$11),CropLibrary!K138,BK19)))))))</f>
        <v>0</v>
      </c>
      <c r="AE19" s="13"/>
      <c r="AF19" s="223">
        <v>0.7</v>
      </c>
      <c r="AG19" s="380">
        <f>IF(EXACT('CROP MANAGEMENT'!$B$3,CropLibrary!$E$11),CropLibrary!E165,IF(EXACT('CROP MANAGEMENT'!$B$3,CropLibrary!$F$11),CropLibrary!F165,IF(EXACT('CROP MANAGEMENT'!$B$3,CropLibrary!$G$11),CropLibrary!G165,IF(EXACT('CROP MANAGEMENT'!$B$3,CropLibrary!$H$11),CropLibrary!H165,IF(EXACT('CROP MANAGEMENT'!$B$3,CropLibrary!$I$11),CropLibrary!I165,IF(EXACT('CROP MANAGEMENT'!$B$3,CropLibrary!$J$11),CropLibrary!J165,IF(EXACT('CROP MANAGEMENT'!$B$3,CropLibrary!$K$11),CropLibrary!K165,BG41)))))))</f>
        <v>25</v>
      </c>
      <c r="AH19" s="380">
        <f>IF(EXACT('CROP MANAGEMENT'!$C$3,CropLibrary!$E$11),CropLibrary!E165,IF(EXACT('CROP MANAGEMENT'!$C$3,CropLibrary!$F$11),CropLibrary!F165,IF(EXACT('CROP MANAGEMENT'!$C$3,CropLibrary!$G$11),CropLibrary!G165,IF(EXACT('CROP MANAGEMENT'!$C$3,CropLibrary!$H$11),CropLibrary!H165,IF(EXACT('CROP MANAGEMENT'!$C$3,CropLibrary!$I$11),CropLibrary!I165,IF(EXACT('CROP MANAGEMENT'!$C$3,CropLibrary!$J$11),CropLibrary!J165,IF(EXACT('CROP MANAGEMENT'!$C$3,CropLibrary!$K$11),CropLibrary!K165,BH41)))))))</f>
        <v>34.5</v>
      </c>
      <c r="AI19" s="380">
        <f>IF(EXACT('CROP MANAGEMENT'!$D$3,CropLibrary!$E$11),CropLibrary!E165,IF(EXACT('CROP MANAGEMENT'!$D$3,CropLibrary!$F$11),CropLibrary!F165,IF(EXACT('CROP MANAGEMENT'!$D$3,CropLibrary!$G$11),CropLibrary!G165,IF(EXACT('CROP MANAGEMENT'!$D$3,CropLibrary!$H$11),CropLibrary!H165,IF(EXACT('CROP MANAGEMENT'!$D$3,CropLibrary!$I$11),CropLibrary!I165,IF(EXACT('CROP MANAGEMENT'!$D$3,CropLibrary!$J$11),CropLibrary!J165,IF(EXACT('CROP MANAGEMENT'!$D$3,CropLibrary!$K$11),CropLibrary!K165,BI41)))))))</f>
        <v>25</v>
      </c>
      <c r="AJ19" s="380">
        <f>IF(EXACT('CROP MANAGEMENT'!$E$3,CropLibrary!$E$11),CropLibrary!E165,IF(EXACT('CROP MANAGEMENT'!$E$3,CropLibrary!$F$11),CropLibrary!F165,IF(EXACT('CROP MANAGEMENT'!$E$3,CropLibrary!$G$11),CropLibrary!G165,IF(EXACT('CROP MANAGEMENT'!$E$3,CropLibrary!$H$11),CropLibrary!H165,IF(EXACT('CROP MANAGEMENT'!$E$3,CropLibrary!$I$11),CropLibrary!I165,IF(EXACT('CROP MANAGEMENT'!$E$3,CropLibrary!$J$11),CropLibrary!J165,IF(EXACT('CROP MANAGEMENT'!$E$3,CropLibrary!$K$11),CropLibrary!K165,BJ41)))))))</f>
        <v>10</v>
      </c>
      <c r="AK19" s="380">
        <f>IF(EXACT('CROP MANAGEMENT'!$F$3,CropLibrary!$E$11),CropLibrary!E165,IF(EXACT('CROP MANAGEMENT'!$F$3,CropLibrary!$F$11),CropLibrary!F165,IF(EXACT('CROP MANAGEMENT'!$F$3,CropLibrary!$G$11),CropLibrary!G165,IF(EXACT('CROP MANAGEMENT'!$F$3,CropLibrary!$H$11),CropLibrary!H165,IF(EXACT('CROP MANAGEMENT'!$F$3,CropLibrary!$I$11),CropLibrary!I165,IF(EXACT('CROP MANAGEMENT'!$F$3,CropLibrary!$J$11),CropLibrary!J165,IF(EXACT('CROP MANAGEMENT'!$F$3,CropLibrary!$K$11),CropLibrary!K165,BK41)))))))</f>
        <v>10</v>
      </c>
      <c r="AL19" s="11"/>
      <c r="AM19" s="223">
        <v>1.4</v>
      </c>
      <c r="AN19" s="380">
        <f>IF(EXACT('CROP MANAGEMENT'!$B$3,CropLibrary!$E$11),CropLibrary!E192,IF(EXACT('CROP MANAGEMENT'!$B$3,CropLibrary!$F$11),CropLibrary!F192,IF(EXACT('CROP MANAGEMENT'!$B$3,CropLibrary!$G$11),CropLibrary!G192,IF(EXACT('CROP MANAGEMENT'!$B$3,CropLibrary!$H$11),CropLibrary!H192,IF(EXACT('CROP MANAGEMENT'!$B$3,CropLibrary!$I$11),CropLibrary!I192,IF(EXACT('CROP MANAGEMENT'!$B$3,CropLibrary!$J$11),CropLibrary!J192,IF(EXACT('CROP MANAGEMENT'!$B$3,CropLibrary!$K$11),CropLibrary!K192,BM19)))))))</f>
        <v>0.158</v>
      </c>
      <c r="AO19" s="380">
        <f>IF(EXACT('CROP MANAGEMENT'!$C$3,CropLibrary!$E$11),CropLibrary!E192,IF(EXACT('CROP MANAGEMENT'!$C$3,CropLibrary!$F$11),CropLibrary!F192,IF(EXACT('CROP MANAGEMENT'!$C$3,CropLibrary!$G$11),CropLibrary!G192,IF(EXACT('CROP MANAGEMENT'!$C$3,CropLibrary!$H$11),CropLibrary!H192,IF(EXACT('CROP MANAGEMENT'!$C$3,CropLibrary!$I$11),CropLibrary!I192,IF(EXACT('CROP MANAGEMENT'!$C$3,CropLibrary!$J$11),CropLibrary!J192,IF(EXACT('CROP MANAGEMENT'!$C$3,CropLibrary!$K$11),CropLibrary!K192,BN19)))))))</f>
        <v>0.158</v>
      </c>
      <c r="AP19" s="380">
        <f>IF(EXACT('CROP MANAGEMENT'!$D$3,CropLibrary!$E$11),CropLibrary!E192,IF(EXACT('CROP MANAGEMENT'!$D$3,CropLibrary!$F$11),CropLibrary!F192,IF(EXACT('CROP MANAGEMENT'!$D$3,CropLibrary!$G$11),CropLibrary!G192,IF(EXACT('CROP MANAGEMENT'!$D$3,CropLibrary!$H$11),CropLibrary!H192,IF(EXACT('CROP MANAGEMENT'!$D$3,CropLibrary!$I$11),CropLibrary!I192,IF(EXACT('CROP MANAGEMENT'!$D$3,CropLibrary!$J$11),CropLibrary!J192,IF(EXACT('CROP MANAGEMENT'!$D$3,CropLibrary!$K$11),CropLibrary!K192,BO19)))))))</f>
        <v>0.158</v>
      </c>
      <c r="AQ19" s="380">
        <f>IF(EXACT('CROP MANAGEMENT'!$E$3,CropLibrary!$E$11),CropLibrary!E192,IF(EXACT('CROP MANAGEMENT'!$E$3,CropLibrary!$F$11),CropLibrary!F192,IF(EXACT('CROP MANAGEMENT'!$E$3,CropLibrary!$G$11),CropLibrary!G192,IF(EXACT('CROP MANAGEMENT'!$E$3,CropLibrary!$H$11),CropLibrary!H192,IF(EXACT($EH18,CropLibrary!$I$11),CropLibrary!I192,IF(EXACT('CROP MANAGEMENT'!$E$3,CropLibrary!$J$11),CropLibrary!J192,IF(EXACT('CROP MANAGEMENT'!$E$3,CropLibrary!$K$11),CropLibrary!K192,BP19)))))))</f>
        <v>0.158</v>
      </c>
      <c r="AR19" s="380">
        <f>IF(EXACT('CROP MANAGEMENT'!$F$3,CropLibrary!$E$11),CropLibrary!E192,IF(EXACT('CROP MANAGEMENT'!$F$3,CropLibrary!$F$11),CropLibrary!F192,IF(EXACT('CROP MANAGEMENT'!$F$3,CropLibrary!$G$11),CropLibrary!G192,IF(EXACT('CROP MANAGEMENT'!$F$3,CropLibrary!$H$11),CropLibrary!H192,IF(EXACT('CROP MANAGEMENT'!$F$3,CropLibrary!$I$11),CropLibrary!I192,IF(EXACT('CROP MANAGEMENT'!$F$3,CropLibrary!$J$11),CropLibrary!J192,IF(EXACT('CROP MANAGEMENT'!$F$3,CropLibrary!$K$11),CropLibrary!K192,BQ19)))))))</f>
        <v>0.158</v>
      </c>
      <c r="AS19" s="11"/>
      <c r="AT19" s="11"/>
      <c r="AU19" s="141" t="str">
        <f>IF(EXACT('CROP MANAGEMENT'!$B$3,CropLibrary!$L$11),CropLibrary!L20,IF(EXACT('CROP MANAGEMENT'!$B$3,CropLibrary!$M$11),CropLibrary!M20,IF(EXACT('CROP MANAGEMENT'!$B$3,CropLibrary!$N$11),CropLibrary!N20,"out of range")))</f>
        <v>out of range</v>
      </c>
      <c r="AV19" s="13" t="str">
        <f>IF(EXACT('CROP MANAGEMENT'!$C$3,CropLibrary!$L$11),CropLibrary!L20,IF(EXACT('CROP MANAGEMENT'!$C$3,CropLibrary!$M$11),CropLibrary!M20,IF(EXACT('CROP MANAGEMENT'!$C$3,CropLibrary!$N$11),CropLibrary!N20,"out of range")))</f>
        <v>out of range</v>
      </c>
      <c r="AW19" s="13" t="str">
        <f>IF(EXACT('CROP MANAGEMENT'!$D$3,CropLibrary!$L$11),CropLibrary!L20,IF(EXACT('CROP MANAGEMENT'!$D$3,CropLibrary!$M$11),CropLibrary!M20,IF(EXACT('CROP MANAGEMENT'!$D$3,CropLibrary!$N$11),CropLibrary!N20,"out of range")))</f>
        <v>out of range</v>
      </c>
      <c r="AX19" s="13">
        <f>IF(EXACT('CROP MANAGEMENT'!$E$3,CropLibrary!$L$11),CropLibrary!L20,IF(EXACT('CROP MANAGEMENT'!$E$3,CropLibrary!$M$11),CropLibrary!M20,IF(EXACT('CROP MANAGEMENT'!$E$3,CropLibrary!$N$11),CropLibrary!N20,"out of range")))</f>
        <v>100</v>
      </c>
      <c r="AY19" s="13" t="str">
        <f>IF(EXACT('CROP MANAGEMENT'!$F$3,CropLibrary!$L$11),CropLibrary!L20,IF(EXACT('CROP MANAGEMENT'!$F$3,CropLibrary!$M$11),CropLibrary!M20,IF(EXACT('CROP MANAGEMENT'!$F$3,CropLibrary!$N$11),CropLibrary!N20,"out of range")))</f>
        <v>out of range</v>
      </c>
      <c r="AZ19" s="108">
        <f>CropLibrary!D84</f>
        <v>0.7</v>
      </c>
      <c r="BA19" s="13" t="str">
        <f>IF(EXACT('CROP MANAGEMENT'!$B$3,CropLibrary!$L$11),CropLibrary!L84,IF(EXACT('CROP MANAGEMENT'!$B$3,CropLibrary!$M$11),CropLibrary!M84,IF(EXACT('CROP MANAGEMENT'!$B$3,CropLibrary!$N$11),CropLibrary!N84,"out of range")))</f>
        <v>out of range</v>
      </c>
      <c r="BB19" s="13" t="str">
        <f>IF(EXACT('CROP MANAGEMENT'!$C$3,CropLibrary!$L$11),CropLibrary!L84,IF(EXACT('CROP MANAGEMENT'!$C$3,CropLibrary!$M$11),CropLibrary!M84,IF(EXACT('CROP MANAGEMENT'!$C$3,CropLibrary!$N$11),CropLibrary!N84,"out of range")))</f>
        <v>out of range</v>
      </c>
      <c r="BC19" s="13" t="str">
        <f>IF(EXACT('CROP MANAGEMENT'!$D$3,CropLibrary!$L$11),CropLibrary!L84,IF(EXACT('CROP MANAGEMENT'!$D$3,CropLibrary!$M$11),CropLibrary!M84,IF(EXACT('CROP MANAGEMENT'!$D$3,CropLibrary!$N$11),CropLibrary!N84,"out of range")))</f>
        <v>out of range</v>
      </c>
      <c r="BD19" s="13">
        <f>IF(EXACT('CROP MANAGEMENT'!$E$3,CropLibrary!$L$11),CropLibrary!L84,IF(EXACT('CROP MANAGEMENT'!$E$3,CropLibrary!$M$11),CropLibrary!M84,IF(EXACT('CROP MANAGEMENT'!$E$3,CropLibrary!$N$11),CropLibrary!N84,"out of range")))</f>
        <v>0.3</v>
      </c>
      <c r="BE19" s="13" t="str">
        <f>IF(EXACT('CROP MANAGEMENT'!$F$3,CropLibrary!$L$11),CropLibrary!L84,IF(EXACT('CROP MANAGEMENT'!$F$3,CropLibrary!$M$11),CropLibrary!M84,IF(EXACT('CROP MANAGEMENT'!$F$3,CropLibrary!$N$11),CropLibrary!N84,"out of range")))</f>
        <v>out of range</v>
      </c>
      <c r="BF19" s="108">
        <f>CropLibrary!D138</f>
        <v>0.7</v>
      </c>
      <c r="BG19" s="13" t="str">
        <f>IF(EXACT('CROP MANAGEMENT'!$B$3,CropLibrary!$L$11),CropLibrary!L138,IF(EXACT('CROP MANAGEMENT'!$B$3,CropLibrary!$M$11),CropLibrary!M138,IF(EXACT('CROP MANAGEMENT'!$B$3,CropLibrary!$N$11),CropLibrary!N138,"out of range")))</f>
        <v>out of range</v>
      </c>
      <c r="BH19" s="13" t="str">
        <f>IF(EXACT('CROP MANAGEMENT'!$C$3,CropLibrary!$L$11),CropLibrary!L138,IF(EXACT('CROP MANAGEMENT'!$C$3,CropLibrary!$M$11),CropLibrary!M138,IF(EXACT('CROP MANAGEMENT'!$C$3,CropLibrary!$N$11),CropLibrary!N138,"out of range")))</f>
        <v>out of range</v>
      </c>
      <c r="BI19" s="13" t="str">
        <f>IF(EXACT('CROP MANAGEMENT'!$D$3,CropLibrary!$L$11),CropLibrary!L138,IF(EXACT('CROP MANAGEMENT'!$D$3,CropLibrary!$M$11),CropLibrary!M138,IF(EXACT('CROP MANAGEMENT'!$D$3,CropLibrary!$N$11),CropLibrary!N138,"out of range")))</f>
        <v>out of range</v>
      </c>
      <c r="BJ19" s="13">
        <f>IF(EXACT('CROP MANAGEMENT'!$E$3,CropLibrary!$L$11),CropLibrary!L138,IF(EXACT('CROP MANAGEMENT'!$E$3,CropLibrary!$M$11),CropLibrary!M138,IF(EXACT('CROP MANAGEMENT'!$E$3,CropLibrary!$N$11),CropLibrary!N138,"out of range")))</f>
        <v>0</v>
      </c>
      <c r="BK19" s="13" t="str">
        <f>IF(EXACT('CROP MANAGEMENT'!$F$3,CropLibrary!$L$11),CropLibrary!L138,IF(EXACT('CROP MANAGEMENT'!$F$3,CropLibrary!$M$11),CropLibrary!M138,IF(EXACT('CROP MANAGEMENT'!$F$3,CropLibrary!$N$11),CropLibrary!N138,"out of range")))</f>
        <v>out of range</v>
      </c>
      <c r="BL19" s="108">
        <f>CropLibrary!D192</f>
        <v>1.4</v>
      </c>
      <c r="BM19" s="13" t="str">
        <f>IF(EXACT('CROP MANAGEMENT'!$B$3,CropLibrary!$L$11),CropLibrary!L192,IF(EXACT('CROP MANAGEMENT'!$B$3,CropLibrary!$M$11),CropLibrary!M192,IF(EXACT('CROP MANAGEMENT'!$B$3,CropLibrary!$N$11),CropLibrary!N192,"out of range")))</f>
        <v>out of range</v>
      </c>
      <c r="BN19" s="13" t="str">
        <f>IF(EXACT('CROP MANAGEMENT'!$C$3,CropLibrary!$L$11),CropLibrary!L192,IF(EXACT('CROP MANAGEMENT'!$C$3,CropLibrary!$M$11),CropLibrary!M192,IF(EXACT('CROP MANAGEMENT'!$C$3,CropLibrary!$N$11),CropLibrary!N192,"out of range")))</f>
        <v>out of range</v>
      </c>
      <c r="BO19" s="13" t="str">
        <f>IF(EXACT('CROP MANAGEMENT'!$D$3,CropLibrary!$L$11),CropLibrary!L192,IF(EXACT('CROP MANAGEMENT'!$D$3,CropLibrary!$M$11),CropLibrary!M192,IF(EXACT('CROP MANAGEMENT'!$D$3,CropLibrary!$N$11),CropLibrary!N192,"out of range")))</f>
        <v>out of range</v>
      </c>
      <c r="BP19" s="13">
        <f>IF(EXACT('CROP MANAGEMENT'!$E$3,CropLibrary!$L$11),CropLibrary!L192,IF(EXACT('CROP MANAGEMENT'!$E$3,CropLibrary!$M$11),CropLibrary!M192,IF(EXACT('CROP MANAGEMENT'!$E$3,CropLibrary!$N$11),CropLibrary!N192,"out of range")))</f>
        <v>0.158</v>
      </c>
      <c r="BQ19" s="378" t="str">
        <f>IF(EXACT('CROP MANAGEMENT'!$F$3,CropLibrary!$L$11),CropLibrary!L192,IF(EXACT('CROP MANAGEMENT'!$F$3,CropLibrary!$M$11),CropLibrary!M192,IF(EXACT('CROP MANAGEMENT'!$F$3,CropLibrary!$N$11),CropLibrary!N192,"out of range")))</f>
        <v>out of range</v>
      </c>
      <c r="BR19" s="13"/>
      <c r="BS19" s="13"/>
      <c r="BT19" s="13"/>
      <c r="BU19" s="11"/>
      <c r="BV19" s="11"/>
      <c r="BW19" s="11"/>
    </row>
    <row r="20" spans="1:75" x14ac:dyDescent="0.3">
      <c r="A20" s="457"/>
      <c r="B20" s="457"/>
      <c r="C20" s="203" t="str">
        <f>CropLibrary!C21</f>
        <v>Ratio of height increment to biomass incr.</v>
      </c>
      <c r="D20" s="212" t="str">
        <f>CropLibrary!D21</f>
        <v xml:space="preserve">m/kg2 </v>
      </c>
      <c r="E20" s="379">
        <f>IF(EXACT('CROP MANAGEMENT'!$B$3,CropLibrary!$E$11),CropLibrary!E21,IF(EXACT('CROP MANAGEMENT'!$B$3,CropLibrary!$F$11),CropLibrary!F21,IF(EXACT('CROP MANAGEMENT'!$B$3,CropLibrary!$G$11),CropLibrary!G21,IF(EXACT('CROP MANAGEMENT'!$B$3,CropLibrary!$H$11),CropLibrary!H21,IF(EXACT('CROP MANAGEMENT'!$B$3,CropLibrary!$I$11),CropLibrary!I21,IF(EXACT('CROP MANAGEMENT'!$B$3,CropLibrary!$J$11),CropLibrary!J21,IF(EXACT('CROP MANAGEMENT'!$B$3,CropLibrary!$K$11),CropLibrary!K21,AU20)))))))</f>
        <v>5</v>
      </c>
      <c r="F20" s="379">
        <f>IF(EXACT('CROP MANAGEMENT'!$C$3,CropLibrary!$E$11),CropLibrary!E21,IF(EXACT('CROP MANAGEMENT'!$C$3,CropLibrary!$F$11),CropLibrary!F21,IF(EXACT('CROP MANAGEMENT'!$C$3,CropLibrary!$G$11),CropLibrary!G21,IF(EXACT('CROP MANAGEMENT'!$C$3,CropLibrary!$H$11),CropLibrary!H21,IF(EXACT('CROP MANAGEMENT'!$C$3,CropLibrary!$I$11),CropLibrary!I21,IF(EXACT('CROP MANAGEMENT'!$C$3,CropLibrary!$J$11),CropLibrary!J21,IF(EXACT('CROP MANAGEMENT'!$C$3,CropLibrary!$K$11),CropLibrary!K21,AV20)))))))</f>
        <v>7</v>
      </c>
      <c r="G20" s="379">
        <f>IF(EXACT('CROP MANAGEMENT'!$D$3,CropLibrary!$E$11),CropLibrary!E21,IF(EXACT('CROP MANAGEMENT'!$D$3,CropLibrary!$F$11),CropLibrary!F21,IF(EXACT('CROP MANAGEMENT'!$D$3,CropLibrary!$G$11),CropLibrary!G21,IF(EXACT('CROP MANAGEMENT'!$D$3,CropLibrary!$H$11),CropLibrary!H21,IF(EXACT('CROP MANAGEMENT'!$D$3,CropLibrary!$I$11),CropLibrary!I21,IF(EXACT('CROP MANAGEMENT'!$D$3,CropLibrary!$J$11),CropLibrary!J21,IF(EXACT('CROP MANAGEMENT'!$D$3,CropLibrary!$K$11),CropLibrary!K21,AW20)))))))</f>
        <v>1.5</v>
      </c>
      <c r="H20" s="379">
        <f>IF(EXACT('CROP MANAGEMENT'!$E$3,CropLibrary!$E$11),CropLibrary!E21,IF(EXACT('CROP MANAGEMENT'!$E$3,CropLibrary!$F$11),CropLibrary!F21,IF(EXACT('CROP MANAGEMENT'!$E$3,CropLibrary!$G$11),CropLibrary!G21,IF(EXACT('CROP MANAGEMENT'!$E$3,CropLibrary!$H$11),CropLibrary!H21,IF(EXACT('CROP MANAGEMENT'!$E$3,CropLibrary!$I$11),CropLibrary!I21,IF(EXACT('CROP MANAGEMENT'!$E$3,CropLibrary!$J$11),CropLibrary!J21,IF(EXACT('CROP MANAGEMENT'!$E$3,CropLibrary!$K$11),CropLibrary!K21,AX20)))))))</f>
        <v>0.01</v>
      </c>
      <c r="I20" s="379">
        <f>IF(EXACT('CROP MANAGEMENT'!$F$3,CropLibrary!$E$11),CropLibrary!E21,IF(EXACT('CROP MANAGEMENT'!$F$3,CropLibrary!$F$11),CropLibrary!F21,IF(EXACT('CROP MANAGEMENT'!$F$3,CropLibrary!$G$11),CropLibrary!G21,IF(EXACT('CROP MANAGEMENT'!$F$3,CropLibrary!$H$11),CropLibrary!H21,IF(EXACT('CROP MANAGEMENT'!$F$3,CropLibrary!$I$11),CropLibrary!I21,IF(EXACT('CROP MANAGEMENT'!$F$3,CropLibrary!$J$11),CropLibrary!J21,IF(EXACT('CROP MANAGEMENT'!$F$3,CropLibrary!$K$11),CropLibrary!K21,AY20)))))))</f>
        <v>0.7</v>
      </c>
      <c r="J20" s="11"/>
      <c r="K20" s="223">
        <v>0.8</v>
      </c>
      <c r="L20" s="380">
        <f>IF(EXACT('CROP MANAGEMENT'!$B$3,CropLibrary!$E$11),CropLibrary!E85,IF(EXACT('CROP MANAGEMENT'!$B$3,CropLibrary!$F$11),CropLibrary!F85,IF(EXACT('CROP MANAGEMENT'!$B$3,CropLibrary!$G$11),CropLibrary!G85,IF(EXACT('CROP MANAGEMENT'!$B$3,CropLibrary!$H$11),CropLibrary!H85,IF(EXACT('CROP MANAGEMENT'!$B$3,CropLibrary!$I$11),CropLibrary!I85,IF(EXACT('CROP MANAGEMENT'!$B$3,CropLibrary!$J$11),CropLibrary!J85,IF(EXACT('CROP MANAGEMENT'!$B$3,CropLibrary!$K$11),CropLibrary!K85,BA20)))))))</f>
        <v>1.0004520383730462</v>
      </c>
      <c r="M20" s="380">
        <f>IF(EXACT('CROP MANAGEMENT'!$C$3,CropLibrary!$E$11),CropLibrary!E85,IF(EXACT('CROP MANAGEMENT'!$C$3,CropLibrary!$F$11),CropLibrary!F85,IF(EXACT('CROP MANAGEMENT'!$C$3,CropLibrary!$G$11),CropLibrary!G85,IF(EXACT('CROP MANAGEMENT'!$C$3,CropLibrary!$H$11),CropLibrary!H85,IF(EXACT('CROP MANAGEMENT'!$C$3,CropLibrary!$I$11),CropLibrary!I85,IF(EXACT('CROP MANAGEMENT'!$C$3,CropLibrary!$J$11),CropLibrary!J85,IF(EXACT('CROP MANAGEMENT'!$C$3,CropLibrary!$K$11),CropLibrary!K85,BB20)))))))</f>
        <v>0.8598868200885178</v>
      </c>
      <c r="N20" s="380">
        <f>IF(EXACT('CROP MANAGEMENT'!$D$3,CropLibrary!$E$11),CropLibrary!E85,IF(EXACT('CROP MANAGEMENT'!$D$3,CropLibrary!$F$11),CropLibrary!F85,IF(EXACT('CROP MANAGEMENT'!$D$3,CropLibrary!$G$11),CropLibrary!G85,IF(EXACT('CROP MANAGEMENT'!$D$3,CropLibrary!$H$11),CropLibrary!H85,IF(EXACT('CROP MANAGEMENT'!$D$3,CropLibrary!$I$11),CropLibrary!I85,IF(EXACT('CROP MANAGEMENT'!$D$3,CropLibrary!$J$11),CropLibrary!J85,IF(EXACT('CROP MANAGEMENT'!$D$3,CropLibrary!$K$11),CropLibrary!K85,BC20)))))))</f>
        <v>0.8598618365747337</v>
      </c>
      <c r="O20" s="380">
        <f>IF(EXACT('CROP MANAGEMENT'!$E$3,CropLibrary!$E$11),CropLibrary!E85,IF(EXACT('CROP MANAGEMENT'!$E$3,CropLibrary!$F$11),CropLibrary!F85,IF(EXACT('CROP MANAGEMENT'!$E$3,CropLibrary!$G$11),CropLibrary!G85,IF(EXACT('CROP MANAGEMENT'!$E$3,CropLibrary!$H$11),CropLibrary!H85,IF(EXACT('CROP MANAGEMENT'!$E$3,CropLibrary!$I$11),CropLibrary!I85,IF(EXACT('CROP MANAGEMENT'!$E$3,CropLibrary!$J$11),CropLibrary!J85,IF(EXACT('CROP MANAGEMENT'!$E$3,CropLibrary!$K$11),CropLibrary!K85,BD20)))))))</f>
        <v>0.3</v>
      </c>
      <c r="P20" s="380">
        <f>IF(EXACT('CROP MANAGEMENT'!$F$3,CropLibrary!$E$11),CropLibrary!E85,IF(EXACT('CROP MANAGEMENT'!$F$3,CropLibrary!$F$11),CropLibrary!F85,IF(EXACT('CROP MANAGEMENT'!$F$3,CropLibrary!$G$11),CropLibrary!G85,IF(EXACT('CROP MANAGEMENT'!$F$3,CropLibrary!$H$11),CropLibrary!H85,IF(EXACT('CROP MANAGEMENT'!$F$3,CropLibrary!$I$11),CropLibrary!I85,IF(EXACT('CROP MANAGEMENT'!$F$3,CropLibrary!$J$11),CropLibrary!J85,IF(EXACT('CROP MANAGEMENT'!$F$3,CropLibrary!$K$11),CropLibrary!K85,BE20)))))))</f>
        <v>0.8598868200885178</v>
      </c>
      <c r="Q20" s="11"/>
      <c r="R20" s="223">
        <v>0.8</v>
      </c>
      <c r="S20" s="380">
        <f>IF(EXACT('CROP MANAGEMENT'!$B$3,CropLibrary!$E$11),CropLibrary!E112,IF(EXACT('CROP MANAGEMENT'!$B$3,CropLibrary!$F$11),CropLibrary!F112,IF(EXACT('CROP MANAGEMENT'!$B$3,CropLibrary!$G$11),CropLibrary!G112,IF(EXACT('CROP MANAGEMENT'!$B$3,CropLibrary!$H$11),CropLibrary!H112,IF(EXACT('CROP MANAGEMENT'!$B$3,CropLibrary!$I$11),CropLibrary!I112,IF(EXACT('CROP MANAGEMENT'!$B$3,CropLibrary!$J$11),CropLibrary!J112,IF(EXACT('CROP MANAGEMENT'!$B$3,CropLibrary!$K$11),CropLibrary!K112,BA42)))))))</f>
        <v>0.65168651385383181</v>
      </c>
      <c r="T20" s="380">
        <f>IF(EXACT('CROP MANAGEMENT'!$C$3,CropLibrary!$E$11),CropLibrary!E112,IF(EXACT('CROP MANAGEMENT'!$C$3,CropLibrary!$F$11),CropLibrary!F112,IF(EXACT('CROP MANAGEMENT'!$C$3,CropLibrary!$G$11),CropLibrary!G112,IF(EXACT('CROP MANAGEMENT'!$C$3,CropLibrary!$H$11),CropLibrary!H112,IF(EXACT('CROP MANAGEMENT'!$C$3,CropLibrary!$I$11),CropLibrary!I112,IF(EXACT('CROP MANAGEMENT'!$C$3,CropLibrary!$J$11),CropLibrary!J112,IF(EXACT('CROP MANAGEMENT'!$C$3,CropLibrary!$K$11),CropLibrary!K112,BB42)))))))</f>
        <v>0.58719952098606765</v>
      </c>
      <c r="U20" s="380">
        <f>IF(EXACT('CROP MANAGEMENT'!$D$3,CropLibrary!$E$11),CropLibrary!E112,IF(EXACT('CROP MANAGEMENT'!$D$3,CropLibrary!$F$11),CropLibrary!F112,IF(EXACT('CROP MANAGEMENT'!$D$3,CropLibrary!$G$11),CropLibrary!G112,IF(EXACT('CROP MANAGEMENT'!$D$3,CropLibrary!$H$11),CropLibrary!H112,IF(EXACT('CROP MANAGEMENT'!$D$3,CropLibrary!$I$11),CropLibrary!I112,IF(EXACT('CROP MANAGEMENT'!$D$3,CropLibrary!$J$11),CropLibrary!J112,IF(EXACT('CROP MANAGEMENT'!$D$3,CropLibrary!$K$11),CropLibrary!K112,BC42)))))))</f>
        <v>0.5</v>
      </c>
      <c r="V20" s="380">
        <f>IF(EXACT('CROP MANAGEMENT'!$E$3,CropLibrary!$E$11),CropLibrary!E112,IF(EXACT('CROP MANAGEMENT'!$E$3,CropLibrary!$F$11),CropLibrary!F112,IF(EXACT('CROP MANAGEMENT'!$E$3,CropLibrary!$G$11),CropLibrary!G112,IF(EXACT('CROP MANAGEMENT'!$E$3,CropLibrary!$H$11),CropLibrary!H112,IF(EXACT('CROP MANAGEMENT'!$E$3,CropLibrary!$I$11),CropLibrary!I112,IF(EXACT('CROP MANAGEMENT'!$E$3,CropLibrary!$J$11),CropLibrary!J112,IF(EXACT('CROP MANAGEMENT'!$E$3,CropLibrary!$K$11),CropLibrary!K112,BD42)))))))</f>
        <v>0.52</v>
      </c>
      <c r="W20" s="380">
        <f>IF(EXACT('CROP MANAGEMENT'!$F$3,CropLibrary!$E$11),CropLibrary!E112,IF(EXACT('CROP MANAGEMENT'!$F$3,CropLibrary!$F$11),CropLibrary!F112,IF(EXACT('CROP MANAGEMENT'!$F$3,CropLibrary!$G$11),CropLibrary!G112,IF(EXACT('CROP MANAGEMENT'!$F$3,CropLibrary!$H$11),CropLibrary!H112,IF(EXACT('CROP MANAGEMENT'!$F$3,CropLibrary!$I$11),CropLibrary!I112,IF(EXACT('CROP MANAGEMENT'!$F$3,CropLibrary!$J$11),CropLibrary!J112,IF(EXACT('CROP MANAGEMENT'!$F$3,CropLibrary!$K$11),CropLibrary!K112,BE42)))))))</f>
        <v>0.1</v>
      </c>
      <c r="X20" s="11"/>
      <c r="Y20" s="223">
        <v>0.8</v>
      </c>
      <c r="Z20" s="380">
        <f>IF(EXACT('CROP MANAGEMENT'!$B$3,CropLibrary!$E$11),CropLibrary!E139,IF(EXACT('CROP MANAGEMENT'!$B$3,CropLibrary!$F$11),CropLibrary!F139,IF(EXACT('CROP MANAGEMENT'!$B$3,CropLibrary!$G$11),CropLibrary!G139,IF(EXACT('CROP MANAGEMENT'!$B$3,CropLibrary!$H$11),CropLibrary!H139,IF(EXACT('CROP MANAGEMENT'!$B$3,CropLibrary!$I$11),CropLibrary!I139,IF(EXACT('CROP MANAGEMENT'!$B$3,CropLibrary!$J$11),CropLibrary!J139,IF(EXACT('CROP MANAGEMENT'!$B$3,CropLibrary!$K$11),CropLibrary!K139,BG20)))))))</f>
        <v>0</v>
      </c>
      <c r="AA20" s="380">
        <f>IF(EXACT('CROP MANAGEMENT'!$C$3,CropLibrary!$E$11),CropLibrary!E139,IF(EXACT('CROP MANAGEMENT'!$C$3,CropLibrary!$F$11),CropLibrary!F139,IF(EXACT('CROP MANAGEMENT'!$C$3,CropLibrary!$G$11),CropLibrary!G139,IF(EXACT('CROP MANAGEMENT'!$C$3,CropLibrary!$H$11),CropLibrary!H139,IF(EXACT('CROP MANAGEMENT'!$C$3,CropLibrary!$I$11),CropLibrary!I139,IF(EXACT('CROP MANAGEMENT'!$C$3,CropLibrary!$J$11),CropLibrary!J139,IF(EXACT('CROP MANAGEMENT'!$C$3,CropLibrary!$K$11),CropLibrary!K139,BH20)))))))</f>
        <v>1.6391863582365541E-2</v>
      </c>
      <c r="AB20" s="380">
        <f>IF(EXACT('CROP MANAGEMENT'!$D$3,CropLibrary!$E$11),CropLibrary!E139,IF(EXACT('CROP MANAGEMENT'!$D$3,CropLibrary!$F$11),CropLibrary!F139,IF(EXACT('CROP MANAGEMENT'!$D$3,CropLibrary!$G$11),CropLibrary!G139,IF(EXACT('CROP MANAGEMENT'!$D$3,CropLibrary!$H$11),CropLibrary!H139,IF(EXACT('CROP MANAGEMENT'!$D$3,CropLibrary!$I$11),CropLibrary!I139,IF(EXACT('CROP MANAGEMENT'!$D$3,CropLibrary!$J$11),CropLibrary!J139,IF(EXACT('CROP MANAGEMENT'!$D$3,CropLibrary!$K$11),CropLibrary!K139,BI20)))))))</f>
        <v>0</v>
      </c>
      <c r="AC20" s="380">
        <f>IF(EXACT('CROP MANAGEMENT'!$E$3,CropLibrary!$E$11),CropLibrary!E139,IF(EXACT('CROP MANAGEMENT'!$E$3,CropLibrary!$F$11),CropLibrary!F139,IF(EXACT('CROP MANAGEMENT'!$E$3,CropLibrary!$G$11),CropLibrary!G139,IF(EXACT('CROP MANAGEMENT'!$E$3,CropLibrary!$H$11),CropLibrary!H139,IF(EXACT('CROP MANAGEMENT'!$E$3,CropLibrary!$I$11),CropLibrary!I139,IF(EXACT('CROP MANAGEMENT'!$E$3,CropLibrary!$J$11),CropLibrary!J139,IF(EXACT('CROP MANAGEMENT'!$E$3,CropLibrary!$K$11),CropLibrary!K139,BJ20)))))))</f>
        <v>0</v>
      </c>
      <c r="AD20" s="380">
        <f>IF(EXACT('CROP MANAGEMENT'!$F$3,CropLibrary!$E$11),CropLibrary!E139,IF(EXACT('CROP MANAGEMENT'!$F$3,CropLibrary!$F$11),CropLibrary!F139,IF(EXACT('CROP MANAGEMENT'!$F$3,CropLibrary!$G$11),CropLibrary!G139,IF(EXACT('CROP MANAGEMENT'!$F$3,CropLibrary!$H$11),CropLibrary!H139,IF(EXACT('CROP MANAGEMENT'!$F$3,CropLibrary!$I$11),CropLibrary!I139,IF(EXACT('CROP MANAGEMENT'!$F$3,CropLibrary!$J$11),CropLibrary!J139,IF(EXACT('CROP MANAGEMENT'!$F$3,CropLibrary!$K$11),CropLibrary!K139,BK20)))))))</f>
        <v>0</v>
      </c>
      <c r="AE20" s="13"/>
      <c r="AF20" s="223">
        <v>0.8</v>
      </c>
      <c r="AG20" s="380">
        <f>IF(EXACT('CROP MANAGEMENT'!$B$3,CropLibrary!$E$11),CropLibrary!E166,IF(EXACT('CROP MANAGEMENT'!$B$3,CropLibrary!$F$11),CropLibrary!F166,IF(EXACT('CROP MANAGEMENT'!$B$3,CropLibrary!$G$11),CropLibrary!G166,IF(EXACT('CROP MANAGEMENT'!$B$3,CropLibrary!$H$11),CropLibrary!H166,IF(EXACT('CROP MANAGEMENT'!$B$3,CropLibrary!$I$11),CropLibrary!I166,IF(EXACT('CROP MANAGEMENT'!$B$3,CropLibrary!$J$11),CropLibrary!J166,IF(EXACT('CROP MANAGEMENT'!$B$3,CropLibrary!$K$11),CropLibrary!K166,BG42)))))))</f>
        <v>25</v>
      </c>
      <c r="AH20" s="380">
        <f>IF(EXACT('CROP MANAGEMENT'!$C$3,CropLibrary!$E$11),CropLibrary!E166,IF(EXACT('CROP MANAGEMENT'!$C$3,CropLibrary!$F$11),CropLibrary!F166,IF(EXACT('CROP MANAGEMENT'!$C$3,CropLibrary!$G$11),CropLibrary!G166,IF(EXACT('CROP MANAGEMENT'!$C$3,CropLibrary!$H$11),CropLibrary!H166,IF(EXACT('CROP MANAGEMENT'!$C$3,CropLibrary!$I$11),CropLibrary!I166,IF(EXACT('CROP MANAGEMENT'!$C$3,CropLibrary!$J$11),CropLibrary!J166,IF(EXACT('CROP MANAGEMENT'!$C$3,CropLibrary!$K$11),CropLibrary!K166,BH42)))))))</f>
        <v>33</v>
      </c>
      <c r="AI20" s="380">
        <f>IF(EXACT('CROP MANAGEMENT'!$D$3,CropLibrary!$E$11),CropLibrary!E166,IF(EXACT('CROP MANAGEMENT'!$D$3,CropLibrary!$F$11),CropLibrary!F166,IF(EXACT('CROP MANAGEMENT'!$D$3,CropLibrary!$G$11),CropLibrary!G166,IF(EXACT('CROP MANAGEMENT'!$D$3,CropLibrary!$H$11),CropLibrary!H166,IF(EXACT('CROP MANAGEMENT'!$D$3,CropLibrary!$I$11),CropLibrary!I166,IF(EXACT('CROP MANAGEMENT'!$D$3,CropLibrary!$J$11),CropLibrary!J166,IF(EXACT('CROP MANAGEMENT'!$D$3,CropLibrary!$K$11),CropLibrary!K166,BI42)))))))</f>
        <v>25</v>
      </c>
      <c r="AJ20" s="380">
        <f>IF(EXACT('CROP MANAGEMENT'!$E$3,CropLibrary!$E$11),CropLibrary!E166,IF(EXACT('CROP MANAGEMENT'!$E$3,CropLibrary!$F$11),CropLibrary!F166,IF(EXACT('CROP MANAGEMENT'!$E$3,CropLibrary!$G$11),CropLibrary!G166,IF(EXACT('CROP MANAGEMENT'!$E$3,CropLibrary!$H$11),CropLibrary!H166,IF(EXACT('CROP MANAGEMENT'!$E$3,CropLibrary!$I$11),CropLibrary!I166,IF(EXACT('CROP MANAGEMENT'!$E$3,CropLibrary!$J$11),CropLibrary!J166,IF(EXACT('CROP MANAGEMENT'!$E$3,CropLibrary!$K$11),CropLibrary!K166,BJ42)))))))</f>
        <v>10</v>
      </c>
      <c r="AK20" s="380">
        <f>IF(EXACT('CROP MANAGEMENT'!$F$3,CropLibrary!$E$11),CropLibrary!E166,IF(EXACT('CROP MANAGEMENT'!$F$3,CropLibrary!$F$11),CropLibrary!F166,IF(EXACT('CROP MANAGEMENT'!$F$3,CropLibrary!$G$11),CropLibrary!G166,IF(EXACT('CROP MANAGEMENT'!$F$3,CropLibrary!$H$11),CropLibrary!H166,IF(EXACT('CROP MANAGEMENT'!$F$3,CropLibrary!$I$11),CropLibrary!I166,IF(EXACT('CROP MANAGEMENT'!$F$3,CropLibrary!$J$11),CropLibrary!J166,IF(EXACT('CROP MANAGEMENT'!$F$3,CropLibrary!$K$11),CropLibrary!K166,BK42)))))))</f>
        <v>10</v>
      </c>
      <c r="AL20" s="11"/>
      <c r="AM20" s="223">
        <v>1.6</v>
      </c>
      <c r="AN20" s="380">
        <f>IF(EXACT('CROP MANAGEMENT'!$B$3,CropLibrary!$E$11),CropLibrary!E193,IF(EXACT('CROP MANAGEMENT'!$B$3,CropLibrary!$F$11),CropLibrary!F193,IF(EXACT('CROP MANAGEMENT'!$B$3,CropLibrary!$G$11),CropLibrary!G193,IF(EXACT('CROP MANAGEMENT'!$B$3,CropLibrary!$H$11),CropLibrary!H193,IF(EXACT('CROP MANAGEMENT'!$B$3,CropLibrary!$I$11),CropLibrary!I193,IF(EXACT('CROP MANAGEMENT'!$B$3,CropLibrary!$J$11),CropLibrary!J193,IF(EXACT('CROP MANAGEMENT'!$B$3,CropLibrary!$K$11),CropLibrary!K193,BM20)))))))</f>
        <v>0.14399999999999999</v>
      </c>
      <c r="AO20" s="380">
        <f>IF(EXACT('CROP MANAGEMENT'!$C$3,CropLibrary!$E$11),CropLibrary!E193,IF(EXACT('CROP MANAGEMENT'!$C$3,CropLibrary!$F$11),CropLibrary!F193,IF(EXACT('CROP MANAGEMENT'!$C$3,CropLibrary!$G$11),CropLibrary!G193,IF(EXACT('CROP MANAGEMENT'!$C$3,CropLibrary!$H$11),CropLibrary!H193,IF(EXACT('CROP MANAGEMENT'!$C$3,CropLibrary!$I$11),CropLibrary!I193,IF(EXACT('CROP MANAGEMENT'!$C$3,CropLibrary!$J$11),CropLibrary!J193,IF(EXACT('CROP MANAGEMENT'!$C$3,CropLibrary!$K$11),CropLibrary!K193,BN20)))))))</f>
        <v>0.14399999999999999</v>
      </c>
      <c r="AP20" s="380">
        <f>IF(EXACT('CROP MANAGEMENT'!$D$3,CropLibrary!$E$11),CropLibrary!E193,IF(EXACT('CROP MANAGEMENT'!$D$3,CropLibrary!$F$11),CropLibrary!F193,IF(EXACT('CROP MANAGEMENT'!$D$3,CropLibrary!$G$11),CropLibrary!G193,IF(EXACT('CROP MANAGEMENT'!$D$3,CropLibrary!$H$11),CropLibrary!H193,IF(EXACT('CROP MANAGEMENT'!$D$3,CropLibrary!$I$11),CropLibrary!I193,IF(EXACT('CROP MANAGEMENT'!$D$3,CropLibrary!$J$11),CropLibrary!J193,IF(EXACT('CROP MANAGEMENT'!$D$3,CropLibrary!$K$11),CropLibrary!K193,BO20)))))))</f>
        <v>0.14399999999999999</v>
      </c>
      <c r="AQ20" s="380">
        <f>IF(EXACT('CROP MANAGEMENT'!$E$3,CropLibrary!$E$11),CropLibrary!E193,IF(EXACT('CROP MANAGEMENT'!$E$3,CropLibrary!$F$11),CropLibrary!F193,IF(EXACT('CROP MANAGEMENT'!$E$3,CropLibrary!$G$11),CropLibrary!G193,IF(EXACT('CROP MANAGEMENT'!$E$3,CropLibrary!$H$11),CropLibrary!H193,IF(EXACT($EH19,CropLibrary!$I$11),CropLibrary!I193,IF(EXACT('CROP MANAGEMENT'!$E$3,CropLibrary!$J$11),CropLibrary!J193,IF(EXACT('CROP MANAGEMENT'!$E$3,CropLibrary!$K$11),CropLibrary!K193,BP20)))))))</f>
        <v>0.14399999999999999</v>
      </c>
      <c r="AR20" s="380">
        <f>IF(EXACT('CROP MANAGEMENT'!$F$3,CropLibrary!$E$11),CropLibrary!E193,IF(EXACT('CROP MANAGEMENT'!$F$3,CropLibrary!$F$11),CropLibrary!F193,IF(EXACT('CROP MANAGEMENT'!$F$3,CropLibrary!$G$11),CropLibrary!G193,IF(EXACT('CROP MANAGEMENT'!$F$3,CropLibrary!$H$11),CropLibrary!H193,IF(EXACT('CROP MANAGEMENT'!$F$3,CropLibrary!$I$11),CropLibrary!I193,IF(EXACT('CROP MANAGEMENT'!$F$3,CropLibrary!$J$11),CropLibrary!J193,IF(EXACT('CROP MANAGEMENT'!$F$3,CropLibrary!$K$11),CropLibrary!K193,BQ20)))))))</f>
        <v>0.14399999999999999</v>
      </c>
      <c r="AS20" s="11"/>
      <c r="AT20" s="11"/>
      <c r="AU20" s="141" t="str">
        <f>IF(EXACT('CROP MANAGEMENT'!$B$3,CropLibrary!$L$11),CropLibrary!L21,IF(EXACT('CROP MANAGEMENT'!$B$3,CropLibrary!$M$11),CropLibrary!M21,IF(EXACT('CROP MANAGEMENT'!$B$3,CropLibrary!$N$11),CropLibrary!N21,"out of range")))</f>
        <v>out of range</v>
      </c>
      <c r="AV20" s="13" t="str">
        <f>IF(EXACT('CROP MANAGEMENT'!$C$3,CropLibrary!$L$11),CropLibrary!L21,IF(EXACT('CROP MANAGEMENT'!$C$3,CropLibrary!$M$11),CropLibrary!M21,IF(EXACT('CROP MANAGEMENT'!$C$3,CropLibrary!$N$11),CropLibrary!N21,"out of range")))</f>
        <v>out of range</v>
      </c>
      <c r="AW20" s="13" t="str">
        <f>IF(EXACT('CROP MANAGEMENT'!$D$3,CropLibrary!$L$11),CropLibrary!L21,IF(EXACT('CROP MANAGEMENT'!$D$3,CropLibrary!$M$11),CropLibrary!M21,IF(EXACT('CROP MANAGEMENT'!$D$3,CropLibrary!$N$11),CropLibrary!N21,"out of range")))</f>
        <v>out of range</v>
      </c>
      <c r="AX20" s="13">
        <f>IF(EXACT('CROP MANAGEMENT'!$E$3,CropLibrary!$L$11),CropLibrary!L21,IF(EXACT('CROP MANAGEMENT'!$E$3,CropLibrary!$M$11),CropLibrary!M21,IF(EXACT('CROP MANAGEMENT'!$E$3,CropLibrary!$N$11),CropLibrary!N21,"out of range")))</f>
        <v>0.01</v>
      </c>
      <c r="AY20" s="13" t="str">
        <f>IF(EXACT('CROP MANAGEMENT'!$F$3,CropLibrary!$L$11),CropLibrary!L21,IF(EXACT('CROP MANAGEMENT'!$F$3,CropLibrary!$M$11),CropLibrary!M21,IF(EXACT('CROP MANAGEMENT'!$F$3,CropLibrary!$N$11),CropLibrary!N21,"out of range")))</f>
        <v>out of range</v>
      </c>
      <c r="AZ20" s="108">
        <f>CropLibrary!D85</f>
        <v>0.8</v>
      </c>
      <c r="BA20" s="13" t="str">
        <f>IF(EXACT('CROP MANAGEMENT'!$B$3,CropLibrary!$L$11),CropLibrary!L85,IF(EXACT('CROP MANAGEMENT'!$B$3,CropLibrary!$M$11),CropLibrary!M85,IF(EXACT('CROP MANAGEMENT'!$B$3,CropLibrary!$N$11),CropLibrary!N85,"out of range")))</f>
        <v>out of range</v>
      </c>
      <c r="BB20" s="13" t="str">
        <f>IF(EXACT('CROP MANAGEMENT'!$C$3,CropLibrary!$L$11),CropLibrary!L85,IF(EXACT('CROP MANAGEMENT'!$C$3,CropLibrary!$M$11),CropLibrary!M85,IF(EXACT('CROP MANAGEMENT'!$C$3,CropLibrary!$N$11),CropLibrary!N85,"out of range")))</f>
        <v>out of range</v>
      </c>
      <c r="BC20" s="13" t="str">
        <f>IF(EXACT('CROP MANAGEMENT'!$D$3,CropLibrary!$L$11),CropLibrary!L85,IF(EXACT('CROP MANAGEMENT'!$D$3,CropLibrary!$M$11),CropLibrary!M85,IF(EXACT('CROP MANAGEMENT'!$D$3,CropLibrary!$N$11),CropLibrary!N85,"out of range")))</f>
        <v>out of range</v>
      </c>
      <c r="BD20" s="13">
        <f>IF(EXACT('CROP MANAGEMENT'!$E$3,CropLibrary!$L$11),CropLibrary!L85,IF(EXACT('CROP MANAGEMENT'!$E$3,CropLibrary!$M$11),CropLibrary!M85,IF(EXACT('CROP MANAGEMENT'!$E$3,CropLibrary!$N$11),CropLibrary!N85,"out of range")))</f>
        <v>0.3</v>
      </c>
      <c r="BE20" s="13" t="str">
        <f>IF(EXACT('CROP MANAGEMENT'!$F$3,CropLibrary!$L$11),CropLibrary!L85,IF(EXACT('CROP MANAGEMENT'!$F$3,CropLibrary!$M$11),CropLibrary!M85,IF(EXACT('CROP MANAGEMENT'!$F$3,CropLibrary!$N$11),CropLibrary!N85,"out of range")))</f>
        <v>out of range</v>
      </c>
      <c r="BF20" s="108">
        <f>CropLibrary!D139</f>
        <v>0.8</v>
      </c>
      <c r="BG20" s="13" t="str">
        <f>IF(EXACT('CROP MANAGEMENT'!$B$3,CropLibrary!$L$11),CropLibrary!L139,IF(EXACT('CROP MANAGEMENT'!$B$3,CropLibrary!$M$11),CropLibrary!M139,IF(EXACT('CROP MANAGEMENT'!$B$3,CropLibrary!$N$11),CropLibrary!N139,"out of range")))</f>
        <v>out of range</v>
      </c>
      <c r="BH20" s="13" t="str">
        <f>IF(EXACT('CROP MANAGEMENT'!$C$3,CropLibrary!$L$11),CropLibrary!L139,IF(EXACT('CROP MANAGEMENT'!$C$3,CropLibrary!$M$11),CropLibrary!M139,IF(EXACT('CROP MANAGEMENT'!$C$3,CropLibrary!$N$11),CropLibrary!N139,"out of range")))</f>
        <v>out of range</v>
      </c>
      <c r="BI20" s="13" t="str">
        <f>IF(EXACT('CROP MANAGEMENT'!$D$3,CropLibrary!$L$11),CropLibrary!L139,IF(EXACT('CROP MANAGEMENT'!$D$3,CropLibrary!$M$11),CropLibrary!M139,IF(EXACT('CROP MANAGEMENT'!$D$3,CropLibrary!$N$11),CropLibrary!N139,"out of range")))</f>
        <v>out of range</v>
      </c>
      <c r="BJ20" s="13">
        <f>IF(EXACT('CROP MANAGEMENT'!$E$3,CropLibrary!$L$11),CropLibrary!L139,IF(EXACT('CROP MANAGEMENT'!$E$3,CropLibrary!$M$11),CropLibrary!M139,IF(EXACT('CROP MANAGEMENT'!$E$3,CropLibrary!$N$11),CropLibrary!N139,"out of range")))</f>
        <v>0</v>
      </c>
      <c r="BK20" s="13" t="str">
        <f>IF(EXACT('CROP MANAGEMENT'!$F$3,CropLibrary!$L$11),CropLibrary!L139,IF(EXACT('CROP MANAGEMENT'!$F$3,CropLibrary!$M$11),CropLibrary!M139,IF(EXACT('CROP MANAGEMENT'!$F$3,CropLibrary!$N$11),CropLibrary!N139,"out of range")))</f>
        <v>out of range</v>
      </c>
      <c r="BL20" s="108">
        <f>CropLibrary!D193</f>
        <v>1.6</v>
      </c>
      <c r="BM20" s="13" t="str">
        <f>IF(EXACT('CROP MANAGEMENT'!$B$3,CropLibrary!$L$11),CropLibrary!L193,IF(EXACT('CROP MANAGEMENT'!$B$3,CropLibrary!$M$11),CropLibrary!M193,IF(EXACT('CROP MANAGEMENT'!$B$3,CropLibrary!$N$11),CropLibrary!N193,"out of range")))</f>
        <v>out of range</v>
      </c>
      <c r="BN20" s="13" t="str">
        <f>IF(EXACT('CROP MANAGEMENT'!$C$3,CropLibrary!$L$11),CropLibrary!L193,IF(EXACT('CROP MANAGEMENT'!$C$3,CropLibrary!$M$11),CropLibrary!M193,IF(EXACT('CROP MANAGEMENT'!$C$3,CropLibrary!$N$11),CropLibrary!N193,"out of range")))</f>
        <v>out of range</v>
      </c>
      <c r="BO20" s="13" t="str">
        <f>IF(EXACT('CROP MANAGEMENT'!$D$3,CropLibrary!$L$11),CropLibrary!L193,IF(EXACT('CROP MANAGEMENT'!$D$3,CropLibrary!$M$11),CropLibrary!M193,IF(EXACT('CROP MANAGEMENT'!$D$3,CropLibrary!$N$11),CropLibrary!N193,"out of range")))</f>
        <v>out of range</v>
      </c>
      <c r="BP20" s="13">
        <f>IF(EXACT('CROP MANAGEMENT'!$E$3,CropLibrary!$L$11),CropLibrary!L193,IF(EXACT('CROP MANAGEMENT'!$E$3,CropLibrary!$M$11),CropLibrary!M193,IF(EXACT('CROP MANAGEMENT'!$E$3,CropLibrary!$N$11),CropLibrary!N193,"out of range")))</f>
        <v>0.14399999999999999</v>
      </c>
      <c r="BQ20" s="378" t="str">
        <f>IF(EXACT('CROP MANAGEMENT'!$F$3,CropLibrary!$L$11),CropLibrary!L193,IF(EXACT('CROP MANAGEMENT'!$F$3,CropLibrary!$M$11),CropLibrary!M193,IF(EXACT('CROP MANAGEMENT'!$F$3,CropLibrary!$N$11),CropLibrary!N193,"out of range")))</f>
        <v>out of range</v>
      </c>
      <c r="BR20" s="13"/>
      <c r="BS20" s="13"/>
      <c r="BT20" s="13"/>
      <c r="BU20" s="11"/>
      <c r="BV20" s="11"/>
      <c r="BW20" s="11"/>
    </row>
    <row r="21" spans="1:75" x14ac:dyDescent="0.3">
      <c r="A21" s="457"/>
      <c r="B21" s="457"/>
      <c r="C21" s="203" t="str">
        <f>CropLibrary!C22</f>
        <v xml:space="preserve">Maximum proportion of crop biomass remobilized as storage component </v>
      </c>
      <c r="D21" s="212" t="str">
        <f>CropLibrary!D22</f>
        <v>1/day</v>
      </c>
      <c r="E21" s="379">
        <f>IF(EXACT('CROP MANAGEMENT'!$B$3,CropLibrary!$E$11),CropLibrary!E22,IF(EXACT('CROP MANAGEMENT'!$B$3,CropLibrary!$F$11),CropLibrary!F22,IF(EXACT('CROP MANAGEMENT'!$B$3,CropLibrary!$G$11),CropLibrary!G22,IF(EXACT('CROP MANAGEMENT'!$B$3,CropLibrary!$H$11),CropLibrary!H22,IF(EXACT('CROP MANAGEMENT'!$B$3,CropLibrary!$I$11),CropLibrary!I22,IF(EXACT('CROP MANAGEMENT'!$B$3,CropLibrary!$J$11),CropLibrary!J22,IF(EXACT('CROP MANAGEMENT'!$B$3,CropLibrary!$K$11),CropLibrary!K22,AU21)))))))</f>
        <v>1.4999999999999999E-2</v>
      </c>
      <c r="F21" s="379">
        <f>IF(EXACT('CROP MANAGEMENT'!$C$3,CropLibrary!$E$11),CropLibrary!E22,IF(EXACT('CROP MANAGEMENT'!$C$3,CropLibrary!$F$11),CropLibrary!F22,IF(EXACT('CROP MANAGEMENT'!$C$3,CropLibrary!$G$11),CropLibrary!G22,IF(EXACT('CROP MANAGEMENT'!$C$3,CropLibrary!$H$11),CropLibrary!H22,IF(EXACT('CROP MANAGEMENT'!$C$3,CropLibrary!$I$11),CropLibrary!I22,IF(EXACT('CROP MANAGEMENT'!$C$3,CropLibrary!$J$11),CropLibrary!J22,IF(EXACT('CROP MANAGEMENT'!$C$3,CropLibrary!$K$11),CropLibrary!K22,AV21)))))))</f>
        <v>0.05</v>
      </c>
      <c r="G21" s="379">
        <f>IF(EXACT('CROP MANAGEMENT'!$D$3,CropLibrary!$E$11),CropLibrary!E22,IF(EXACT('CROP MANAGEMENT'!$D$3,CropLibrary!$F$11),CropLibrary!F22,IF(EXACT('CROP MANAGEMENT'!$D$3,CropLibrary!$G$11),CropLibrary!G22,IF(EXACT('CROP MANAGEMENT'!$D$3,CropLibrary!$H$11),CropLibrary!H22,IF(EXACT('CROP MANAGEMENT'!$D$3,CropLibrary!$I$11),CropLibrary!I22,IF(EXACT('CROP MANAGEMENT'!$D$3,CropLibrary!$J$11),CropLibrary!J22,IF(EXACT('CROP MANAGEMENT'!$D$3,CropLibrary!$K$11),CropLibrary!K22,AW21)))))))</f>
        <v>0.01</v>
      </c>
      <c r="H21" s="379">
        <f>IF(EXACT('CROP MANAGEMENT'!$E$3,CropLibrary!$E$11),CropLibrary!E22,IF(EXACT('CROP MANAGEMENT'!$E$3,CropLibrary!$F$11),CropLibrary!F22,IF(EXACT('CROP MANAGEMENT'!$E$3,CropLibrary!$G$11),CropLibrary!G22,IF(EXACT('CROP MANAGEMENT'!$E$3,CropLibrary!$H$11),CropLibrary!H22,IF(EXACT('CROP MANAGEMENT'!$E$3,CropLibrary!$I$11),CropLibrary!I22,IF(EXACT('CROP MANAGEMENT'!$E$3,CropLibrary!$J$11),CropLibrary!J22,IF(EXACT('CROP MANAGEMENT'!$E$3,CropLibrary!$K$11),CropLibrary!K22,AX21)))))))</f>
        <v>0</v>
      </c>
      <c r="I21" s="379">
        <f>IF(EXACT('CROP MANAGEMENT'!$F$3,CropLibrary!$E$11),CropLibrary!E22,IF(EXACT('CROP MANAGEMENT'!$F$3,CropLibrary!$F$11),CropLibrary!F22,IF(EXACT('CROP MANAGEMENT'!$F$3,CropLibrary!$G$11),CropLibrary!G22,IF(EXACT('CROP MANAGEMENT'!$F$3,CropLibrary!$H$11),CropLibrary!H22,IF(EXACT('CROP MANAGEMENT'!$F$3,CropLibrary!$I$11),CropLibrary!I22,IF(EXACT('CROP MANAGEMENT'!$F$3,CropLibrary!$J$11),CropLibrary!J22,IF(EXACT('CROP MANAGEMENT'!$F$3,CropLibrary!$K$11),CropLibrary!K22,AY21)))))))</f>
        <v>0.05</v>
      </c>
      <c r="J21" s="11"/>
      <c r="K21" s="223">
        <v>0.9</v>
      </c>
      <c r="L21" s="380">
        <f>IF(EXACT('CROP MANAGEMENT'!$B$3,CropLibrary!$E$11),CropLibrary!E86,IF(EXACT('CROP MANAGEMENT'!$B$3,CropLibrary!$F$11),CropLibrary!F86,IF(EXACT('CROP MANAGEMENT'!$B$3,CropLibrary!$G$11),CropLibrary!G86,IF(EXACT('CROP MANAGEMENT'!$B$3,CropLibrary!$H$11),CropLibrary!H86,IF(EXACT('CROP MANAGEMENT'!$B$3,CropLibrary!$I$11),CropLibrary!I86,IF(EXACT('CROP MANAGEMENT'!$B$3,CropLibrary!$J$11),CropLibrary!J86,IF(EXACT('CROP MANAGEMENT'!$B$3,CropLibrary!$K$11),CropLibrary!K86,BA21)))))))</f>
        <v>0.85838628376484771</v>
      </c>
      <c r="M21" s="380">
        <f>IF(EXACT('CROP MANAGEMENT'!$C$3,CropLibrary!$E$11),CropLibrary!E86,IF(EXACT('CROP MANAGEMENT'!$C$3,CropLibrary!$F$11),CropLibrary!F86,IF(EXACT('CROP MANAGEMENT'!$C$3,CropLibrary!$G$11),CropLibrary!G86,IF(EXACT('CROP MANAGEMENT'!$C$3,CropLibrary!$H$11),CropLibrary!H86,IF(EXACT('CROP MANAGEMENT'!$C$3,CropLibrary!$I$11),CropLibrary!I86,IF(EXACT('CROP MANAGEMENT'!$C$3,CropLibrary!$J$11),CropLibrary!J86,IF(EXACT('CROP MANAGEMENT'!$C$3,CropLibrary!$K$11),CropLibrary!K86,BB21)))))))</f>
        <v>0.93685000506966154</v>
      </c>
      <c r="N21" s="380">
        <f>IF(EXACT('CROP MANAGEMENT'!$D$3,CropLibrary!$E$11),CropLibrary!E86,IF(EXACT('CROP MANAGEMENT'!$D$3,CropLibrary!$F$11),CropLibrary!F86,IF(EXACT('CROP MANAGEMENT'!$D$3,CropLibrary!$G$11),CropLibrary!G86,IF(EXACT('CROP MANAGEMENT'!$D$3,CropLibrary!$H$11),CropLibrary!H86,IF(EXACT('CROP MANAGEMENT'!$D$3,CropLibrary!$I$11),CropLibrary!I86,IF(EXACT('CROP MANAGEMENT'!$D$3,CropLibrary!$J$11),CropLibrary!J86,IF(EXACT('CROP MANAGEMENT'!$D$3,CropLibrary!$K$11),CropLibrary!K86,BC21)))))))</f>
        <v>0.89994984099276931</v>
      </c>
      <c r="O21" s="380">
        <f>IF(EXACT('CROP MANAGEMENT'!$E$3,CropLibrary!$E$11),CropLibrary!E86,IF(EXACT('CROP MANAGEMENT'!$E$3,CropLibrary!$F$11),CropLibrary!F86,IF(EXACT('CROP MANAGEMENT'!$E$3,CropLibrary!$G$11),CropLibrary!G86,IF(EXACT('CROP MANAGEMENT'!$E$3,CropLibrary!$H$11),CropLibrary!H86,IF(EXACT('CROP MANAGEMENT'!$E$3,CropLibrary!$I$11),CropLibrary!I86,IF(EXACT('CROP MANAGEMENT'!$E$3,CropLibrary!$J$11),CropLibrary!J86,IF(EXACT('CROP MANAGEMENT'!$E$3,CropLibrary!$K$11),CropLibrary!K86,BD21)))))))</f>
        <v>0.3</v>
      </c>
      <c r="P21" s="380">
        <f>IF(EXACT('CROP MANAGEMENT'!$F$3,CropLibrary!$E$11),CropLibrary!E86,IF(EXACT('CROP MANAGEMENT'!$F$3,CropLibrary!$F$11),CropLibrary!F86,IF(EXACT('CROP MANAGEMENT'!$F$3,CropLibrary!$G$11),CropLibrary!G86,IF(EXACT('CROP MANAGEMENT'!$F$3,CropLibrary!$H$11),CropLibrary!H86,IF(EXACT('CROP MANAGEMENT'!$F$3,CropLibrary!$I$11),CropLibrary!I86,IF(EXACT('CROP MANAGEMENT'!$F$3,CropLibrary!$J$11),CropLibrary!J86,IF(EXACT('CROP MANAGEMENT'!$F$3,CropLibrary!$K$11),CropLibrary!K86,BE21)))))))</f>
        <v>0.93685000506966154</v>
      </c>
      <c r="Q21" s="11"/>
      <c r="R21" s="223">
        <v>0.9</v>
      </c>
      <c r="S21" s="380">
        <f>IF(EXACT('CROP MANAGEMENT'!$B$3,CropLibrary!$E$11),CropLibrary!E113,IF(EXACT('CROP MANAGEMENT'!$B$3,CropLibrary!$F$11),CropLibrary!F113,IF(EXACT('CROP MANAGEMENT'!$B$3,CropLibrary!$G$11),CropLibrary!G113,IF(EXACT('CROP MANAGEMENT'!$B$3,CropLibrary!$H$11),CropLibrary!H113,IF(EXACT('CROP MANAGEMENT'!$B$3,CropLibrary!$I$11),CropLibrary!I113,IF(EXACT('CROP MANAGEMENT'!$B$3,CropLibrary!$J$11),CropLibrary!J113,IF(EXACT('CROP MANAGEMENT'!$B$3,CropLibrary!$K$11),CropLibrary!K113,BA43)))))))</f>
        <v>0.62050144637536164</v>
      </c>
      <c r="T21" s="380">
        <f>IF(EXACT('CROP MANAGEMENT'!$C$3,CropLibrary!$E$11),CropLibrary!E113,IF(EXACT('CROP MANAGEMENT'!$C$3,CropLibrary!$F$11),CropLibrary!F113,IF(EXACT('CROP MANAGEMENT'!$C$3,CropLibrary!$G$11),CropLibrary!G113,IF(EXACT('CROP MANAGEMENT'!$C$3,CropLibrary!$H$11),CropLibrary!H113,IF(EXACT('CROP MANAGEMENT'!$C$3,CropLibrary!$I$11),CropLibrary!I113,IF(EXACT('CROP MANAGEMENT'!$C$3,CropLibrary!$J$11),CropLibrary!J113,IF(EXACT('CROP MANAGEMENT'!$C$3,CropLibrary!$K$11),CropLibrary!K113,BB43)))))))</f>
        <v>0.56304692291964831</v>
      </c>
      <c r="U21" s="380">
        <f>IF(EXACT('CROP MANAGEMENT'!$D$3,CropLibrary!$E$11),CropLibrary!E113,IF(EXACT('CROP MANAGEMENT'!$D$3,CropLibrary!$F$11),CropLibrary!F113,IF(EXACT('CROP MANAGEMENT'!$D$3,CropLibrary!$G$11),CropLibrary!G113,IF(EXACT('CROP MANAGEMENT'!$D$3,CropLibrary!$H$11),CropLibrary!H113,IF(EXACT('CROP MANAGEMENT'!$D$3,CropLibrary!$I$11),CropLibrary!I113,IF(EXACT('CROP MANAGEMENT'!$D$3,CropLibrary!$J$11),CropLibrary!J113,IF(EXACT('CROP MANAGEMENT'!$D$3,CropLibrary!$K$11),CropLibrary!K113,BC43)))))))</f>
        <v>0.5</v>
      </c>
      <c r="V21" s="380">
        <f>IF(EXACT('CROP MANAGEMENT'!$E$3,CropLibrary!$E$11),CropLibrary!E113,IF(EXACT('CROP MANAGEMENT'!$E$3,CropLibrary!$F$11),CropLibrary!F113,IF(EXACT('CROP MANAGEMENT'!$E$3,CropLibrary!$G$11),CropLibrary!G113,IF(EXACT('CROP MANAGEMENT'!$E$3,CropLibrary!$H$11),CropLibrary!H113,IF(EXACT('CROP MANAGEMENT'!$E$3,CropLibrary!$I$11),CropLibrary!I113,IF(EXACT('CROP MANAGEMENT'!$E$3,CropLibrary!$J$11),CropLibrary!J113,IF(EXACT('CROP MANAGEMENT'!$E$3,CropLibrary!$K$11),CropLibrary!K113,BD43)))))))</f>
        <v>0.48</v>
      </c>
      <c r="W21" s="380">
        <f>IF(EXACT('CROP MANAGEMENT'!$F$3,CropLibrary!$E$11),CropLibrary!E113,IF(EXACT('CROP MANAGEMENT'!$F$3,CropLibrary!$F$11),CropLibrary!F113,IF(EXACT('CROP MANAGEMENT'!$F$3,CropLibrary!$G$11),CropLibrary!G113,IF(EXACT('CROP MANAGEMENT'!$F$3,CropLibrary!$H$11),CropLibrary!H113,IF(EXACT('CROP MANAGEMENT'!$F$3,CropLibrary!$I$11),CropLibrary!I113,IF(EXACT('CROP MANAGEMENT'!$F$3,CropLibrary!$J$11),CropLibrary!J113,IF(EXACT('CROP MANAGEMENT'!$F$3,CropLibrary!$K$11),CropLibrary!K113,BE43)))))))</f>
        <v>0.1</v>
      </c>
      <c r="X21" s="11"/>
      <c r="Y21" s="223">
        <v>0.9</v>
      </c>
      <c r="Z21" s="380">
        <f>IF(EXACT('CROP MANAGEMENT'!$B$3,CropLibrary!$E$11),CropLibrary!E140,IF(EXACT('CROP MANAGEMENT'!$B$3,CropLibrary!$F$11),CropLibrary!F140,IF(EXACT('CROP MANAGEMENT'!$B$3,CropLibrary!$G$11),CropLibrary!G140,IF(EXACT('CROP MANAGEMENT'!$B$3,CropLibrary!$H$11),CropLibrary!H140,IF(EXACT('CROP MANAGEMENT'!$B$3,CropLibrary!$I$11),CropLibrary!I140,IF(EXACT('CROP MANAGEMENT'!$B$3,CropLibrary!$J$11),CropLibrary!J140,IF(EXACT('CROP MANAGEMENT'!$B$3,CropLibrary!$K$11),CropLibrary!K140,BG21)))))))</f>
        <v>0</v>
      </c>
      <c r="AA21" s="380">
        <f>IF(EXACT('CROP MANAGEMENT'!$C$3,CropLibrary!$E$11),CropLibrary!E140,IF(EXACT('CROP MANAGEMENT'!$C$3,CropLibrary!$F$11),CropLibrary!F140,IF(EXACT('CROP MANAGEMENT'!$C$3,CropLibrary!$G$11),CropLibrary!G140,IF(EXACT('CROP MANAGEMENT'!$C$3,CropLibrary!$H$11),CropLibrary!H140,IF(EXACT('CROP MANAGEMENT'!$C$3,CropLibrary!$I$11),CropLibrary!I140,IF(EXACT('CROP MANAGEMENT'!$C$3,CropLibrary!$J$11),CropLibrary!J140,IF(EXACT('CROP MANAGEMENT'!$C$3,CropLibrary!$K$11),CropLibrary!K140,BH21)))))))</f>
        <v>2.8685761269139683E-2</v>
      </c>
      <c r="AB21" s="380">
        <f>IF(EXACT('CROP MANAGEMENT'!$D$3,CropLibrary!$E$11),CropLibrary!E140,IF(EXACT('CROP MANAGEMENT'!$D$3,CropLibrary!$F$11),CropLibrary!F140,IF(EXACT('CROP MANAGEMENT'!$D$3,CropLibrary!$G$11),CropLibrary!G140,IF(EXACT('CROP MANAGEMENT'!$D$3,CropLibrary!$H$11),CropLibrary!H140,IF(EXACT('CROP MANAGEMENT'!$D$3,CropLibrary!$I$11),CropLibrary!I140,IF(EXACT('CROP MANAGEMENT'!$D$3,CropLibrary!$J$11),CropLibrary!J140,IF(EXACT('CROP MANAGEMENT'!$D$3,CropLibrary!$K$11),CropLibrary!K140,BI21)))))))</f>
        <v>2.0802264000446092E-2</v>
      </c>
      <c r="AC21" s="380">
        <f>IF(EXACT('CROP MANAGEMENT'!$E$3,CropLibrary!$E$11),CropLibrary!E140,IF(EXACT('CROP MANAGEMENT'!$E$3,CropLibrary!$F$11),CropLibrary!F140,IF(EXACT('CROP MANAGEMENT'!$E$3,CropLibrary!$G$11),CropLibrary!G140,IF(EXACT('CROP MANAGEMENT'!$E$3,CropLibrary!$H$11),CropLibrary!H140,IF(EXACT('CROP MANAGEMENT'!$E$3,CropLibrary!$I$11),CropLibrary!I140,IF(EXACT('CROP MANAGEMENT'!$E$3,CropLibrary!$J$11),CropLibrary!J140,IF(EXACT('CROP MANAGEMENT'!$E$3,CropLibrary!$K$11),CropLibrary!K140,BJ21)))))))</f>
        <v>0</v>
      </c>
      <c r="AD21" s="380">
        <f>IF(EXACT('CROP MANAGEMENT'!$F$3,CropLibrary!$E$11),CropLibrary!E140,IF(EXACT('CROP MANAGEMENT'!$F$3,CropLibrary!$F$11),CropLibrary!F140,IF(EXACT('CROP MANAGEMENT'!$F$3,CropLibrary!$G$11),CropLibrary!G140,IF(EXACT('CROP MANAGEMENT'!$F$3,CropLibrary!$H$11),CropLibrary!H140,IF(EXACT('CROP MANAGEMENT'!$F$3,CropLibrary!$I$11),CropLibrary!I140,IF(EXACT('CROP MANAGEMENT'!$F$3,CropLibrary!$J$11),CropLibrary!J140,IF(EXACT('CROP MANAGEMENT'!$F$3,CropLibrary!$K$11),CropLibrary!K140,BK21)))))))</f>
        <v>0</v>
      </c>
      <c r="AE21" s="13"/>
      <c r="AF21" s="223">
        <v>0.9</v>
      </c>
      <c r="AG21" s="380">
        <f>IF(EXACT('CROP MANAGEMENT'!$B$3,CropLibrary!$E$11),CropLibrary!E167,IF(EXACT('CROP MANAGEMENT'!$B$3,CropLibrary!$F$11),CropLibrary!F167,IF(EXACT('CROP MANAGEMENT'!$B$3,CropLibrary!$G$11),CropLibrary!G167,IF(EXACT('CROP MANAGEMENT'!$B$3,CropLibrary!$H$11),CropLibrary!H167,IF(EXACT('CROP MANAGEMENT'!$B$3,CropLibrary!$I$11),CropLibrary!I167,IF(EXACT('CROP MANAGEMENT'!$B$3,CropLibrary!$J$11),CropLibrary!J167,IF(EXACT('CROP MANAGEMENT'!$B$3,CropLibrary!$K$11),CropLibrary!K167,BG43)))))))</f>
        <v>25</v>
      </c>
      <c r="AH21" s="380">
        <f>IF(EXACT('CROP MANAGEMENT'!$C$3,CropLibrary!$E$11),CropLibrary!E167,IF(EXACT('CROP MANAGEMENT'!$C$3,CropLibrary!$F$11),CropLibrary!F167,IF(EXACT('CROP MANAGEMENT'!$C$3,CropLibrary!$G$11),CropLibrary!G167,IF(EXACT('CROP MANAGEMENT'!$C$3,CropLibrary!$H$11),CropLibrary!H167,IF(EXACT('CROP MANAGEMENT'!$C$3,CropLibrary!$I$11),CropLibrary!I167,IF(EXACT('CROP MANAGEMENT'!$C$3,CropLibrary!$J$11),CropLibrary!J167,IF(EXACT('CROP MANAGEMENT'!$C$3,CropLibrary!$K$11),CropLibrary!K167,BH43)))))))</f>
        <v>31.5</v>
      </c>
      <c r="AI21" s="380">
        <f>IF(EXACT('CROP MANAGEMENT'!$D$3,CropLibrary!$E$11),CropLibrary!E167,IF(EXACT('CROP MANAGEMENT'!$D$3,CropLibrary!$F$11),CropLibrary!F167,IF(EXACT('CROP MANAGEMENT'!$D$3,CropLibrary!$G$11),CropLibrary!G167,IF(EXACT('CROP MANAGEMENT'!$D$3,CropLibrary!$H$11),CropLibrary!H167,IF(EXACT('CROP MANAGEMENT'!$D$3,CropLibrary!$I$11),CropLibrary!I167,IF(EXACT('CROP MANAGEMENT'!$D$3,CropLibrary!$J$11),CropLibrary!J167,IF(EXACT('CROP MANAGEMENT'!$D$3,CropLibrary!$K$11),CropLibrary!K167,BI43)))))))</f>
        <v>25</v>
      </c>
      <c r="AJ21" s="380">
        <f>IF(EXACT('CROP MANAGEMENT'!$E$3,CropLibrary!$E$11),CropLibrary!E167,IF(EXACT('CROP MANAGEMENT'!$E$3,CropLibrary!$F$11),CropLibrary!F167,IF(EXACT('CROP MANAGEMENT'!$E$3,CropLibrary!$G$11),CropLibrary!G167,IF(EXACT('CROP MANAGEMENT'!$E$3,CropLibrary!$H$11),CropLibrary!H167,IF(EXACT('CROP MANAGEMENT'!$E$3,CropLibrary!$I$11),CropLibrary!I167,IF(EXACT('CROP MANAGEMENT'!$E$3,CropLibrary!$J$11),CropLibrary!J167,IF(EXACT('CROP MANAGEMENT'!$E$3,CropLibrary!$K$11),CropLibrary!K167,BJ43)))))))</f>
        <v>10</v>
      </c>
      <c r="AK21" s="380">
        <f>IF(EXACT('CROP MANAGEMENT'!$F$3,CropLibrary!$E$11),CropLibrary!E167,IF(EXACT('CROP MANAGEMENT'!$F$3,CropLibrary!$F$11),CropLibrary!F167,IF(EXACT('CROP MANAGEMENT'!$F$3,CropLibrary!$G$11),CropLibrary!G167,IF(EXACT('CROP MANAGEMENT'!$F$3,CropLibrary!$H$11),CropLibrary!H167,IF(EXACT('CROP MANAGEMENT'!$F$3,CropLibrary!$I$11),CropLibrary!I167,IF(EXACT('CROP MANAGEMENT'!$F$3,CropLibrary!$J$11),CropLibrary!J167,IF(EXACT('CROP MANAGEMENT'!$F$3,CropLibrary!$K$11),CropLibrary!K167,BK43)))))))</f>
        <v>10</v>
      </c>
      <c r="AL21" s="11"/>
      <c r="AM21" s="223">
        <v>1.8</v>
      </c>
      <c r="AN21" s="380">
        <f>IF(EXACT('CROP MANAGEMENT'!$B$3,CropLibrary!$E$11),CropLibrary!E194,IF(EXACT('CROP MANAGEMENT'!$B$3,CropLibrary!$F$11),CropLibrary!F194,IF(EXACT('CROP MANAGEMENT'!$B$3,CropLibrary!$G$11),CropLibrary!G194,IF(EXACT('CROP MANAGEMENT'!$B$3,CropLibrary!$H$11),CropLibrary!H194,IF(EXACT('CROP MANAGEMENT'!$B$3,CropLibrary!$I$11),CropLibrary!I194,IF(EXACT('CROP MANAGEMENT'!$B$3,CropLibrary!$J$11),CropLibrary!J194,IF(EXACT('CROP MANAGEMENT'!$B$3,CropLibrary!$K$11),CropLibrary!K194,BM21)))))))</f>
        <v>0.14399999999999999</v>
      </c>
      <c r="AO21" s="380">
        <f>IF(EXACT('CROP MANAGEMENT'!$C$3,CropLibrary!$E$11),CropLibrary!E194,IF(EXACT('CROP MANAGEMENT'!$C$3,CropLibrary!$F$11),CropLibrary!F194,IF(EXACT('CROP MANAGEMENT'!$C$3,CropLibrary!$G$11),CropLibrary!G194,IF(EXACT('CROP MANAGEMENT'!$C$3,CropLibrary!$H$11),CropLibrary!H194,IF(EXACT('CROP MANAGEMENT'!$C$3,CropLibrary!$I$11),CropLibrary!I194,IF(EXACT('CROP MANAGEMENT'!$C$3,CropLibrary!$J$11),CropLibrary!J194,IF(EXACT('CROP MANAGEMENT'!$C$3,CropLibrary!$K$11),CropLibrary!K194,BN21)))))))</f>
        <v>0.14399999999999999</v>
      </c>
      <c r="AP21" s="380">
        <f>IF(EXACT('CROP MANAGEMENT'!$D$3,CropLibrary!$E$11),CropLibrary!E194,IF(EXACT('CROP MANAGEMENT'!$D$3,CropLibrary!$F$11),CropLibrary!F194,IF(EXACT('CROP MANAGEMENT'!$D$3,CropLibrary!$G$11),CropLibrary!G194,IF(EXACT('CROP MANAGEMENT'!$D$3,CropLibrary!$H$11),CropLibrary!H194,IF(EXACT('CROP MANAGEMENT'!$D$3,CropLibrary!$I$11),CropLibrary!I194,IF(EXACT('CROP MANAGEMENT'!$D$3,CropLibrary!$J$11),CropLibrary!J194,IF(EXACT('CROP MANAGEMENT'!$D$3,CropLibrary!$K$11),CropLibrary!K194,BO21)))))))</f>
        <v>0.14399999999999999</v>
      </c>
      <c r="AQ21" s="380">
        <f>IF(EXACT('CROP MANAGEMENT'!$E$3,CropLibrary!$E$11),CropLibrary!E194,IF(EXACT('CROP MANAGEMENT'!$E$3,CropLibrary!$F$11),CropLibrary!F194,IF(EXACT('CROP MANAGEMENT'!$E$3,CropLibrary!$G$11),CropLibrary!G194,IF(EXACT('CROP MANAGEMENT'!$E$3,CropLibrary!$H$11),CropLibrary!H194,IF(EXACT($EH20,CropLibrary!$I$11),CropLibrary!I194,IF(EXACT('CROP MANAGEMENT'!$E$3,CropLibrary!$J$11),CropLibrary!J194,IF(EXACT('CROP MANAGEMENT'!$E$3,CropLibrary!$K$11),CropLibrary!K194,BP21)))))))</f>
        <v>0.14399999999999999</v>
      </c>
      <c r="AR21" s="380">
        <f>IF(EXACT('CROP MANAGEMENT'!$F$3,CropLibrary!$E$11),CropLibrary!E194,IF(EXACT('CROP MANAGEMENT'!$F$3,CropLibrary!$F$11),CropLibrary!F194,IF(EXACT('CROP MANAGEMENT'!$F$3,CropLibrary!$G$11),CropLibrary!G194,IF(EXACT('CROP MANAGEMENT'!$F$3,CropLibrary!$H$11),CropLibrary!H194,IF(EXACT('CROP MANAGEMENT'!$F$3,CropLibrary!$I$11),CropLibrary!I194,IF(EXACT('CROP MANAGEMENT'!$F$3,CropLibrary!$J$11),CropLibrary!J194,IF(EXACT('CROP MANAGEMENT'!$F$3,CropLibrary!$K$11),CropLibrary!K194,BQ21)))))))</f>
        <v>0.14399999999999999</v>
      </c>
      <c r="AS21" s="11"/>
      <c r="AT21" s="11"/>
      <c r="AU21" s="141" t="str">
        <f>IF(EXACT('CROP MANAGEMENT'!$B$3,CropLibrary!$L$11),CropLibrary!L22,IF(EXACT('CROP MANAGEMENT'!$B$3,CropLibrary!$M$11),CropLibrary!M22,IF(EXACT('CROP MANAGEMENT'!$B$3,CropLibrary!$N$11),CropLibrary!N22,"out of range")))</f>
        <v>out of range</v>
      </c>
      <c r="AV21" s="13" t="str">
        <f>IF(EXACT('CROP MANAGEMENT'!$C$3,CropLibrary!$L$11),CropLibrary!L22,IF(EXACT('CROP MANAGEMENT'!$C$3,CropLibrary!$M$11),CropLibrary!M22,IF(EXACT('CROP MANAGEMENT'!$C$3,CropLibrary!$N$11),CropLibrary!N22,"out of range")))</f>
        <v>out of range</v>
      </c>
      <c r="AW21" s="13" t="str">
        <f>IF(EXACT('CROP MANAGEMENT'!$D$3,CropLibrary!$L$11),CropLibrary!L22,IF(EXACT('CROP MANAGEMENT'!$D$3,CropLibrary!$M$11),CropLibrary!M22,IF(EXACT('CROP MANAGEMENT'!$D$3,CropLibrary!$N$11),CropLibrary!N22,"out of range")))</f>
        <v>out of range</v>
      </c>
      <c r="AX21" s="13">
        <f>IF(EXACT('CROP MANAGEMENT'!$E$3,CropLibrary!$L$11),CropLibrary!L22,IF(EXACT('CROP MANAGEMENT'!$E$3,CropLibrary!$M$11),CropLibrary!M22,IF(EXACT('CROP MANAGEMENT'!$E$3,CropLibrary!$N$11),CropLibrary!N22,"out of range")))</f>
        <v>0</v>
      </c>
      <c r="AY21" s="13" t="str">
        <f>IF(EXACT('CROP MANAGEMENT'!$F$3,CropLibrary!$L$11),CropLibrary!L22,IF(EXACT('CROP MANAGEMENT'!$F$3,CropLibrary!$M$11),CropLibrary!M22,IF(EXACT('CROP MANAGEMENT'!$F$3,CropLibrary!$N$11),CropLibrary!N22,"out of range")))</f>
        <v>out of range</v>
      </c>
      <c r="AZ21" s="108">
        <f>CropLibrary!D86</f>
        <v>0.9</v>
      </c>
      <c r="BA21" s="13" t="str">
        <f>IF(EXACT('CROP MANAGEMENT'!$B$3,CropLibrary!$L$11),CropLibrary!L86,IF(EXACT('CROP MANAGEMENT'!$B$3,CropLibrary!$M$11),CropLibrary!M86,IF(EXACT('CROP MANAGEMENT'!$B$3,CropLibrary!$N$11),CropLibrary!N86,"out of range")))</f>
        <v>out of range</v>
      </c>
      <c r="BB21" s="13" t="str">
        <f>IF(EXACT('CROP MANAGEMENT'!$C$3,CropLibrary!$L$11),CropLibrary!L86,IF(EXACT('CROP MANAGEMENT'!$C$3,CropLibrary!$M$11),CropLibrary!M86,IF(EXACT('CROP MANAGEMENT'!$C$3,CropLibrary!$N$11),CropLibrary!N86,"out of range")))</f>
        <v>out of range</v>
      </c>
      <c r="BC21" s="13" t="str">
        <f>IF(EXACT('CROP MANAGEMENT'!$D$3,CropLibrary!$L$11),CropLibrary!L86,IF(EXACT('CROP MANAGEMENT'!$D$3,CropLibrary!$M$11),CropLibrary!M86,IF(EXACT('CROP MANAGEMENT'!$D$3,CropLibrary!$N$11),CropLibrary!N86,"out of range")))</f>
        <v>out of range</v>
      </c>
      <c r="BD21" s="13">
        <f>IF(EXACT('CROP MANAGEMENT'!$E$3,CropLibrary!$L$11),CropLibrary!L86,IF(EXACT('CROP MANAGEMENT'!$E$3,CropLibrary!$M$11),CropLibrary!M86,IF(EXACT('CROP MANAGEMENT'!$E$3,CropLibrary!$N$11),CropLibrary!N86,"out of range")))</f>
        <v>0.3</v>
      </c>
      <c r="BE21" s="13" t="str">
        <f>IF(EXACT('CROP MANAGEMENT'!$F$3,CropLibrary!$L$11),CropLibrary!L86,IF(EXACT('CROP MANAGEMENT'!$F$3,CropLibrary!$M$11),CropLibrary!M86,IF(EXACT('CROP MANAGEMENT'!$F$3,CropLibrary!$N$11),CropLibrary!N86,"out of range")))</f>
        <v>out of range</v>
      </c>
      <c r="BF21" s="108">
        <f>CropLibrary!D140</f>
        <v>0.9</v>
      </c>
      <c r="BG21" s="13" t="str">
        <f>IF(EXACT('CROP MANAGEMENT'!$B$3,CropLibrary!$L$11),CropLibrary!L140,IF(EXACT('CROP MANAGEMENT'!$B$3,CropLibrary!$M$11),CropLibrary!M140,IF(EXACT('CROP MANAGEMENT'!$B$3,CropLibrary!$N$11),CropLibrary!N140,"out of range")))</f>
        <v>out of range</v>
      </c>
      <c r="BH21" s="13" t="str">
        <f>IF(EXACT('CROP MANAGEMENT'!$C$3,CropLibrary!$L$11),CropLibrary!L140,IF(EXACT('CROP MANAGEMENT'!$C$3,CropLibrary!$M$11),CropLibrary!M140,IF(EXACT('CROP MANAGEMENT'!$C$3,CropLibrary!$N$11),CropLibrary!N140,"out of range")))</f>
        <v>out of range</v>
      </c>
      <c r="BI21" s="13" t="str">
        <f>IF(EXACT('CROP MANAGEMENT'!$D$3,CropLibrary!$L$11),CropLibrary!L140,IF(EXACT('CROP MANAGEMENT'!$D$3,CropLibrary!$M$11),CropLibrary!M140,IF(EXACT('CROP MANAGEMENT'!$D$3,CropLibrary!$N$11),CropLibrary!N140,"out of range")))</f>
        <v>out of range</v>
      </c>
      <c r="BJ21" s="13">
        <f>IF(EXACT('CROP MANAGEMENT'!$E$3,CropLibrary!$L$11),CropLibrary!L140,IF(EXACT('CROP MANAGEMENT'!$E$3,CropLibrary!$M$11),CropLibrary!M140,IF(EXACT('CROP MANAGEMENT'!$E$3,CropLibrary!$N$11),CropLibrary!N140,"out of range")))</f>
        <v>0</v>
      </c>
      <c r="BK21" s="13" t="str">
        <f>IF(EXACT('CROP MANAGEMENT'!$F$3,CropLibrary!$L$11),CropLibrary!L140,IF(EXACT('CROP MANAGEMENT'!$F$3,CropLibrary!$M$11),CropLibrary!M140,IF(EXACT('CROP MANAGEMENT'!$F$3,CropLibrary!$N$11),CropLibrary!N140,"out of range")))</f>
        <v>out of range</v>
      </c>
      <c r="BL21" s="108">
        <f>CropLibrary!D194</f>
        <v>1.8</v>
      </c>
      <c r="BM21" s="13" t="str">
        <f>IF(EXACT('CROP MANAGEMENT'!$B$3,CropLibrary!$L$11),CropLibrary!L194,IF(EXACT('CROP MANAGEMENT'!$B$3,CropLibrary!$M$11),CropLibrary!M194,IF(EXACT('CROP MANAGEMENT'!$B$3,CropLibrary!$N$11),CropLibrary!N194,"out of range")))</f>
        <v>out of range</v>
      </c>
      <c r="BN21" s="13" t="str">
        <f>IF(EXACT('CROP MANAGEMENT'!$C$3,CropLibrary!$L$11),CropLibrary!L194,IF(EXACT('CROP MANAGEMENT'!$C$3,CropLibrary!$M$11),CropLibrary!M194,IF(EXACT('CROP MANAGEMENT'!$C$3,CropLibrary!$N$11),CropLibrary!N194,"out of range")))</f>
        <v>out of range</v>
      </c>
      <c r="BO21" s="13" t="str">
        <f>IF(EXACT('CROP MANAGEMENT'!$D$3,CropLibrary!$L$11),CropLibrary!L194,IF(EXACT('CROP MANAGEMENT'!$D$3,CropLibrary!$M$11),CropLibrary!M194,IF(EXACT('CROP MANAGEMENT'!$D$3,CropLibrary!$N$11),CropLibrary!N194,"out of range")))</f>
        <v>out of range</v>
      </c>
      <c r="BP21" s="13">
        <f>IF(EXACT('CROP MANAGEMENT'!$E$3,CropLibrary!$L$11),CropLibrary!L194,IF(EXACT('CROP MANAGEMENT'!$E$3,CropLibrary!$M$11),CropLibrary!M194,IF(EXACT('CROP MANAGEMENT'!$E$3,CropLibrary!$N$11),CropLibrary!N194,"out of range")))</f>
        <v>0.14399999999999999</v>
      </c>
      <c r="BQ21" s="378" t="str">
        <f>IF(EXACT('CROP MANAGEMENT'!$F$3,CropLibrary!$L$11),CropLibrary!L194,IF(EXACT('CROP MANAGEMENT'!$F$3,CropLibrary!$M$11),CropLibrary!M194,IF(EXACT('CROP MANAGEMENT'!$F$3,CropLibrary!$N$11),CropLibrary!N194,"out of range")))</f>
        <v>out of range</v>
      </c>
      <c r="BR21" s="13"/>
      <c r="BS21" s="13"/>
      <c r="BT21" s="13"/>
      <c r="BU21" s="11"/>
      <c r="BV21" s="11"/>
      <c r="BW21" s="11"/>
    </row>
    <row r="22" spans="1:75" x14ac:dyDescent="0.3">
      <c r="A22" s="457" t="s">
        <v>21</v>
      </c>
      <c r="B22" s="457"/>
      <c r="C22" s="203" t="str">
        <f>CropLibrary!C23</f>
        <v>Extinction light coefficient</v>
      </c>
      <c r="D22" s="212" t="str">
        <f>CropLibrary!D23</f>
        <v>[]</v>
      </c>
      <c r="E22" s="379">
        <f>IF(EXACT('CROP MANAGEMENT'!$B$3,CropLibrary!$E$11),CropLibrary!E23,IF(EXACT('CROP MANAGEMENT'!$B$3,CropLibrary!$F$11),CropLibrary!F23,IF(EXACT('CROP MANAGEMENT'!$B$3,CropLibrary!$G$11),CropLibrary!G23,IF(EXACT('CROP MANAGEMENT'!$B$3,CropLibrary!$H$11),CropLibrary!H23,IF(EXACT('CROP MANAGEMENT'!$B$3,CropLibrary!$I$11),CropLibrary!I23,IF(EXACT('CROP MANAGEMENT'!$B$3,CropLibrary!$J$11),CropLibrary!J23,IF(EXACT('CROP MANAGEMENT'!$B$3,CropLibrary!$K$11),CropLibrary!K23,AU22)))))))</f>
        <v>0.57999999999999996</v>
      </c>
      <c r="F22" s="379">
        <f>IF(EXACT('CROP MANAGEMENT'!$C$3,CropLibrary!$E$11),CropLibrary!E23,IF(EXACT('CROP MANAGEMENT'!$C$3,CropLibrary!$F$11),CropLibrary!F23,IF(EXACT('CROP MANAGEMENT'!$C$3,CropLibrary!$G$11),CropLibrary!G23,IF(EXACT('CROP MANAGEMENT'!$C$3,CropLibrary!$H$11),CropLibrary!H23,IF(EXACT('CROP MANAGEMENT'!$C$3,CropLibrary!$I$11),CropLibrary!I23,IF(EXACT('CROP MANAGEMENT'!$C$3,CropLibrary!$J$11),CropLibrary!J23,IF(EXACT('CROP MANAGEMENT'!$C$3,CropLibrary!$K$11),CropLibrary!K23,AV22)))))))</f>
        <v>0.65</v>
      </c>
      <c r="G22" s="379">
        <f>IF(EXACT('CROP MANAGEMENT'!$D$3,CropLibrary!$E$11),CropLibrary!E23,IF(EXACT('CROP MANAGEMENT'!$D$3,CropLibrary!$F$11),CropLibrary!F23,IF(EXACT('CROP MANAGEMENT'!$D$3,CropLibrary!$G$11),CropLibrary!G23,IF(EXACT('CROP MANAGEMENT'!$D$3,CropLibrary!$H$11),CropLibrary!H23,IF(EXACT('CROP MANAGEMENT'!$D$3,CropLibrary!$I$11),CropLibrary!I23,IF(EXACT('CROP MANAGEMENT'!$D$3,CropLibrary!$J$11),CropLibrary!J23,IF(EXACT('CROP MANAGEMENT'!$D$3,CropLibrary!$K$11),CropLibrary!K23,AW22)))))))</f>
        <v>0.6</v>
      </c>
      <c r="H22" s="379">
        <f>IF(EXACT('CROP MANAGEMENT'!$E$3,CropLibrary!$E$11),CropLibrary!E23,IF(EXACT('CROP MANAGEMENT'!$E$3,CropLibrary!$F$11),CropLibrary!F23,IF(EXACT('CROP MANAGEMENT'!$E$3,CropLibrary!$G$11),CropLibrary!G23,IF(EXACT('CROP MANAGEMENT'!$E$3,CropLibrary!$H$11),CropLibrary!H23,IF(EXACT('CROP MANAGEMENT'!$E$3,CropLibrary!$I$11),CropLibrary!I23,IF(EXACT('CROP MANAGEMENT'!$E$3,CropLibrary!$J$11),CropLibrary!J23,IF(EXACT('CROP MANAGEMENT'!$E$3,CropLibrary!$K$11),CropLibrary!K23,AX22)))))))</f>
        <v>0.8</v>
      </c>
      <c r="I22" s="379">
        <f>IF(EXACT('CROP MANAGEMENT'!$F$3,CropLibrary!$E$11),CropLibrary!E23,IF(EXACT('CROP MANAGEMENT'!$F$3,CropLibrary!$F$11),CropLibrary!F23,IF(EXACT('CROP MANAGEMENT'!$F$3,CropLibrary!$G$11),CropLibrary!G23,IF(EXACT('CROP MANAGEMENT'!$F$3,CropLibrary!$H$11),CropLibrary!H23,IF(EXACT('CROP MANAGEMENT'!$F$3,CropLibrary!$I$11),CropLibrary!I23,IF(EXACT('CROP MANAGEMENT'!$F$3,CropLibrary!$J$11),CropLibrary!J23,IF(EXACT('CROP MANAGEMENT'!$F$3,CropLibrary!$K$11),CropLibrary!K23,AY22)))))))</f>
        <v>0.5</v>
      </c>
      <c r="J22" s="11"/>
      <c r="K22" s="223">
        <v>1</v>
      </c>
      <c r="L22" s="380">
        <f>IF(EXACT('CROP MANAGEMENT'!$B$3,CropLibrary!$E$11),CropLibrary!E87,IF(EXACT('CROP MANAGEMENT'!$B$3,CropLibrary!$F$11),CropLibrary!F87,IF(EXACT('CROP MANAGEMENT'!$B$3,CropLibrary!$G$11),CropLibrary!G87,IF(EXACT('CROP MANAGEMENT'!$B$3,CropLibrary!$H$11),CropLibrary!H87,IF(EXACT('CROP MANAGEMENT'!$B$3,CropLibrary!$I$11),CropLibrary!I87,IF(EXACT('CROP MANAGEMENT'!$B$3,CropLibrary!$J$11),CropLibrary!J87,IF(EXACT('CROP MANAGEMENT'!$B$3,CropLibrary!$K$11),CropLibrary!K87,BA22)))))))</f>
        <v>0.65341542865116686</v>
      </c>
      <c r="M22" s="380">
        <f>IF(EXACT('CROP MANAGEMENT'!$C$3,CropLibrary!$E$11),CropLibrary!E87,IF(EXACT('CROP MANAGEMENT'!$C$3,CropLibrary!$F$11),CropLibrary!F87,IF(EXACT('CROP MANAGEMENT'!$C$3,CropLibrary!$G$11),CropLibrary!G87,IF(EXACT('CROP MANAGEMENT'!$C$3,CropLibrary!$H$11),CropLibrary!H87,IF(EXACT('CROP MANAGEMENT'!$C$3,CropLibrary!$I$11),CropLibrary!I87,IF(EXACT('CROP MANAGEMENT'!$C$3,CropLibrary!$J$11),CropLibrary!J87,IF(EXACT('CROP MANAGEMENT'!$C$3,CropLibrary!$K$11),CropLibrary!K87,BB22)))))))</f>
        <v>1.0138131900508054</v>
      </c>
      <c r="N22" s="380">
        <f>IF(EXACT('CROP MANAGEMENT'!$D$3,CropLibrary!$E$11),CropLibrary!E87,IF(EXACT('CROP MANAGEMENT'!$D$3,CropLibrary!$F$11),CropLibrary!F87,IF(EXACT('CROP MANAGEMENT'!$D$3,CropLibrary!$G$11),CropLibrary!G87,IF(EXACT('CROP MANAGEMENT'!$D$3,CropLibrary!$H$11),CropLibrary!H87,IF(EXACT('CROP MANAGEMENT'!$D$3,CropLibrary!$I$11),CropLibrary!I87,IF(EXACT('CROP MANAGEMENT'!$D$3,CropLibrary!$J$11),CropLibrary!J87,IF(EXACT('CROP MANAGEMENT'!$D$3,CropLibrary!$K$11),CropLibrary!K87,BC22)))))))</f>
        <v>1.0076452050949189</v>
      </c>
      <c r="O22" s="380">
        <f>IF(EXACT('CROP MANAGEMENT'!$E$3,CropLibrary!$E$11),CropLibrary!E87,IF(EXACT('CROP MANAGEMENT'!$E$3,CropLibrary!$F$11),CropLibrary!F87,IF(EXACT('CROP MANAGEMENT'!$E$3,CropLibrary!$G$11),CropLibrary!G87,IF(EXACT('CROP MANAGEMENT'!$E$3,CropLibrary!$H$11),CropLibrary!H87,IF(EXACT('CROP MANAGEMENT'!$E$3,CropLibrary!$I$11),CropLibrary!I87,IF(EXACT('CROP MANAGEMENT'!$E$3,CropLibrary!$J$11),CropLibrary!J87,IF(EXACT('CROP MANAGEMENT'!$E$3,CropLibrary!$K$11),CropLibrary!K87,BD22)))))))</f>
        <v>0.3</v>
      </c>
      <c r="P22" s="380">
        <f>IF(EXACT('CROP MANAGEMENT'!$F$3,CropLibrary!$E$11),CropLibrary!E87,IF(EXACT('CROP MANAGEMENT'!$F$3,CropLibrary!$F$11),CropLibrary!F87,IF(EXACT('CROP MANAGEMENT'!$F$3,CropLibrary!$G$11),CropLibrary!G87,IF(EXACT('CROP MANAGEMENT'!$F$3,CropLibrary!$H$11),CropLibrary!H87,IF(EXACT('CROP MANAGEMENT'!$F$3,CropLibrary!$I$11),CropLibrary!I87,IF(EXACT('CROP MANAGEMENT'!$F$3,CropLibrary!$J$11),CropLibrary!J87,IF(EXACT('CROP MANAGEMENT'!$F$3,CropLibrary!$K$11),CropLibrary!K87,BE22)))))))</f>
        <v>1.0138131900508054</v>
      </c>
      <c r="Q22" s="11"/>
      <c r="R22" s="223">
        <v>1</v>
      </c>
      <c r="S22" s="380">
        <f>IF(EXACT('CROP MANAGEMENT'!$B$3,CropLibrary!$E$11),CropLibrary!E114,IF(EXACT('CROP MANAGEMENT'!$B$3,CropLibrary!$F$11),CropLibrary!F114,IF(EXACT('CROP MANAGEMENT'!$B$3,CropLibrary!$G$11),CropLibrary!G114,IF(EXACT('CROP MANAGEMENT'!$B$3,CropLibrary!$H$11),CropLibrary!H114,IF(EXACT('CROP MANAGEMENT'!$B$3,CropLibrary!$I$11),CropLibrary!I114,IF(EXACT('CROP MANAGEMENT'!$B$3,CropLibrary!$J$11),CropLibrary!J114,IF(EXACT('CROP MANAGEMENT'!$B$3,CropLibrary!$K$11),CropLibrary!K114,BA44)))))))</f>
        <v>0.58859617466618552</v>
      </c>
      <c r="T22" s="380">
        <f>IF(EXACT('CROP MANAGEMENT'!$C$3,CropLibrary!$E$11),CropLibrary!E114,IF(EXACT('CROP MANAGEMENT'!$C$3,CropLibrary!$F$11),CropLibrary!F114,IF(EXACT('CROP MANAGEMENT'!$C$3,CropLibrary!$G$11),CropLibrary!G114,IF(EXACT('CROP MANAGEMENT'!$C$3,CropLibrary!$H$11),CropLibrary!H114,IF(EXACT('CROP MANAGEMENT'!$C$3,CropLibrary!$I$11),CropLibrary!I114,IF(EXACT('CROP MANAGEMENT'!$C$3,CropLibrary!$J$11),CropLibrary!J114,IF(EXACT('CROP MANAGEMENT'!$C$3,CropLibrary!$K$11),CropLibrary!K114,BB44)))))))</f>
        <v>0.53889432485322897</v>
      </c>
      <c r="U22" s="380">
        <f>IF(EXACT('CROP MANAGEMENT'!$D$3,CropLibrary!$E$11),CropLibrary!E114,IF(EXACT('CROP MANAGEMENT'!$D$3,CropLibrary!$F$11),CropLibrary!F114,IF(EXACT('CROP MANAGEMENT'!$D$3,CropLibrary!$G$11),CropLibrary!G114,IF(EXACT('CROP MANAGEMENT'!$D$3,CropLibrary!$H$11),CropLibrary!H114,IF(EXACT('CROP MANAGEMENT'!$D$3,CropLibrary!$I$11),CropLibrary!I114,IF(EXACT('CROP MANAGEMENT'!$D$3,CropLibrary!$J$11),CropLibrary!J114,IF(EXACT('CROP MANAGEMENT'!$D$3,CropLibrary!$K$11),CropLibrary!K114,BC44)))))))</f>
        <v>0.5</v>
      </c>
      <c r="V22" s="380">
        <f>IF(EXACT('CROP MANAGEMENT'!$E$3,CropLibrary!$E$11),CropLibrary!E114,IF(EXACT('CROP MANAGEMENT'!$E$3,CropLibrary!$F$11),CropLibrary!F114,IF(EXACT('CROP MANAGEMENT'!$E$3,CropLibrary!$G$11),CropLibrary!G114,IF(EXACT('CROP MANAGEMENT'!$E$3,CropLibrary!$H$11),CropLibrary!H114,IF(EXACT('CROP MANAGEMENT'!$E$3,CropLibrary!$I$11),CropLibrary!I114,IF(EXACT('CROP MANAGEMENT'!$E$3,CropLibrary!$J$11),CropLibrary!J114,IF(EXACT('CROP MANAGEMENT'!$E$3,CropLibrary!$K$11),CropLibrary!K114,BD44)))))))</f>
        <v>0.44</v>
      </c>
      <c r="W22" s="380">
        <f>IF(EXACT('CROP MANAGEMENT'!$F$3,CropLibrary!$E$11),CropLibrary!E114,IF(EXACT('CROP MANAGEMENT'!$F$3,CropLibrary!$F$11),CropLibrary!F114,IF(EXACT('CROP MANAGEMENT'!$F$3,CropLibrary!$G$11),CropLibrary!G114,IF(EXACT('CROP MANAGEMENT'!$F$3,CropLibrary!$H$11),CropLibrary!H114,IF(EXACT('CROP MANAGEMENT'!$F$3,CropLibrary!$I$11),CropLibrary!I114,IF(EXACT('CROP MANAGEMENT'!$F$3,CropLibrary!$J$11),CropLibrary!J114,IF(EXACT('CROP MANAGEMENT'!$F$3,CropLibrary!$K$11),CropLibrary!K114,BE44)))))))</f>
        <v>0.1</v>
      </c>
      <c r="X22" s="11"/>
      <c r="Y22" s="223">
        <v>1</v>
      </c>
      <c r="Z22" s="380">
        <f>IF(EXACT('CROP MANAGEMENT'!$B$3,CropLibrary!$E$11),CropLibrary!E141,IF(EXACT('CROP MANAGEMENT'!$B$3,CropLibrary!$F$11),CropLibrary!F141,IF(EXACT('CROP MANAGEMENT'!$B$3,CropLibrary!$G$11),CropLibrary!G141,IF(EXACT('CROP MANAGEMENT'!$B$3,CropLibrary!$H$11),CropLibrary!H141,IF(EXACT('CROP MANAGEMENT'!$B$3,CropLibrary!$I$11),CropLibrary!I141,IF(EXACT('CROP MANAGEMENT'!$B$3,CropLibrary!$J$11),CropLibrary!J141,IF(EXACT('CROP MANAGEMENT'!$B$3,CropLibrary!$K$11),CropLibrary!K141,BG22)))))))</f>
        <v>0.69312801341042873</v>
      </c>
      <c r="AA22" s="380">
        <f>IF(EXACT('CROP MANAGEMENT'!$C$3,CropLibrary!$E$11),CropLibrary!E141,IF(EXACT('CROP MANAGEMENT'!$C$3,CropLibrary!$F$11),CropLibrary!F141,IF(EXACT('CROP MANAGEMENT'!$C$3,CropLibrary!$G$11),CropLibrary!G141,IF(EXACT('CROP MANAGEMENT'!$C$3,CropLibrary!$H$11),CropLibrary!H141,IF(EXACT('CROP MANAGEMENT'!$C$3,CropLibrary!$I$11),CropLibrary!I141,IF(EXACT('CROP MANAGEMENT'!$C$3,CropLibrary!$J$11),CropLibrary!J141,IF(EXACT('CROP MANAGEMENT'!$C$3,CropLibrary!$K$11),CropLibrary!K141,BH22)))))))</f>
        <v>4.0979658955913829E-2</v>
      </c>
      <c r="AB22" s="380">
        <f>IF(EXACT('CROP MANAGEMENT'!$D$3,CropLibrary!$E$11),CropLibrary!E141,IF(EXACT('CROP MANAGEMENT'!$D$3,CropLibrary!$F$11),CropLibrary!F141,IF(EXACT('CROP MANAGEMENT'!$D$3,CropLibrary!$G$11),CropLibrary!G141,IF(EXACT('CROP MANAGEMENT'!$D$3,CropLibrary!$H$11),CropLibrary!H141,IF(EXACT('CROP MANAGEMENT'!$D$3,CropLibrary!$I$11),CropLibrary!I141,IF(EXACT('CROP MANAGEMENT'!$D$3,CropLibrary!$J$11),CropLibrary!J141,IF(EXACT('CROP MANAGEMENT'!$D$3,CropLibrary!$K$11),CropLibrary!K141,BI22)))))))</f>
        <v>6.9340880001486888E-2</v>
      </c>
      <c r="AC22" s="380">
        <f>IF(EXACT('CROP MANAGEMENT'!$E$3,CropLibrary!$E$11),CropLibrary!E141,IF(EXACT('CROP MANAGEMENT'!$E$3,CropLibrary!$F$11),CropLibrary!F141,IF(EXACT('CROP MANAGEMENT'!$E$3,CropLibrary!$G$11),CropLibrary!G141,IF(EXACT('CROP MANAGEMENT'!$E$3,CropLibrary!$H$11),CropLibrary!H141,IF(EXACT('CROP MANAGEMENT'!$E$3,CropLibrary!$I$11),CropLibrary!I141,IF(EXACT('CROP MANAGEMENT'!$E$3,CropLibrary!$J$11),CropLibrary!J141,IF(EXACT('CROP MANAGEMENT'!$E$3,CropLibrary!$K$11),CropLibrary!K141,BJ22)))))))</f>
        <v>0</v>
      </c>
      <c r="AD22" s="380">
        <f>IF(EXACT('CROP MANAGEMENT'!$F$3,CropLibrary!$E$11),CropLibrary!E141,IF(EXACT('CROP MANAGEMENT'!$F$3,CropLibrary!$F$11),CropLibrary!F141,IF(EXACT('CROP MANAGEMENT'!$F$3,CropLibrary!$G$11),CropLibrary!G141,IF(EXACT('CROP MANAGEMENT'!$F$3,CropLibrary!$H$11),CropLibrary!H141,IF(EXACT('CROP MANAGEMENT'!$F$3,CropLibrary!$I$11),CropLibrary!I141,IF(EXACT('CROP MANAGEMENT'!$F$3,CropLibrary!$J$11),CropLibrary!J141,IF(EXACT('CROP MANAGEMENT'!$F$3,CropLibrary!$K$11),CropLibrary!K141,BK22)))))))</f>
        <v>0</v>
      </c>
      <c r="AE22" s="13"/>
      <c r="AF22" s="223">
        <v>1</v>
      </c>
      <c r="AG22" s="380">
        <f>IF(EXACT('CROP MANAGEMENT'!$B$3,CropLibrary!$E$11),CropLibrary!E168,IF(EXACT('CROP MANAGEMENT'!$B$3,CropLibrary!$F$11),CropLibrary!F168,IF(EXACT('CROP MANAGEMENT'!$B$3,CropLibrary!$G$11),CropLibrary!G168,IF(EXACT('CROP MANAGEMENT'!$B$3,CropLibrary!$H$11),CropLibrary!H168,IF(EXACT('CROP MANAGEMENT'!$B$3,CropLibrary!$I$11),CropLibrary!I168,IF(EXACT('CROP MANAGEMENT'!$B$3,CropLibrary!$J$11),CropLibrary!J168,IF(EXACT('CROP MANAGEMENT'!$B$3,CropLibrary!$K$11),CropLibrary!K168,BG44)))))))</f>
        <v>25</v>
      </c>
      <c r="AH22" s="380">
        <f>IF(EXACT('CROP MANAGEMENT'!$C$3,CropLibrary!$E$11),CropLibrary!E168,IF(EXACT('CROP MANAGEMENT'!$C$3,CropLibrary!$F$11),CropLibrary!F168,IF(EXACT('CROP MANAGEMENT'!$C$3,CropLibrary!$G$11),CropLibrary!G168,IF(EXACT('CROP MANAGEMENT'!$C$3,CropLibrary!$H$11),CropLibrary!H168,IF(EXACT('CROP MANAGEMENT'!$C$3,CropLibrary!$I$11),CropLibrary!I168,IF(EXACT('CROP MANAGEMENT'!$C$3,CropLibrary!$J$11),CropLibrary!J168,IF(EXACT('CROP MANAGEMENT'!$C$3,CropLibrary!$K$11),CropLibrary!K168,BH44)))))))</f>
        <v>30</v>
      </c>
      <c r="AI22" s="380">
        <f>IF(EXACT('CROP MANAGEMENT'!$D$3,CropLibrary!$E$11),CropLibrary!E168,IF(EXACT('CROP MANAGEMENT'!$D$3,CropLibrary!$F$11),CropLibrary!F168,IF(EXACT('CROP MANAGEMENT'!$D$3,CropLibrary!$G$11),CropLibrary!G168,IF(EXACT('CROP MANAGEMENT'!$D$3,CropLibrary!$H$11),CropLibrary!H168,IF(EXACT('CROP MANAGEMENT'!$D$3,CropLibrary!$I$11),CropLibrary!I168,IF(EXACT('CROP MANAGEMENT'!$D$3,CropLibrary!$J$11),CropLibrary!J168,IF(EXACT('CROP MANAGEMENT'!$D$3,CropLibrary!$K$11),CropLibrary!K168,BI44)))))))</f>
        <v>25</v>
      </c>
      <c r="AJ22" s="380">
        <f>IF(EXACT('CROP MANAGEMENT'!$E$3,CropLibrary!$E$11),CropLibrary!E168,IF(EXACT('CROP MANAGEMENT'!$E$3,CropLibrary!$F$11),CropLibrary!F168,IF(EXACT('CROP MANAGEMENT'!$E$3,CropLibrary!$G$11),CropLibrary!G168,IF(EXACT('CROP MANAGEMENT'!$E$3,CropLibrary!$H$11),CropLibrary!H168,IF(EXACT('CROP MANAGEMENT'!$E$3,CropLibrary!$I$11),CropLibrary!I168,IF(EXACT('CROP MANAGEMENT'!$E$3,CropLibrary!$J$11),CropLibrary!J168,IF(EXACT('CROP MANAGEMENT'!$E$3,CropLibrary!$K$11),CropLibrary!K168,BJ44)))))))</f>
        <v>10</v>
      </c>
      <c r="AK22" s="380">
        <f>IF(EXACT('CROP MANAGEMENT'!$F$3,CropLibrary!$E$11),CropLibrary!E168,IF(EXACT('CROP MANAGEMENT'!$F$3,CropLibrary!$F$11),CropLibrary!F168,IF(EXACT('CROP MANAGEMENT'!$F$3,CropLibrary!$G$11),CropLibrary!G168,IF(EXACT('CROP MANAGEMENT'!$F$3,CropLibrary!$H$11),CropLibrary!H168,IF(EXACT('CROP MANAGEMENT'!$F$3,CropLibrary!$I$11),CropLibrary!I168,IF(EXACT('CROP MANAGEMENT'!$F$3,CropLibrary!$J$11),CropLibrary!J168,IF(EXACT('CROP MANAGEMENT'!$F$3,CropLibrary!$K$11),CropLibrary!K168,BK44)))))))</f>
        <v>10</v>
      </c>
      <c r="AL22" s="11"/>
      <c r="AM22" s="223">
        <v>2</v>
      </c>
      <c r="AN22" s="380">
        <f>IF(EXACT('CROP MANAGEMENT'!$B$3,CropLibrary!$E$11),CropLibrary!E195,IF(EXACT('CROP MANAGEMENT'!$B$3,CropLibrary!$F$11),CropLibrary!F195,IF(EXACT('CROP MANAGEMENT'!$B$3,CropLibrary!$G$11),CropLibrary!G195,IF(EXACT('CROP MANAGEMENT'!$B$3,CropLibrary!$H$11),CropLibrary!H195,IF(EXACT('CROP MANAGEMENT'!$B$3,CropLibrary!$I$11),CropLibrary!I195,IF(EXACT('CROP MANAGEMENT'!$B$3,CropLibrary!$J$11),CropLibrary!J195,IF(EXACT('CROP MANAGEMENT'!$B$3,CropLibrary!$K$11),CropLibrary!K195,BM22)))))))</f>
        <v>0.104</v>
      </c>
      <c r="AO22" s="380">
        <f>IF(EXACT('CROP MANAGEMENT'!$C$3,CropLibrary!$E$11),CropLibrary!E195,IF(EXACT('CROP MANAGEMENT'!$C$3,CropLibrary!$F$11),CropLibrary!F195,IF(EXACT('CROP MANAGEMENT'!$C$3,CropLibrary!$G$11),CropLibrary!G195,IF(EXACT('CROP MANAGEMENT'!$C$3,CropLibrary!$H$11),CropLibrary!H195,IF(EXACT('CROP MANAGEMENT'!$C$3,CropLibrary!$I$11),CropLibrary!I195,IF(EXACT('CROP MANAGEMENT'!$C$3,CropLibrary!$J$11),CropLibrary!J195,IF(EXACT('CROP MANAGEMENT'!$C$3,CropLibrary!$K$11),CropLibrary!K195,BN22)))))))</f>
        <v>0.104</v>
      </c>
      <c r="AP22" s="380">
        <f>IF(EXACT('CROP MANAGEMENT'!$D$3,CropLibrary!$E$11),CropLibrary!E195,IF(EXACT('CROP MANAGEMENT'!$D$3,CropLibrary!$F$11),CropLibrary!F195,IF(EXACT('CROP MANAGEMENT'!$D$3,CropLibrary!$G$11),CropLibrary!G195,IF(EXACT('CROP MANAGEMENT'!$D$3,CropLibrary!$H$11),CropLibrary!H195,IF(EXACT('CROP MANAGEMENT'!$D$3,CropLibrary!$I$11),CropLibrary!I195,IF(EXACT('CROP MANAGEMENT'!$D$3,CropLibrary!$J$11),CropLibrary!J195,IF(EXACT('CROP MANAGEMENT'!$D$3,CropLibrary!$K$11),CropLibrary!K195,BO22)))))))</f>
        <v>0.104</v>
      </c>
      <c r="AQ22" s="380">
        <f>IF(EXACT('CROP MANAGEMENT'!$E$3,CropLibrary!$E$11),CropLibrary!E195,IF(EXACT('CROP MANAGEMENT'!$E$3,CropLibrary!$F$11),CropLibrary!F195,IF(EXACT('CROP MANAGEMENT'!$E$3,CropLibrary!$G$11),CropLibrary!G195,IF(EXACT('CROP MANAGEMENT'!$E$3,CropLibrary!$H$11),CropLibrary!H195,IF(EXACT($EH21,CropLibrary!$I$11),CropLibrary!I195,IF(EXACT('CROP MANAGEMENT'!$E$3,CropLibrary!$J$11),CropLibrary!J195,IF(EXACT('CROP MANAGEMENT'!$E$3,CropLibrary!$K$11),CropLibrary!K195,BP22)))))))</f>
        <v>0.104</v>
      </c>
      <c r="AR22" s="380">
        <f>IF(EXACT('CROP MANAGEMENT'!$F$3,CropLibrary!$E$11),CropLibrary!E195,IF(EXACT('CROP MANAGEMENT'!$F$3,CropLibrary!$F$11),CropLibrary!F195,IF(EXACT('CROP MANAGEMENT'!$F$3,CropLibrary!$G$11),CropLibrary!G195,IF(EXACT('CROP MANAGEMENT'!$F$3,CropLibrary!$H$11),CropLibrary!H195,IF(EXACT('CROP MANAGEMENT'!$F$3,CropLibrary!$I$11),CropLibrary!I195,IF(EXACT('CROP MANAGEMENT'!$F$3,CropLibrary!$J$11),CropLibrary!J195,IF(EXACT('CROP MANAGEMENT'!$F$3,CropLibrary!$K$11),CropLibrary!K195,BQ22)))))))</f>
        <v>0.104</v>
      </c>
      <c r="AS22" s="11"/>
      <c r="AT22" s="11"/>
      <c r="AU22" s="141" t="str">
        <f>IF(EXACT('CROP MANAGEMENT'!$B$3,CropLibrary!$L$11),CropLibrary!L23,IF(EXACT('CROP MANAGEMENT'!$B$3,CropLibrary!$M$11),CropLibrary!M23,IF(EXACT('CROP MANAGEMENT'!$B$3,CropLibrary!$N$11),CropLibrary!N23,"out of range")))</f>
        <v>out of range</v>
      </c>
      <c r="AV22" s="13" t="str">
        <f>IF(EXACT('CROP MANAGEMENT'!$C$3,CropLibrary!$L$11),CropLibrary!L23,IF(EXACT('CROP MANAGEMENT'!$C$3,CropLibrary!$M$11),CropLibrary!M23,IF(EXACT('CROP MANAGEMENT'!$C$3,CropLibrary!$N$11),CropLibrary!N23,"out of range")))</f>
        <v>out of range</v>
      </c>
      <c r="AW22" s="13" t="str">
        <f>IF(EXACT('CROP MANAGEMENT'!$D$3,CropLibrary!$L$11),CropLibrary!L23,IF(EXACT('CROP MANAGEMENT'!$D$3,CropLibrary!$M$11),CropLibrary!M23,IF(EXACT('CROP MANAGEMENT'!$D$3,CropLibrary!$N$11),CropLibrary!N23,"out of range")))</f>
        <v>out of range</v>
      </c>
      <c r="AX22" s="13">
        <f>IF(EXACT('CROP MANAGEMENT'!$E$3,CropLibrary!$L$11),CropLibrary!L23,IF(EXACT('CROP MANAGEMENT'!$E$3,CropLibrary!$M$11),CropLibrary!M23,IF(EXACT('CROP MANAGEMENT'!$E$3,CropLibrary!$N$11),CropLibrary!N23,"out of range")))</f>
        <v>0.8</v>
      </c>
      <c r="AY22" s="13" t="str">
        <f>IF(EXACT('CROP MANAGEMENT'!$F$3,CropLibrary!$L$11),CropLibrary!L23,IF(EXACT('CROP MANAGEMENT'!$F$3,CropLibrary!$M$11),CropLibrary!M23,IF(EXACT('CROP MANAGEMENT'!$F$3,CropLibrary!$N$11),CropLibrary!N23,"out of range")))</f>
        <v>out of range</v>
      </c>
      <c r="AZ22" s="108">
        <f>CropLibrary!D87</f>
        <v>1</v>
      </c>
      <c r="BA22" s="13" t="str">
        <f>IF(EXACT('CROP MANAGEMENT'!$B$3,CropLibrary!$L$11),CropLibrary!L87,IF(EXACT('CROP MANAGEMENT'!$B$3,CropLibrary!$M$11),CropLibrary!M87,IF(EXACT('CROP MANAGEMENT'!$B$3,CropLibrary!$N$11),CropLibrary!N87,"out of range")))</f>
        <v>out of range</v>
      </c>
      <c r="BB22" s="13" t="str">
        <f>IF(EXACT('CROP MANAGEMENT'!$C$3,CropLibrary!$L$11),CropLibrary!L87,IF(EXACT('CROP MANAGEMENT'!$C$3,CropLibrary!$M$11),CropLibrary!M87,IF(EXACT('CROP MANAGEMENT'!$C$3,CropLibrary!$N$11),CropLibrary!N87,"out of range")))</f>
        <v>out of range</v>
      </c>
      <c r="BC22" s="13" t="str">
        <f>IF(EXACT('CROP MANAGEMENT'!$D$3,CropLibrary!$L$11),CropLibrary!L87,IF(EXACT('CROP MANAGEMENT'!$D$3,CropLibrary!$M$11),CropLibrary!M87,IF(EXACT('CROP MANAGEMENT'!$D$3,CropLibrary!$N$11),CropLibrary!N87,"out of range")))</f>
        <v>out of range</v>
      </c>
      <c r="BD22" s="13">
        <f>IF(EXACT('CROP MANAGEMENT'!$E$3,CropLibrary!$L$11),CropLibrary!L87,IF(EXACT('CROP MANAGEMENT'!$E$3,CropLibrary!$M$11),CropLibrary!M87,IF(EXACT('CROP MANAGEMENT'!$E$3,CropLibrary!$N$11),CropLibrary!N87,"out of range")))</f>
        <v>0.3</v>
      </c>
      <c r="BE22" s="13" t="str">
        <f>IF(EXACT('CROP MANAGEMENT'!$F$3,CropLibrary!$L$11),CropLibrary!L87,IF(EXACT('CROP MANAGEMENT'!$F$3,CropLibrary!$M$11),CropLibrary!M87,IF(EXACT('CROP MANAGEMENT'!$F$3,CropLibrary!$N$11),CropLibrary!N87,"out of range")))</f>
        <v>out of range</v>
      </c>
      <c r="BF22" s="108">
        <f>CropLibrary!D141</f>
        <v>1</v>
      </c>
      <c r="BG22" s="13" t="str">
        <f>IF(EXACT('CROP MANAGEMENT'!$B$3,CropLibrary!$L$11),CropLibrary!L141,IF(EXACT('CROP MANAGEMENT'!$B$3,CropLibrary!$M$11),CropLibrary!M141,IF(EXACT('CROP MANAGEMENT'!$B$3,CropLibrary!$N$11),CropLibrary!N141,"out of range")))</f>
        <v>out of range</v>
      </c>
      <c r="BH22" s="13" t="str">
        <f>IF(EXACT('CROP MANAGEMENT'!$C$3,CropLibrary!$L$11),CropLibrary!L141,IF(EXACT('CROP MANAGEMENT'!$C$3,CropLibrary!$M$11),CropLibrary!M141,IF(EXACT('CROP MANAGEMENT'!$C$3,CropLibrary!$N$11),CropLibrary!N141,"out of range")))</f>
        <v>out of range</v>
      </c>
      <c r="BI22" s="13" t="str">
        <f>IF(EXACT('CROP MANAGEMENT'!$D$3,CropLibrary!$L$11),CropLibrary!L141,IF(EXACT('CROP MANAGEMENT'!$D$3,CropLibrary!$M$11),CropLibrary!M141,IF(EXACT('CROP MANAGEMENT'!$D$3,CropLibrary!$N$11),CropLibrary!N141,"out of range")))</f>
        <v>out of range</v>
      </c>
      <c r="BJ22" s="13">
        <f>IF(EXACT('CROP MANAGEMENT'!$E$3,CropLibrary!$L$11),CropLibrary!L141,IF(EXACT('CROP MANAGEMENT'!$E$3,CropLibrary!$M$11),CropLibrary!M141,IF(EXACT('CROP MANAGEMENT'!$E$3,CropLibrary!$N$11),CropLibrary!N141,"out of range")))</f>
        <v>0</v>
      </c>
      <c r="BK22" s="13" t="str">
        <f>IF(EXACT('CROP MANAGEMENT'!$F$3,CropLibrary!$L$11),CropLibrary!L141,IF(EXACT('CROP MANAGEMENT'!$F$3,CropLibrary!$M$11),CropLibrary!M141,IF(EXACT('CROP MANAGEMENT'!$F$3,CropLibrary!$N$11),CropLibrary!N141,"out of range")))</f>
        <v>out of range</v>
      </c>
      <c r="BL22" s="108">
        <f>CropLibrary!D195</f>
        <v>2</v>
      </c>
      <c r="BM22" s="13" t="str">
        <f>IF(EXACT('CROP MANAGEMENT'!$B$3,CropLibrary!$L$11),CropLibrary!L195,IF(EXACT('CROP MANAGEMENT'!$B$3,CropLibrary!$M$11),CropLibrary!M195,IF(EXACT('CROP MANAGEMENT'!$B$3,CropLibrary!$N$11),CropLibrary!N195,"out of range")))</f>
        <v>out of range</v>
      </c>
      <c r="BN22" s="13" t="str">
        <f>IF(EXACT('CROP MANAGEMENT'!$C$3,CropLibrary!$L$11),CropLibrary!L195,IF(EXACT('CROP MANAGEMENT'!$C$3,CropLibrary!$M$11),CropLibrary!M195,IF(EXACT('CROP MANAGEMENT'!$C$3,CropLibrary!$N$11),CropLibrary!N195,"out of range")))</f>
        <v>out of range</v>
      </c>
      <c r="BO22" s="13" t="str">
        <f>IF(EXACT('CROP MANAGEMENT'!$D$3,CropLibrary!$L$11),CropLibrary!L195,IF(EXACT('CROP MANAGEMENT'!$D$3,CropLibrary!$M$11),CropLibrary!M195,IF(EXACT('CROP MANAGEMENT'!$D$3,CropLibrary!$N$11),CropLibrary!N195,"out of range")))</f>
        <v>out of range</v>
      </c>
      <c r="BP22" s="13">
        <f>IF(EXACT('CROP MANAGEMENT'!$E$3,CropLibrary!$L$11),CropLibrary!L195,IF(EXACT('CROP MANAGEMENT'!$E$3,CropLibrary!$M$11),CropLibrary!M195,IF(EXACT('CROP MANAGEMENT'!$E$3,CropLibrary!$N$11),CropLibrary!N195,"out of range")))</f>
        <v>0.104</v>
      </c>
      <c r="BQ22" s="378" t="str">
        <f>IF(EXACT('CROP MANAGEMENT'!$F$3,CropLibrary!$L$11),CropLibrary!L195,IF(EXACT('CROP MANAGEMENT'!$F$3,CropLibrary!$M$11),CropLibrary!M195,IF(EXACT('CROP MANAGEMENT'!$F$3,CropLibrary!$N$11),CropLibrary!N195,"out of range")))</f>
        <v>out of range</v>
      </c>
      <c r="BR22" s="13"/>
      <c r="BS22" s="13"/>
      <c r="BT22" s="13"/>
      <c r="BU22" s="11"/>
      <c r="BV22" s="11"/>
      <c r="BW22" s="11"/>
    </row>
    <row r="23" spans="1:75" x14ac:dyDescent="0.3">
      <c r="A23" s="457"/>
      <c r="B23" s="457"/>
      <c r="C23" s="203" t="str">
        <f>CropLibrary!C24</f>
        <v>Relative light intensity at which shading starts to affect crop growth</v>
      </c>
      <c r="D23" s="212" t="str">
        <f>CropLibrary!D24</f>
        <v>[]</v>
      </c>
      <c r="E23" s="379">
        <f>IF(EXACT('CROP MANAGEMENT'!$B$3,CropLibrary!$E$11),CropLibrary!E24,IF(EXACT('CROP MANAGEMENT'!$B$3,CropLibrary!$F$11),CropLibrary!F24,IF(EXACT('CROP MANAGEMENT'!$B$3,CropLibrary!$G$11),CropLibrary!G24,IF(EXACT('CROP MANAGEMENT'!$B$3,CropLibrary!$H$11),CropLibrary!H24,IF(EXACT('CROP MANAGEMENT'!$B$3,CropLibrary!$I$11),CropLibrary!I24,IF(EXACT('CROP MANAGEMENT'!$B$3,CropLibrary!$J$11),CropLibrary!J24,IF(EXACT('CROP MANAGEMENT'!$B$3,CropLibrary!$K$11),CropLibrary!K24,AU23)))))))</f>
        <v>1</v>
      </c>
      <c r="F23" s="379">
        <f>IF(EXACT('CROP MANAGEMENT'!$C$3,CropLibrary!$E$11),CropLibrary!E24,IF(EXACT('CROP MANAGEMENT'!$C$3,CropLibrary!$F$11),CropLibrary!F24,IF(EXACT('CROP MANAGEMENT'!$C$3,CropLibrary!$G$11),CropLibrary!G24,IF(EXACT('CROP MANAGEMENT'!$C$3,CropLibrary!$H$11),CropLibrary!H24,IF(EXACT('CROP MANAGEMENT'!$C$3,CropLibrary!$I$11),CropLibrary!I24,IF(EXACT('CROP MANAGEMENT'!$C$3,CropLibrary!$J$11),CropLibrary!J24,IF(EXACT('CROP MANAGEMENT'!$C$3,CropLibrary!$K$11),CropLibrary!K24,AV23)))))))</f>
        <v>1</v>
      </c>
      <c r="G23" s="379">
        <f>IF(EXACT('CROP MANAGEMENT'!$D$3,CropLibrary!$E$11),CropLibrary!E24,IF(EXACT('CROP MANAGEMENT'!$D$3,CropLibrary!$F$11),CropLibrary!F24,IF(EXACT('CROP MANAGEMENT'!$D$3,CropLibrary!$G$11),CropLibrary!G24,IF(EXACT('CROP MANAGEMENT'!$D$3,CropLibrary!$H$11),CropLibrary!H24,IF(EXACT('CROP MANAGEMENT'!$D$3,CropLibrary!$I$11),CropLibrary!I24,IF(EXACT('CROP MANAGEMENT'!$D$3,CropLibrary!$J$11),CropLibrary!J24,IF(EXACT('CROP MANAGEMENT'!$D$3,CropLibrary!$K$11),CropLibrary!K24,AW23)))))))</f>
        <v>0.9</v>
      </c>
      <c r="H23" s="379">
        <f>IF(EXACT('CROP MANAGEMENT'!$E$3,CropLibrary!$E$11),CropLibrary!E24,IF(EXACT('CROP MANAGEMENT'!$E$3,CropLibrary!$F$11),CropLibrary!F24,IF(EXACT('CROP MANAGEMENT'!$E$3,CropLibrary!$G$11),CropLibrary!G24,IF(EXACT('CROP MANAGEMENT'!$E$3,CropLibrary!$H$11),CropLibrary!H24,IF(EXACT('CROP MANAGEMENT'!$E$3,CropLibrary!$I$11),CropLibrary!I24,IF(EXACT('CROP MANAGEMENT'!$E$3,CropLibrary!$J$11),CropLibrary!J24,IF(EXACT('CROP MANAGEMENT'!$E$3,CropLibrary!$K$11),CropLibrary!K24,AX23)))))))</f>
        <v>0.9</v>
      </c>
      <c r="I23" s="379">
        <f>IF(EXACT('CROP MANAGEMENT'!$F$3,CropLibrary!$E$11),CropLibrary!E24,IF(EXACT('CROP MANAGEMENT'!$F$3,CropLibrary!$F$11),CropLibrary!F24,IF(EXACT('CROP MANAGEMENT'!$F$3,CropLibrary!$G$11),CropLibrary!G24,IF(EXACT('CROP MANAGEMENT'!$F$3,CropLibrary!$H$11),CropLibrary!H24,IF(EXACT('CROP MANAGEMENT'!$F$3,CropLibrary!$I$11),CropLibrary!I24,IF(EXACT('CROP MANAGEMENT'!$F$3,CropLibrary!$J$11),CropLibrary!J24,IF(EXACT('CROP MANAGEMENT'!$F$3,CropLibrary!$K$11),CropLibrary!K24,AY23)))))))</f>
        <v>1</v>
      </c>
      <c r="J23" s="11"/>
      <c r="K23" s="223">
        <v>1.1000000000000001</v>
      </c>
      <c r="L23" s="380">
        <f>IF(EXACT('CROP MANAGEMENT'!$B$3,CropLibrary!$E$11),CropLibrary!E88,IF(EXACT('CROP MANAGEMENT'!$B$3,CropLibrary!$F$11),CropLibrary!F88,IF(EXACT('CROP MANAGEMENT'!$B$3,CropLibrary!$G$11),CropLibrary!G88,IF(EXACT('CROP MANAGEMENT'!$B$3,CropLibrary!$H$11),CropLibrary!H88,IF(EXACT('CROP MANAGEMENT'!$B$3,CropLibrary!$I$11),CropLibrary!I88,IF(EXACT('CROP MANAGEMENT'!$B$3,CropLibrary!$J$11),CropLibrary!J88,IF(EXACT('CROP MANAGEMENT'!$B$3,CropLibrary!$K$11),CropLibrary!K88,BA23)))))))</f>
        <v>0.66412782474711241</v>
      </c>
      <c r="M23" s="380">
        <f>IF(EXACT('CROP MANAGEMENT'!$C$3,CropLibrary!$E$11),CropLibrary!E88,IF(EXACT('CROP MANAGEMENT'!$C$3,CropLibrary!$F$11),CropLibrary!F88,IF(EXACT('CROP MANAGEMENT'!$C$3,CropLibrary!$G$11),CropLibrary!G88,IF(EXACT('CROP MANAGEMENT'!$C$3,CropLibrary!$H$11),CropLibrary!H88,IF(EXACT('CROP MANAGEMENT'!$C$3,CropLibrary!$I$11),CropLibrary!I88,IF(EXACT('CROP MANAGEMENT'!$C$3,CropLibrary!$J$11),CropLibrary!J88,IF(EXACT('CROP MANAGEMENT'!$C$3,CropLibrary!$K$11),CropLibrary!K88,BB23)))))))</f>
        <v>1.0156535862394791</v>
      </c>
      <c r="N23" s="380">
        <f>IF(EXACT('CROP MANAGEMENT'!$D$3,CropLibrary!$E$11),CropLibrary!E88,IF(EXACT('CROP MANAGEMENT'!$D$3,CropLibrary!$F$11),CropLibrary!F88,IF(EXACT('CROP MANAGEMENT'!$D$3,CropLibrary!$G$11),CropLibrary!G88,IF(EXACT('CROP MANAGEMENT'!$D$3,CropLibrary!$H$11),CropLibrary!H88,IF(EXACT('CROP MANAGEMENT'!$D$3,CropLibrary!$I$11),CropLibrary!I88,IF(EXACT('CROP MANAGEMENT'!$D$3,CropLibrary!$J$11),CropLibrary!J88,IF(EXACT('CROP MANAGEMENT'!$D$3,CropLibrary!$K$11),CropLibrary!K88,BC23)))))))</f>
        <v>1.086527362171267</v>
      </c>
      <c r="O23" s="380">
        <f>IF(EXACT('CROP MANAGEMENT'!$E$3,CropLibrary!$E$11),CropLibrary!E88,IF(EXACT('CROP MANAGEMENT'!$E$3,CropLibrary!$F$11),CropLibrary!F88,IF(EXACT('CROP MANAGEMENT'!$E$3,CropLibrary!$G$11),CropLibrary!G88,IF(EXACT('CROP MANAGEMENT'!$E$3,CropLibrary!$H$11),CropLibrary!H88,IF(EXACT('CROP MANAGEMENT'!$E$3,CropLibrary!$I$11),CropLibrary!I88,IF(EXACT('CROP MANAGEMENT'!$E$3,CropLibrary!$J$11),CropLibrary!J88,IF(EXACT('CROP MANAGEMENT'!$E$3,CropLibrary!$K$11),CropLibrary!K88,BD23)))))))</f>
        <v>0.3</v>
      </c>
      <c r="P23" s="380">
        <f>IF(EXACT('CROP MANAGEMENT'!$F$3,CropLibrary!$E$11),CropLibrary!E88,IF(EXACT('CROP MANAGEMENT'!$F$3,CropLibrary!$F$11),CropLibrary!F88,IF(EXACT('CROP MANAGEMENT'!$F$3,CropLibrary!$G$11),CropLibrary!G88,IF(EXACT('CROP MANAGEMENT'!$F$3,CropLibrary!$H$11),CropLibrary!H88,IF(EXACT('CROP MANAGEMENT'!$F$3,CropLibrary!$I$11),CropLibrary!I88,IF(EXACT('CROP MANAGEMENT'!$F$3,CropLibrary!$J$11),CropLibrary!J88,IF(EXACT('CROP MANAGEMENT'!$F$3,CropLibrary!$K$11),CropLibrary!K88,BE23)))))))</f>
        <v>1.0156535862394791</v>
      </c>
      <c r="Q23" s="11"/>
      <c r="R23" s="223">
        <v>1.1000000000000001</v>
      </c>
      <c r="S23" s="380">
        <f>IF(EXACT('CROP MANAGEMENT'!$B$3,CropLibrary!$E$11),CropLibrary!E115,IF(EXACT('CROP MANAGEMENT'!$B$3,CropLibrary!$F$11),CropLibrary!F115,IF(EXACT('CROP MANAGEMENT'!$B$3,CropLibrary!$G$11),CropLibrary!G115,IF(EXACT('CROP MANAGEMENT'!$B$3,CropLibrary!$H$11),CropLibrary!H115,IF(EXACT('CROP MANAGEMENT'!$B$3,CropLibrary!$I$11),CropLibrary!I115,IF(EXACT('CROP MANAGEMENT'!$B$3,CropLibrary!$J$11),CropLibrary!J115,IF(EXACT('CROP MANAGEMENT'!$B$3,CropLibrary!$K$11),CropLibrary!K115,BA45)))))))</f>
        <v>0.42086427915380437</v>
      </c>
      <c r="T23" s="380">
        <f>IF(EXACT('CROP MANAGEMENT'!$C$3,CropLibrary!$E$11),CropLibrary!E115,IF(EXACT('CROP MANAGEMENT'!$C$3,CropLibrary!$F$11),CropLibrary!F115,IF(EXACT('CROP MANAGEMENT'!$C$3,CropLibrary!$G$11),CropLibrary!G115,IF(EXACT('CROP MANAGEMENT'!$C$3,CropLibrary!$H$11),CropLibrary!H115,IF(EXACT('CROP MANAGEMENT'!$C$3,CropLibrary!$I$11),CropLibrary!I115,IF(EXACT('CROP MANAGEMENT'!$C$3,CropLibrary!$J$11),CropLibrary!J115,IF(EXACT('CROP MANAGEMENT'!$C$3,CropLibrary!$K$11),CropLibrary!K115,BB45)))))))</f>
        <v>0.48063824959425461</v>
      </c>
      <c r="U23" s="380">
        <f>IF(EXACT('CROP MANAGEMENT'!$D$3,CropLibrary!$E$11),CropLibrary!E115,IF(EXACT('CROP MANAGEMENT'!$D$3,CropLibrary!$F$11),CropLibrary!F115,IF(EXACT('CROP MANAGEMENT'!$D$3,CropLibrary!$G$11),CropLibrary!G115,IF(EXACT('CROP MANAGEMENT'!$D$3,CropLibrary!$H$11),CropLibrary!H115,IF(EXACT('CROP MANAGEMENT'!$D$3,CropLibrary!$I$11),CropLibrary!I115,IF(EXACT('CROP MANAGEMENT'!$D$3,CropLibrary!$J$11),CropLibrary!J115,IF(EXACT('CROP MANAGEMENT'!$D$3,CropLibrary!$K$11),CropLibrary!K115,BC45)))))))</f>
        <v>0.51000298262645616</v>
      </c>
      <c r="V23" s="380">
        <f>IF(EXACT('CROP MANAGEMENT'!$E$3,CropLibrary!$E$11),CropLibrary!E115,IF(EXACT('CROP MANAGEMENT'!$E$3,CropLibrary!$F$11),CropLibrary!F115,IF(EXACT('CROP MANAGEMENT'!$E$3,CropLibrary!$G$11),CropLibrary!G115,IF(EXACT('CROP MANAGEMENT'!$E$3,CropLibrary!$H$11),CropLibrary!H115,IF(EXACT('CROP MANAGEMENT'!$E$3,CropLibrary!$I$11),CropLibrary!I115,IF(EXACT('CROP MANAGEMENT'!$E$3,CropLibrary!$J$11),CropLibrary!J115,IF(EXACT('CROP MANAGEMENT'!$E$3,CropLibrary!$K$11),CropLibrary!K115,BD45)))))))</f>
        <v>0.41</v>
      </c>
      <c r="W23" s="380">
        <f>IF(EXACT('CROP MANAGEMENT'!$F$3,CropLibrary!$E$11),CropLibrary!E115,IF(EXACT('CROP MANAGEMENT'!$F$3,CropLibrary!$F$11),CropLibrary!F115,IF(EXACT('CROP MANAGEMENT'!$F$3,CropLibrary!$G$11),CropLibrary!G115,IF(EXACT('CROP MANAGEMENT'!$F$3,CropLibrary!$H$11),CropLibrary!H115,IF(EXACT('CROP MANAGEMENT'!$F$3,CropLibrary!$I$11),CropLibrary!I115,IF(EXACT('CROP MANAGEMENT'!$F$3,CropLibrary!$J$11),CropLibrary!J115,IF(EXACT('CROP MANAGEMENT'!$F$3,CropLibrary!$K$11),CropLibrary!K115,BE45)))))))</f>
        <v>0.1</v>
      </c>
      <c r="X23" s="11"/>
      <c r="Y23" s="223">
        <v>1.1000000000000001</v>
      </c>
      <c r="Z23" s="380">
        <f>IF(EXACT('CROP MANAGEMENT'!$B$3,CropLibrary!$E$11),CropLibrary!E142,IF(EXACT('CROP MANAGEMENT'!$B$3,CropLibrary!$F$11),CropLibrary!F142,IF(EXACT('CROP MANAGEMENT'!$B$3,CropLibrary!$G$11),CropLibrary!G142,IF(EXACT('CROP MANAGEMENT'!$B$3,CropLibrary!$H$11),CropLibrary!H142,IF(EXACT('CROP MANAGEMENT'!$B$3,CropLibrary!$I$11),CropLibrary!I142,IF(EXACT('CROP MANAGEMENT'!$B$3,CropLibrary!$J$11),CropLibrary!J142,IF(EXACT('CROP MANAGEMENT'!$B$3,CropLibrary!$K$11),CropLibrary!K142,BG23)))))))</f>
        <v>0.27282915049230283</v>
      </c>
      <c r="AA23" s="380">
        <f>IF(EXACT('CROP MANAGEMENT'!$C$3,CropLibrary!$E$11),CropLibrary!E142,IF(EXACT('CROP MANAGEMENT'!$C$3,CropLibrary!$F$11),CropLibrary!F142,IF(EXACT('CROP MANAGEMENT'!$C$3,CropLibrary!$G$11),CropLibrary!G142,IF(EXACT('CROP MANAGEMENT'!$C$3,CropLibrary!$H$11),CropLibrary!H142,IF(EXACT('CROP MANAGEMENT'!$C$3,CropLibrary!$I$11),CropLibrary!I142,IF(EXACT('CROP MANAGEMENT'!$C$3,CropLibrary!$J$11),CropLibrary!J142,IF(EXACT('CROP MANAGEMENT'!$C$3,CropLibrary!$K$11),CropLibrary!K142,BH23)))))))</f>
        <v>0.22899590459592442</v>
      </c>
      <c r="AB23" s="380">
        <f>IF(EXACT('CROP MANAGEMENT'!$D$3,CropLibrary!$E$11),CropLibrary!E142,IF(EXACT('CROP MANAGEMENT'!$D$3,CropLibrary!$F$11),CropLibrary!F142,IF(EXACT('CROP MANAGEMENT'!$D$3,CropLibrary!$G$11),CropLibrary!G142,IF(EXACT('CROP MANAGEMENT'!$D$3,CropLibrary!$H$11),CropLibrary!H142,IF(EXACT('CROP MANAGEMENT'!$D$3,CropLibrary!$I$11),CropLibrary!I142,IF(EXACT('CROP MANAGEMENT'!$D$3,CropLibrary!$J$11),CropLibrary!J142,IF(EXACT('CROP MANAGEMENT'!$D$3,CropLibrary!$K$11),CropLibrary!K142,BI23)))))))</f>
        <v>0.22128741317510012</v>
      </c>
      <c r="AC23" s="380">
        <f>IF(EXACT('CROP MANAGEMENT'!$E$3,CropLibrary!$E$11),CropLibrary!E142,IF(EXACT('CROP MANAGEMENT'!$E$3,CropLibrary!$F$11),CropLibrary!F142,IF(EXACT('CROP MANAGEMENT'!$E$3,CropLibrary!$G$11),CropLibrary!G142,IF(EXACT('CROP MANAGEMENT'!$E$3,CropLibrary!$H$11),CropLibrary!H142,IF(EXACT('CROP MANAGEMENT'!$E$3,CropLibrary!$I$11),CropLibrary!I142,IF(EXACT('CROP MANAGEMENT'!$E$3,CropLibrary!$J$11),CropLibrary!J142,IF(EXACT('CROP MANAGEMENT'!$E$3,CropLibrary!$K$11),CropLibrary!K142,BJ23)))))))</f>
        <v>0.1</v>
      </c>
      <c r="AD23" s="380">
        <f>IF(EXACT('CROP MANAGEMENT'!$F$3,CropLibrary!$E$11),CropLibrary!E142,IF(EXACT('CROP MANAGEMENT'!$F$3,CropLibrary!$F$11),CropLibrary!F142,IF(EXACT('CROP MANAGEMENT'!$F$3,CropLibrary!$G$11),CropLibrary!G142,IF(EXACT('CROP MANAGEMENT'!$F$3,CropLibrary!$H$11),CropLibrary!H142,IF(EXACT('CROP MANAGEMENT'!$F$3,CropLibrary!$I$11),CropLibrary!I142,IF(EXACT('CROP MANAGEMENT'!$F$3,CropLibrary!$J$11),CropLibrary!J142,IF(EXACT('CROP MANAGEMENT'!$F$3,CropLibrary!$K$11),CropLibrary!K142,BK23)))))))</f>
        <v>0</v>
      </c>
      <c r="AE23" s="13"/>
      <c r="AF23" s="223">
        <v>1.1000000000000001</v>
      </c>
      <c r="AG23" s="380">
        <f>IF(EXACT('CROP MANAGEMENT'!$B$3,CropLibrary!$E$11),CropLibrary!E169,IF(EXACT('CROP MANAGEMENT'!$B$3,CropLibrary!$F$11),CropLibrary!F169,IF(EXACT('CROP MANAGEMENT'!$B$3,CropLibrary!$G$11),CropLibrary!G169,IF(EXACT('CROP MANAGEMENT'!$B$3,CropLibrary!$H$11),CropLibrary!H169,IF(EXACT('CROP MANAGEMENT'!$B$3,CropLibrary!$I$11),CropLibrary!I169,IF(EXACT('CROP MANAGEMENT'!$B$3,CropLibrary!$J$11),CropLibrary!J169,IF(EXACT('CROP MANAGEMENT'!$B$3,CropLibrary!$K$11),CropLibrary!K169,BG45)))))))</f>
        <v>25</v>
      </c>
      <c r="AH23" s="380">
        <f>IF(EXACT('CROP MANAGEMENT'!$C$3,CropLibrary!$E$11),CropLibrary!E169,IF(EXACT('CROP MANAGEMENT'!$C$3,CropLibrary!$F$11),CropLibrary!F169,IF(EXACT('CROP MANAGEMENT'!$C$3,CropLibrary!$G$11),CropLibrary!G169,IF(EXACT('CROP MANAGEMENT'!$C$3,CropLibrary!$H$11),CropLibrary!H169,IF(EXACT('CROP MANAGEMENT'!$C$3,CropLibrary!$I$11),CropLibrary!I169,IF(EXACT('CROP MANAGEMENT'!$C$3,CropLibrary!$J$11),CropLibrary!J169,IF(EXACT('CROP MANAGEMENT'!$C$3,CropLibrary!$K$11),CropLibrary!K169,BH45)))))))</f>
        <v>24.4</v>
      </c>
      <c r="AI23" s="380">
        <f>IF(EXACT('CROP MANAGEMENT'!$D$3,CropLibrary!$E$11),CropLibrary!E169,IF(EXACT('CROP MANAGEMENT'!$D$3,CropLibrary!$F$11),CropLibrary!F169,IF(EXACT('CROP MANAGEMENT'!$D$3,CropLibrary!$G$11),CropLibrary!G169,IF(EXACT('CROP MANAGEMENT'!$D$3,CropLibrary!$H$11),CropLibrary!H169,IF(EXACT('CROP MANAGEMENT'!$D$3,CropLibrary!$I$11),CropLibrary!I169,IF(EXACT('CROP MANAGEMENT'!$D$3,CropLibrary!$J$11),CropLibrary!J169,IF(EXACT('CROP MANAGEMENT'!$D$3,CropLibrary!$K$11),CropLibrary!K169,BI45)))))))</f>
        <v>25</v>
      </c>
      <c r="AJ23" s="380">
        <f>IF(EXACT('CROP MANAGEMENT'!$E$3,CropLibrary!$E$11),CropLibrary!E169,IF(EXACT('CROP MANAGEMENT'!$E$3,CropLibrary!$F$11),CropLibrary!F169,IF(EXACT('CROP MANAGEMENT'!$E$3,CropLibrary!$G$11),CropLibrary!G169,IF(EXACT('CROP MANAGEMENT'!$E$3,CropLibrary!$H$11),CropLibrary!H169,IF(EXACT('CROP MANAGEMENT'!$E$3,CropLibrary!$I$11),CropLibrary!I169,IF(EXACT('CROP MANAGEMENT'!$E$3,CropLibrary!$J$11),CropLibrary!J169,IF(EXACT('CROP MANAGEMENT'!$E$3,CropLibrary!$K$11),CropLibrary!K169,BJ45)))))))</f>
        <v>10</v>
      </c>
      <c r="AK23" s="380">
        <f>IF(EXACT('CROP MANAGEMENT'!$F$3,CropLibrary!$E$11),CropLibrary!E169,IF(EXACT('CROP MANAGEMENT'!$F$3,CropLibrary!$F$11),CropLibrary!F169,IF(EXACT('CROP MANAGEMENT'!$F$3,CropLibrary!$G$11),CropLibrary!G169,IF(EXACT('CROP MANAGEMENT'!$F$3,CropLibrary!$H$11),CropLibrary!H169,IF(EXACT('CROP MANAGEMENT'!$F$3,CropLibrary!$I$11),CropLibrary!I169,IF(EXACT('CROP MANAGEMENT'!$F$3,CropLibrary!$J$11),CropLibrary!J169,IF(EXACT('CROP MANAGEMENT'!$F$3,CropLibrary!$K$11),CropLibrary!K169,BK45)))))))</f>
        <v>10</v>
      </c>
      <c r="AL23" s="11"/>
      <c r="AM23" s="11"/>
      <c r="AN23" s="11"/>
      <c r="AO23" s="11"/>
      <c r="AP23" s="11"/>
      <c r="AQ23" s="11"/>
      <c r="AR23" s="9"/>
      <c r="AS23" s="11"/>
      <c r="AT23" s="11"/>
      <c r="AU23" s="141" t="str">
        <f>IF(EXACT('CROP MANAGEMENT'!$B$3,CropLibrary!$L$11),CropLibrary!L24,IF(EXACT('CROP MANAGEMENT'!$B$3,CropLibrary!$M$11),CropLibrary!M24,IF(EXACT('CROP MANAGEMENT'!$B$3,CropLibrary!$N$11),CropLibrary!N24,"out of range")))</f>
        <v>out of range</v>
      </c>
      <c r="AV23" s="13" t="str">
        <f>IF(EXACT('CROP MANAGEMENT'!$C$3,CropLibrary!$L$11),CropLibrary!L24,IF(EXACT('CROP MANAGEMENT'!$C$3,CropLibrary!$M$11),CropLibrary!M24,IF(EXACT('CROP MANAGEMENT'!$C$3,CropLibrary!$N$11),CropLibrary!N24,"out of range")))</f>
        <v>out of range</v>
      </c>
      <c r="AW23" s="13" t="str">
        <f>IF(EXACT('CROP MANAGEMENT'!$D$3,CropLibrary!$L$11),CropLibrary!L24,IF(EXACT('CROP MANAGEMENT'!$D$3,CropLibrary!$M$11),CropLibrary!M24,IF(EXACT('CROP MANAGEMENT'!$D$3,CropLibrary!$N$11),CropLibrary!N24,"out of range")))</f>
        <v>out of range</v>
      </c>
      <c r="AX23" s="13">
        <f>IF(EXACT('CROP MANAGEMENT'!$E$3,CropLibrary!$L$11),CropLibrary!L24,IF(EXACT('CROP MANAGEMENT'!$E$3,CropLibrary!$M$11),CropLibrary!M24,IF(EXACT('CROP MANAGEMENT'!$E$3,CropLibrary!$N$11),CropLibrary!N24,"out of range")))</f>
        <v>0.9</v>
      </c>
      <c r="AY23" s="13" t="str">
        <f>IF(EXACT('CROP MANAGEMENT'!$F$3,CropLibrary!$L$11),CropLibrary!L24,IF(EXACT('CROP MANAGEMENT'!$F$3,CropLibrary!$M$11),CropLibrary!M24,IF(EXACT('CROP MANAGEMENT'!$F$3,CropLibrary!$N$11),CropLibrary!N24,"out of range")))</f>
        <v>out of range</v>
      </c>
      <c r="AZ23" s="108">
        <f>CropLibrary!D88</f>
        <v>1.1000000000000001</v>
      </c>
      <c r="BA23" s="13" t="str">
        <f>IF(EXACT('CROP MANAGEMENT'!$B$3,CropLibrary!$L$11),CropLibrary!L88,IF(EXACT('CROP MANAGEMENT'!$B$3,CropLibrary!$M$11),CropLibrary!M88,IF(EXACT('CROP MANAGEMENT'!$B$3,CropLibrary!$N$11),CropLibrary!N88,"out of range")))</f>
        <v>out of range</v>
      </c>
      <c r="BB23" s="13" t="str">
        <f>IF(EXACT('CROP MANAGEMENT'!$C$3,CropLibrary!$L$11),CropLibrary!L88,IF(EXACT('CROP MANAGEMENT'!$C$3,CropLibrary!$M$11),CropLibrary!M88,IF(EXACT('CROP MANAGEMENT'!$C$3,CropLibrary!$N$11),CropLibrary!N88,"out of range")))</f>
        <v>out of range</v>
      </c>
      <c r="BC23" s="13" t="str">
        <f>IF(EXACT('CROP MANAGEMENT'!$D$3,CropLibrary!$L$11),CropLibrary!L88,IF(EXACT('CROP MANAGEMENT'!$D$3,CropLibrary!$M$11),CropLibrary!M88,IF(EXACT('CROP MANAGEMENT'!$D$3,CropLibrary!$N$11),CropLibrary!N88,"out of range")))</f>
        <v>out of range</v>
      </c>
      <c r="BD23" s="13">
        <f>IF(EXACT('CROP MANAGEMENT'!$E$3,CropLibrary!$L$11),CropLibrary!L88,IF(EXACT('CROP MANAGEMENT'!$E$3,CropLibrary!$M$11),CropLibrary!M88,IF(EXACT('CROP MANAGEMENT'!$E$3,CropLibrary!$N$11),CropLibrary!N88,"out of range")))</f>
        <v>0.3</v>
      </c>
      <c r="BE23" s="13" t="str">
        <f>IF(EXACT('CROP MANAGEMENT'!$F$3,CropLibrary!$L$11),CropLibrary!L88,IF(EXACT('CROP MANAGEMENT'!$F$3,CropLibrary!$M$11),CropLibrary!M88,IF(EXACT('CROP MANAGEMENT'!$F$3,CropLibrary!$N$11),CropLibrary!N88,"out of range")))</f>
        <v>out of range</v>
      </c>
      <c r="BF23" s="108">
        <f>CropLibrary!D142</f>
        <v>1.1000000000000001</v>
      </c>
      <c r="BG23" s="13" t="str">
        <f>IF(EXACT('CROP MANAGEMENT'!$B$3,CropLibrary!$L$11),CropLibrary!L142,IF(EXACT('CROP MANAGEMENT'!$B$3,CropLibrary!$M$11),CropLibrary!M142,IF(EXACT('CROP MANAGEMENT'!$B$3,CropLibrary!$N$11),CropLibrary!N142,"out of range")))</f>
        <v>out of range</v>
      </c>
      <c r="BH23" s="13" t="str">
        <f>IF(EXACT('CROP MANAGEMENT'!$C$3,CropLibrary!$L$11),CropLibrary!L142,IF(EXACT('CROP MANAGEMENT'!$C$3,CropLibrary!$M$11),CropLibrary!M142,IF(EXACT('CROP MANAGEMENT'!$C$3,CropLibrary!$N$11),CropLibrary!N142,"out of range")))</f>
        <v>out of range</v>
      </c>
      <c r="BI23" s="13" t="str">
        <f>IF(EXACT('CROP MANAGEMENT'!$D$3,CropLibrary!$L$11),CropLibrary!L142,IF(EXACT('CROP MANAGEMENT'!$D$3,CropLibrary!$M$11),CropLibrary!M142,IF(EXACT('CROP MANAGEMENT'!$D$3,CropLibrary!$N$11),CropLibrary!N142,"out of range")))</f>
        <v>out of range</v>
      </c>
      <c r="BJ23" s="13">
        <f>IF(EXACT('CROP MANAGEMENT'!$E$3,CropLibrary!$L$11),CropLibrary!L142,IF(EXACT('CROP MANAGEMENT'!$E$3,CropLibrary!$M$11),CropLibrary!M142,IF(EXACT('CROP MANAGEMENT'!$E$3,CropLibrary!$N$11),CropLibrary!N142,"out of range")))</f>
        <v>0.1</v>
      </c>
      <c r="BK23" s="13" t="str">
        <f>IF(EXACT('CROP MANAGEMENT'!$F$3,CropLibrary!$L$11),CropLibrary!L142,IF(EXACT('CROP MANAGEMENT'!$F$3,CropLibrary!$M$11),CropLibrary!M142,IF(EXACT('CROP MANAGEMENT'!$F$3,CropLibrary!$N$11),CropLibrary!N142,"out of range")))</f>
        <v>out of range</v>
      </c>
      <c r="BL23" s="13"/>
      <c r="BM23" s="13"/>
      <c r="BN23" s="13"/>
      <c r="BO23" s="13"/>
      <c r="BP23" s="13"/>
      <c r="BQ23" s="378"/>
      <c r="BR23" s="13"/>
      <c r="BS23" s="13"/>
      <c r="BT23" s="13"/>
      <c r="BU23" s="11"/>
      <c r="BV23" s="11"/>
      <c r="BW23" s="11"/>
    </row>
    <row r="24" spans="1:75" x14ac:dyDescent="0.3">
      <c r="A24" s="458" t="s">
        <v>174</v>
      </c>
      <c r="B24" s="459"/>
      <c r="C24" s="203" t="str">
        <f>CropLibrary!C25</f>
        <v>Maximum Leaf Area Index</v>
      </c>
      <c r="D24" s="212"/>
      <c r="E24" s="379">
        <f>IF(EXACT('CROP MANAGEMENT'!$B$3,CropLibrary!$E$11),CropLibrary!E25,IF(EXACT('CROP MANAGEMENT'!$B$3,CropLibrary!$F$11),CropLibrary!F25,IF(EXACT('CROP MANAGEMENT'!$B$3,CropLibrary!$G$11),CropLibrary!G25,IF(EXACT('CROP MANAGEMENT'!$B$3,CropLibrary!$H$11),CropLibrary!H25,IF(EXACT('CROP MANAGEMENT'!$B$3,CropLibrary!$I$11),CropLibrary!I25,IF(EXACT('CROP MANAGEMENT'!$B$3,CropLibrary!$J$11),CropLibrary!J25,IF(EXACT('CROP MANAGEMENT'!$B$3,CropLibrary!$K$11),CropLibrary!K25,AU24)))))))</f>
        <v>10</v>
      </c>
      <c r="F24" s="379">
        <f>IF(EXACT('CROP MANAGEMENT'!$C$3,CropLibrary!$E$11),CropLibrary!E25,IF(EXACT('CROP MANAGEMENT'!$C$3,CropLibrary!$F$11),CropLibrary!F25,IF(EXACT('CROP MANAGEMENT'!$C$3,CropLibrary!$G$11),CropLibrary!G25,IF(EXACT('CROP MANAGEMENT'!$C$3,CropLibrary!$H$11),CropLibrary!H25,IF(EXACT('CROP MANAGEMENT'!$C$3,CropLibrary!$I$11),CropLibrary!I25,IF(EXACT('CROP MANAGEMENT'!$C$3,CropLibrary!$J$11),CropLibrary!J25,IF(EXACT('CROP MANAGEMENT'!$C$3,CropLibrary!$K$11),CropLibrary!K25,AV24)))))))</f>
        <v>5</v>
      </c>
      <c r="G24" s="379">
        <f>IF(EXACT('CROP MANAGEMENT'!$D$3,CropLibrary!$E$11),CropLibrary!E25,IF(EXACT('CROP MANAGEMENT'!$D$3,CropLibrary!$F$11),CropLibrary!F25,IF(EXACT('CROP MANAGEMENT'!$D$3,CropLibrary!$G$11),CropLibrary!G25,IF(EXACT('CROP MANAGEMENT'!$D$3,CropLibrary!$H$11),CropLibrary!H25,IF(EXACT('CROP MANAGEMENT'!$D$3,CropLibrary!$I$11),CropLibrary!I25,IF(EXACT('CROP MANAGEMENT'!$D$3,CropLibrary!$J$11),CropLibrary!J25,IF(EXACT('CROP MANAGEMENT'!$D$3,CropLibrary!$K$11),CropLibrary!K25,AW24)))))))</f>
        <v>5</v>
      </c>
      <c r="H24" s="379">
        <f>IF(EXACT('CROP MANAGEMENT'!$E$3,CropLibrary!$E$11),CropLibrary!E25,IF(EXACT('CROP MANAGEMENT'!$E$3,CropLibrary!$F$11),CropLibrary!F25,IF(EXACT('CROP MANAGEMENT'!$E$3,CropLibrary!$G$11),CropLibrary!G25,IF(EXACT('CROP MANAGEMENT'!$E$3,CropLibrary!$H$11),CropLibrary!H25,IF(EXACT('CROP MANAGEMENT'!$E$3,CropLibrary!$I$11),CropLibrary!I25,IF(EXACT('CROP MANAGEMENT'!$E$3,CropLibrary!$J$11),CropLibrary!J25,IF(EXACT('CROP MANAGEMENT'!$E$3,CropLibrary!$K$11),CropLibrary!K25,AX24)))))))</f>
        <v>5</v>
      </c>
      <c r="I24" s="379">
        <f>IF(EXACT('CROP MANAGEMENT'!$F$3,CropLibrary!$E$11),CropLibrary!E25,IF(EXACT('CROP MANAGEMENT'!$F$3,CropLibrary!$F$11),CropLibrary!F25,IF(EXACT('CROP MANAGEMENT'!$F$3,CropLibrary!$G$11),CropLibrary!G25,IF(EXACT('CROP MANAGEMENT'!$F$3,CropLibrary!$H$11),CropLibrary!H25,IF(EXACT('CROP MANAGEMENT'!$F$3,CropLibrary!$I$11),CropLibrary!I25,IF(EXACT('CROP MANAGEMENT'!$F$3,CropLibrary!$J$11),CropLibrary!J25,IF(EXACT('CROP MANAGEMENT'!$F$3,CropLibrary!$K$11),CropLibrary!K25,AY24)))))))</f>
        <v>10</v>
      </c>
      <c r="J24" s="11"/>
      <c r="K24" s="223">
        <v>1.2</v>
      </c>
      <c r="L24" s="380">
        <f>IF(EXACT('CROP MANAGEMENT'!$B$3,CropLibrary!$E$11),CropLibrary!E89,IF(EXACT('CROP MANAGEMENT'!$B$3,CropLibrary!$F$11),CropLibrary!F89,IF(EXACT('CROP MANAGEMENT'!$B$3,CropLibrary!$G$11),CropLibrary!G89,IF(EXACT('CROP MANAGEMENT'!$B$3,CropLibrary!$H$11),CropLibrary!H89,IF(EXACT('CROP MANAGEMENT'!$B$3,CropLibrary!$I$11),CropLibrary!I89,IF(EXACT('CROP MANAGEMENT'!$B$3,CropLibrary!$J$11),CropLibrary!J89,IF(EXACT('CROP MANAGEMENT'!$B$3,CropLibrary!$K$11),CropLibrary!K89,BA24)))))))</f>
        <v>0.78646821238243514</v>
      </c>
      <c r="M24" s="380">
        <f>IF(EXACT('CROP MANAGEMENT'!$C$3,CropLibrary!$E$11),CropLibrary!E89,IF(EXACT('CROP MANAGEMENT'!$C$3,CropLibrary!$F$11),CropLibrary!F89,IF(EXACT('CROP MANAGEMENT'!$C$3,CropLibrary!$G$11),CropLibrary!G89,IF(EXACT('CROP MANAGEMENT'!$C$3,CropLibrary!$H$11),CropLibrary!H89,IF(EXACT('CROP MANAGEMENT'!$C$3,CropLibrary!$I$11),CropLibrary!I89,IF(EXACT('CROP MANAGEMENT'!$C$3,CropLibrary!$J$11),CropLibrary!J89,IF(EXACT('CROP MANAGEMENT'!$C$3,CropLibrary!$K$11),CropLibrary!K89,BB24)))))))</f>
        <v>1.0267359218907595</v>
      </c>
      <c r="N24" s="380">
        <f>IF(EXACT('CROP MANAGEMENT'!$D$3,CropLibrary!$E$11),CropLibrary!E89,IF(EXACT('CROP MANAGEMENT'!$D$3,CropLibrary!$F$11),CropLibrary!F89,IF(EXACT('CROP MANAGEMENT'!$D$3,CropLibrary!$G$11),CropLibrary!G89,IF(EXACT('CROP MANAGEMENT'!$D$3,CropLibrary!$H$11),CropLibrary!H89,IF(EXACT('CROP MANAGEMENT'!$D$3,CropLibrary!$I$11),CropLibrary!I89,IF(EXACT('CROP MANAGEMENT'!$D$3,CropLibrary!$J$11),CropLibrary!J89,IF(EXACT('CROP MANAGEMENT'!$D$3,CropLibrary!$K$11),CropLibrary!K89,BC24)))))))</f>
        <v>1.0701361946413115</v>
      </c>
      <c r="O24" s="380">
        <f>IF(EXACT('CROP MANAGEMENT'!$E$3,CropLibrary!$E$11),CropLibrary!E89,IF(EXACT('CROP MANAGEMENT'!$E$3,CropLibrary!$F$11),CropLibrary!F89,IF(EXACT('CROP MANAGEMENT'!$E$3,CropLibrary!$G$11),CropLibrary!G89,IF(EXACT('CROP MANAGEMENT'!$E$3,CropLibrary!$H$11),CropLibrary!H89,IF(EXACT('CROP MANAGEMENT'!$E$3,CropLibrary!$I$11),CropLibrary!I89,IF(EXACT('CROP MANAGEMENT'!$E$3,CropLibrary!$J$11),CropLibrary!J89,IF(EXACT('CROP MANAGEMENT'!$E$3,CropLibrary!$K$11),CropLibrary!K89,BD24)))))))</f>
        <v>0.11</v>
      </c>
      <c r="P24" s="380">
        <f>IF(EXACT('CROP MANAGEMENT'!$F$3,CropLibrary!$E$11),CropLibrary!E89,IF(EXACT('CROP MANAGEMENT'!$F$3,CropLibrary!$F$11),CropLibrary!F89,IF(EXACT('CROP MANAGEMENT'!$F$3,CropLibrary!$G$11),CropLibrary!G89,IF(EXACT('CROP MANAGEMENT'!$F$3,CropLibrary!$H$11),CropLibrary!H89,IF(EXACT('CROP MANAGEMENT'!$F$3,CropLibrary!$I$11),CropLibrary!I89,IF(EXACT('CROP MANAGEMENT'!$F$3,CropLibrary!$J$11),CropLibrary!J89,IF(EXACT('CROP MANAGEMENT'!$F$3,CropLibrary!$K$11),CropLibrary!K89,BE24)))))))</f>
        <v>0.93685000506966154</v>
      </c>
      <c r="Q24" s="11"/>
      <c r="R24" s="223">
        <v>1.2</v>
      </c>
      <c r="S24" s="380">
        <f>IF(EXACT('CROP MANAGEMENT'!$B$3,CropLibrary!$E$11),CropLibrary!E116,IF(EXACT('CROP MANAGEMENT'!$B$3,CropLibrary!$F$11),CropLibrary!F116,IF(EXACT('CROP MANAGEMENT'!$B$3,CropLibrary!$G$11),CropLibrary!G116,IF(EXACT('CROP MANAGEMENT'!$B$3,CropLibrary!$H$11),CropLibrary!H116,IF(EXACT('CROP MANAGEMENT'!$B$3,CropLibrary!$I$11),CropLibrary!I116,IF(EXACT('CROP MANAGEMENT'!$B$3,CropLibrary!$J$11),CropLibrary!J116,IF(EXACT('CROP MANAGEMENT'!$B$3,CropLibrary!$K$11),CropLibrary!K116,BA46)))))))</f>
        <v>0.2931023252494222</v>
      </c>
      <c r="T24" s="380">
        <f>IF(EXACT('CROP MANAGEMENT'!$C$3,CropLibrary!$E$11),CropLibrary!E116,IF(EXACT('CROP MANAGEMENT'!$C$3,CropLibrary!$F$11),CropLibrary!F116,IF(EXACT('CROP MANAGEMENT'!$C$3,CropLibrary!$G$11),CropLibrary!G116,IF(EXACT('CROP MANAGEMENT'!$C$3,CropLibrary!$H$11),CropLibrary!H116,IF(EXACT('CROP MANAGEMENT'!$C$3,CropLibrary!$I$11),CropLibrary!I116,IF(EXACT('CROP MANAGEMENT'!$C$3,CropLibrary!$J$11),CropLibrary!J116,IF(EXACT('CROP MANAGEMENT'!$C$3,CropLibrary!$K$11),CropLibrary!K116,BB46)))))))</f>
        <v>0.42747762558813973</v>
      </c>
      <c r="U24" s="380">
        <f>IF(EXACT('CROP MANAGEMENT'!$D$3,CropLibrary!$E$11),CropLibrary!E116,IF(EXACT('CROP MANAGEMENT'!$D$3,CropLibrary!$F$11),CropLibrary!F116,IF(EXACT('CROP MANAGEMENT'!$D$3,CropLibrary!$G$11),CropLibrary!G116,IF(EXACT('CROP MANAGEMENT'!$D$3,CropLibrary!$H$11),CropLibrary!H116,IF(EXACT('CROP MANAGEMENT'!$D$3,CropLibrary!$I$11),CropLibrary!I116,IF(EXACT('CROP MANAGEMENT'!$D$3,CropLibrary!$J$11),CropLibrary!J116,IF(EXACT('CROP MANAGEMENT'!$D$3,CropLibrary!$K$11),CropLibrary!K116,BC46)))))))</f>
        <v>0.4991187876082932</v>
      </c>
      <c r="V24" s="380">
        <f>IF(EXACT('CROP MANAGEMENT'!$E$3,CropLibrary!$E$11),CropLibrary!E116,IF(EXACT('CROP MANAGEMENT'!$E$3,CropLibrary!$F$11),CropLibrary!F116,IF(EXACT('CROP MANAGEMENT'!$E$3,CropLibrary!$G$11),CropLibrary!G116,IF(EXACT('CROP MANAGEMENT'!$E$3,CropLibrary!$H$11),CropLibrary!H116,IF(EXACT('CROP MANAGEMENT'!$E$3,CropLibrary!$I$11),CropLibrary!I116,IF(EXACT('CROP MANAGEMENT'!$E$3,CropLibrary!$J$11),CropLibrary!J116,IF(EXACT('CROP MANAGEMENT'!$E$3,CropLibrary!$K$11),CropLibrary!K116,BD46)))))))</f>
        <v>0.38</v>
      </c>
      <c r="W24" s="380">
        <f>IF(EXACT('CROP MANAGEMENT'!$F$3,CropLibrary!$E$11),CropLibrary!E116,IF(EXACT('CROP MANAGEMENT'!$F$3,CropLibrary!$F$11),CropLibrary!F116,IF(EXACT('CROP MANAGEMENT'!$F$3,CropLibrary!$G$11),CropLibrary!G116,IF(EXACT('CROP MANAGEMENT'!$F$3,CropLibrary!$H$11),CropLibrary!H116,IF(EXACT('CROP MANAGEMENT'!$F$3,CropLibrary!$I$11),CropLibrary!I116,IF(EXACT('CROP MANAGEMENT'!$F$3,CropLibrary!$J$11),CropLibrary!J116,IF(EXACT('CROP MANAGEMENT'!$F$3,CropLibrary!$K$11),CropLibrary!K116,BE46)))))))</f>
        <v>0.1</v>
      </c>
      <c r="X24" s="11"/>
      <c r="Y24" s="223">
        <v>1.2</v>
      </c>
      <c r="Z24" s="380">
        <f>IF(EXACT('CROP MANAGEMENT'!$B$3,CropLibrary!$E$11),CropLibrary!E143,IF(EXACT('CROP MANAGEMENT'!$B$3,CropLibrary!$F$11),CropLibrary!F143,IF(EXACT('CROP MANAGEMENT'!$B$3,CropLibrary!$G$11),CropLibrary!G143,IF(EXACT('CROP MANAGEMENT'!$B$3,CropLibrary!$H$11),CropLibrary!H143,IF(EXACT('CROP MANAGEMENT'!$B$3,CropLibrary!$I$11),CropLibrary!I143,IF(EXACT('CROP MANAGEMENT'!$B$3,CropLibrary!$J$11),CropLibrary!J143,IF(EXACT('CROP MANAGEMENT'!$B$3,CropLibrary!$K$11),CropLibrary!K143,BG24)))))))</f>
        <v>0.40302814594258995</v>
      </c>
      <c r="AA24" s="380">
        <f>IF(EXACT('CROP MANAGEMENT'!$C$3,CropLibrary!$E$11),CropLibrary!E143,IF(EXACT('CROP MANAGEMENT'!$C$3,CropLibrary!$F$11),CropLibrary!F143,IF(EXACT('CROP MANAGEMENT'!$C$3,CropLibrary!$G$11),CropLibrary!G143,IF(EXACT('CROP MANAGEMENT'!$C$3,CropLibrary!$H$11),CropLibrary!H143,IF(EXACT('CROP MANAGEMENT'!$C$3,CropLibrary!$I$11),CropLibrary!I143,IF(EXACT('CROP MANAGEMENT'!$C$3,CropLibrary!$J$11),CropLibrary!J143,IF(EXACT('CROP MANAGEMENT'!$C$3,CropLibrary!$K$11),CropLibrary!K143,BH24)))))))</f>
        <v>0.4123285695765474</v>
      </c>
      <c r="AB24" s="380">
        <f>IF(EXACT('CROP MANAGEMENT'!$D$3,CropLibrary!$E$11),CropLibrary!E143,IF(EXACT('CROP MANAGEMENT'!$D$3,CropLibrary!$F$11),CropLibrary!F143,IF(EXACT('CROP MANAGEMENT'!$D$3,CropLibrary!$G$11),CropLibrary!G143,IF(EXACT('CROP MANAGEMENT'!$D$3,CropLibrary!$H$11),CropLibrary!H143,IF(EXACT('CROP MANAGEMENT'!$D$3,CropLibrary!$I$11),CropLibrary!I143,IF(EXACT('CROP MANAGEMENT'!$D$3,CropLibrary!$J$11),CropLibrary!J143,IF(EXACT('CROP MANAGEMENT'!$D$3,CropLibrary!$K$11),CropLibrary!K143,BI24)))))))</f>
        <v>0.22459770641973942</v>
      </c>
      <c r="AC24" s="380">
        <f>IF(EXACT('CROP MANAGEMENT'!$E$3,CropLibrary!$E$11),CropLibrary!E143,IF(EXACT('CROP MANAGEMENT'!$E$3,CropLibrary!$F$11),CropLibrary!F143,IF(EXACT('CROP MANAGEMENT'!$E$3,CropLibrary!$G$11),CropLibrary!G143,IF(EXACT('CROP MANAGEMENT'!$E$3,CropLibrary!$H$11),CropLibrary!H143,IF(EXACT('CROP MANAGEMENT'!$E$3,CropLibrary!$I$11),CropLibrary!I143,IF(EXACT('CROP MANAGEMENT'!$E$3,CropLibrary!$J$11),CropLibrary!J143,IF(EXACT('CROP MANAGEMENT'!$E$3,CropLibrary!$K$11),CropLibrary!K143,BJ24)))))))</f>
        <v>0.23</v>
      </c>
      <c r="AD24" s="380">
        <f>IF(EXACT('CROP MANAGEMENT'!$F$3,CropLibrary!$E$11),CropLibrary!E143,IF(EXACT('CROP MANAGEMENT'!$F$3,CropLibrary!$F$11),CropLibrary!F143,IF(EXACT('CROP MANAGEMENT'!$F$3,CropLibrary!$G$11),CropLibrary!G143,IF(EXACT('CROP MANAGEMENT'!$F$3,CropLibrary!$H$11),CropLibrary!H143,IF(EXACT('CROP MANAGEMENT'!$F$3,CropLibrary!$I$11),CropLibrary!I143,IF(EXACT('CROP MANAGEMENT'!$F$3,CropLibrary!$J$11),CropLibrary!J143,IF(EXACT('CROP MANAGEMENT'!$F$3,CropLibrary!$K$11),CropLibrary!K143,BK24)))))))</f>
        <v>0</v>
      </c>
      <c r="AE24" s="13"/>
      <c r="AF24" s="223">
        <v>1.2</v>
      </c>
      <c r="AG24" s="380">
        <f>IF(EXACT('CROP MANAGEMENT'!$B$3,CropLibrary!$E$11),CropLibrary!E170,IF(EXACT('CROP MANAGEMENT'!$B$3,CropLibrary!$F$11),CropLibrary!F170,IF(EXACT('CROP MANAGEMENT'!$B$3,CropLibrary!$G$11),CropLibrary!G170,IF(EXACT('CROP MANAGEMENT'!$B$3,CropLibrary!$H$11),CropLibrary!H170,IF(EXACT('CROP MANAGEMENT'!$B$3,CropLibrary!$I$11),CropLibrary!I170,IF(EXACT('CROP MANAGEMENT'!$B$3,CropLibrary!$J$11),CropLibrary!J170,IF(EXACT('CROP MANAGEMENT'!$B$3,CropLibrary!$K$11),CropLibrary!K170,BG46)))))))</f>
        <v>25</v>
      </c>
      <c r="AH24" s="380">
        <f>IF(EXACT('CROP MANAGEMENT'!$C$3,CropLibrary!$E$11),CropLibrary!E170,IF(EXACT('CROP MANAGEMENT'!$C$3,CropLibrary!$F$11),CropLibrary!F170,IF(EXACT('CROP MANAGEMENT'!$C$3,CropLibrary!$G$11),CropLibrary!G170,IF(EXACT('CROP MANAGEMENT'!$C$3,CropLibrary!$H$11),CropLibrary!H170,IF(EXACT('CROP MANAGEMENT'!$C$3,CropLibrary!$I$11),CropLibrary!I170,IF(EXACT('CROP MANAGEMENT'!$C$3,CropLibrary!$J$11),CropLibrary!J170,IF(EXACT('CROP MANAGEMENT'!$C$3,CropLibrary!$K$11),CropLibrary!K170,BH46)))))))</f>
        <v>18.8</v>
      </c>
      <c r="AI24" s="380">
        <f>IF(EXACT('CROP MANAGEMENT'!$D$3,CropLibrary!$E$11),CropLibrary!E170,IF(EXACT('CROP MANAGEMENT'!$D$3,CropLibrary!$F$11),CropLibrary!F170,IF(EXACT('CROP MANAGEMENT'!$D$3,CropLibrary!$G$11),CropLibrary!G170,IF(EXACT('CROP MANAGEMENT'!$D$3,CropLibrary!$H$11),CropLibrary!H170,IF(EXACT('CROP MANAGEMENT'!$D$3,CropLibrary!$I$11),CropLibrary!I170,IF(EXACT('CROP MANAGEMENT'!$D$3,CropLibrary!$J$11),CropLibrary!J170,IF(EXACT('CROP MANAGEMENT'!$D$3,CropLibrary!$K$11),CropLibrary!K170,BI46)))))))</f>
        <v>25</v>
      </c>
      <c r="AJ24" s="380">
        <f>IF(EXACT('CROP MANAGEMENT'!$E$3,CropLibrary!$E$11),CropLibrary!E170,IF(EXACT('CROP MANAGEMENT'!$E$3,CropLibrary!$F$11),CropLibrary!F170,IF(EXACT('CROP MANAGEMENT'!$E$3,CropLibrary!$G$11),CropLibrary!G170,IF(EXACT('CROP MANAGEMENT'!$E$3,CropLibrary!$H$11),CropLibrary!H170,IF(EXACT('CROP MANAGEMENT'!$E$3,CropLibrary!$I$11),CropLibrary!I170,IF(EXACT('CROP MANAGEMENT'!$E$3,CropLibrary!$J$11),CropLibrary!J170,IF(EXACT('CROP MANAGEMENT'!$E$3,CropLibrary!$K$11),CropLibrary!K170,BJ46)))))))</f>
        <v>10</v>
      </c>
      <c r="AK24" s="380">
        <f>IF(EXACT('CROP MANAGEMENT'!$F$3,CropLibrary!$E$11),CropLibrary!E170,IF(EXACT('CROP MANAGEMENT'!$F$3,CropLibrary!$F$11),CropLibrary!F170,IF(EXACT('CROP MANAGEMENT'!$F$3,CropLibrary!$G$11),CropLibrary!G170,IF(EXACT('CROP MANAGEMENT'!$F$3,CropLibrary!$H$11),CropLibrary!H170,IF(EXACT('CROP MANAGEMENT'!$F$3,CropLibrary!$I$11),CropLibrary!I170,IF(EXACT('CROP MANAGEMENT'!$F$3,CropLibrary!$J$11),CropLibrary!J170,IF(EXACT('CROP MANAGEMENT'!$F$3,CropLibrary!$K$11),CropLibrary!K170,BK46)))))))</f>
        <v>10</v>
      </c>
      <c r="AL24" s="11"/>
      <c r="AM24" s="11"/>
      <c r="AN24" s="11"/>
      <c r="AO24" s="11"/>
      <c r="AP24" s="11"/>
      <c r="AQ24" s="11"/>
      <c r="AR24" s="9"/>
      <c r="AS24" s="11"/>
      <c r="AT24" s="11"/>
      <c r="AU24" s="141" t="str">
        <f>IF(EXACT('CROP MANAGEMENT'!$B$3,CropLibrary!$L$11),CropLibrary!L25,IF(EXACT('CROP MANAGEMENT'!$B$3,CropLibrary!$M$11),CropLibrary!M25,IF(EXACT('CROP MANAGEMENT'!$B$3,CropLibrary!$N$11),CropLibrary!N25,"out of range")))</f>
        <v>out of range</v>
      </c>
      <c r="AV24" s="13" t="str">
        <f>IF(EXACT('CROP MANAGEMENT'!$C$3,CropLibrary!$L$11),CropLibrary!L25,IF(EXACT('CROP MANAGEMENT'!$C$3,CropLibrary!$M$11),CropLibrary!M25,IF(EXACT('CROP MANAGEMENT'!$C$3,CropLibrary!$N$11),CropLibrary!N25,"out of range")))</f>
        <v>out of range</v>
      </c>
      <c r="AW24" s="13" t="str">
        <f>IF(EXACT('CROP MANAGEMENT'!$D$3,CropLibrary!$L$11),CropLibrary!L25,IF(EXACT('CROP MANAGEMENT'!$D$3,CropLibrary!$M$11),CropLibrary!M25,IF(EXACT('CROP MANAGEMENT'!$D$3,CropLibrary!$N$11),CropLibrary!N25,"out of range")))</f>
        <v>out of range</v>
      </c>
      <c r="AX24" s="13">
        <f>IF(EXACT('CROP MANAGEMENT'!$E$3,CropLibrary!$L$11),CropLibrary!L25,IF(EXACT('CROP MANAGEMENT'!$E$3,CropLibrary!$M$11),CropLibrary!M25,IF(EXACT('CROP MANAGEMENT'!$E$3,CropLibrary!$N$11),CropLibrary!N25,"out of range")))</f>
        <v>5</v>
      </c>
      <c r="AY24" s="13" t="str">
        <f>IF(EXACT('CROP MANAGEMENT'!$F$3,CropLibrary!$L$11),CropLibrary!L25,IF(EXACT('CROP MANAGEMENT'!$F$3,CropLibrary!$M$11),CropLibrary!M25,IF(EXACT('CROP MANAGEMENT'!$F$3,CropLibrary!$N$11),CropLibrary!N25,"out of range")))</f>
        <v>out of range</v>
      </c>
      <c r="AZ24" s="108">
        <f>CropLibrary!D89</f>
        <v>1.2</v>
      </c>
      <c r="BA24" s="13" t="str">
        <f>IF(EXACT('CROP MANAGEMENT'!$B$3,CropLibrary!$L$11),CropLibrary!L89,IF(EXACT('CROP MANAGEMENT'!$B$3,CropLibrary!$M$11),CropLibrary!M89,IF(EXACT('CROP MANAGEMENT'!$B$3,CropLibrary!$N$11),CropLibrary!N89,"out of range")))</f>
        <v>out of range</v>
      </c>
      <c r="BB24" s="13" t="str">
        <f>IF(EXACT('CROP MANAGEMENT'!$C$3,CropLibrary!$L$11),CropLibrary!L89,IF(EXACT('CROP MANAGEMENT'!$C$3,CropLibrary!$M$11),CropLibrary!M89,IF(EXACT('CROP MANAGEMENT'!$C$3,CropLibrary!$N$11),CropLibrary!N89,"out of range")))</f>
        <v>out of range</v>
      </c>
      <c r="BC24" s="13" t="str">
        <f>IF(EXACT('CROP MANAGEMENT'!$D$3,CropLibrary!$L$11),CropLibrary!L89,IF(EXACT('CROP MANAGEMENT'!$D$3,CropLibrary!$M$11),CropLibrary!M89,IF(EXACT('CROP MANAGEMENT'!$D$3,CropLibrary!$N$11),CropLibrary!N89,"out of range")))</f>
        <v>out of range</v>
      </c>
      <c r="BD24" s="13">
        <f>IF(EXACT('CROP MANAGEMENT'!$E$3,CropLibrary!$L$11),CropLibrary!L89,IF(EXACT('CROP MANAGEMENT'!$E$3,CropLibrary!$M$11),CropLibrary!M89,IF(EXACT('CROP MANAGEMENT'!$E$3,CropLibrary!$N$11),CropLibrary!N89,"out of range")))</f>
        <v>0.11</v>
      </c>
      <c r="BE24" s="13" t="str">
        <f>IF(EXACT('CROP MANAGEMENT'!$F$3,CropLibrary!$L$11),CropLibrary!L89,IF(EXACT('CROP MANAGEMENT'!$F$3,CropLibrary!$M$11),CropLibrary!M89,IF(EXACT('CROP MANAGEMENT'!$F$3,CropLibrary!$N$11),CropLibrary!N89,"out of range")))</f>
        <v>out of range</v>
      </c>
      <c r="BF24" s="108">
        <f>CropLibrary!D143</f>
        <v>1.2</v>
      </c>
      <c r="BG24" s="13" t="str">
        <f>IF(EXACT('CROP MANAGEMENT'!$B$3,CropLibrary!$L$11),CropLibrary!L143,IF(EXACT('CROP MANAGEMENT'!$B$3,CropLibrary!$M$11),CropLibrary!M143,IF(EXACT('CROP MANAGEMENT'!$B$3,CropLibrary!$N$11),CropLibrary!N143,"out of range")))</f>
        <v>out of range</v>
      </c>
      <c r="BH24" s="13" t="str">
        <f>IF(EXACT('CROP MANAGEMENT'!$C$3,CropLibrary!$L$11),CropLibrary!L143,IF(EXACT('CROP MANAGEMENT'!$C$3,CropLibrary!$M$11),CropLibrary!M143,IF(EXACT('CROP MANAGEMENT'!$C$3,CropLibrary!$N$11),CropLibrary!N143,"out of range")))</f>
        <v>out of range</v>
      </c>
      <c r="BI24" s="13" t="str">
        <f>IF(EXACT('CROP MANAGEMENT'!$D$3,CropLibrary!$L$11),CropLibrary!L143,IF(EXACT('CROP MANAGEMENT'!$D$3,CropLibrary!$M$11),CropLibrary!M143,IF(EXACT('CROP MANAGEMENT'!$D$3,CropLibrary!$N$11),CropLibrary!N143,"out of range")))</f>
        <v>out of range</v>
      </c>
      <c r="BJ24" s="13">
        <f>IF(EXACT('CROP MANAGEMENT'!$E$3,CropLibrary!$L$11),CropLibrary!L143,IF(EXACT('CROP MANAGEMENT'!$E$3,CropLibrary!$M$11),CropLibrary!M143,IF(EXACT('CROP MANAGEMENT'!$E$3,CropLibrary!$N$11),CropLibrary!N143,"out of range")))</f>
        <v>0.23</v>
      </c>
      <c r="BK24" s="13" t="str">
        <f>IF(EXACT('CROP MANAGEMENT'!$F$3,CropLibrary!$L$11),CropLibrary!L143,IF(EXACT('CROP MANAGEMENT'!$F$3,CropLibrary!$M$11),CropLibrary!M143,IF(EXACT('CROP MANAGEMENT'!$F$3,CropLibrary!$N$11),CropLibrary!N143,"out of range")))</f>
        <v>out of range</v>
      </c>
      <c r="BL24" s="13"/>
      <c r="BM24" s="13"/>
      <c r="BN24" s="13"/>
      <c r="BO24" s="13"/>
      <c r="BP24" s="13"/>
      <c r="BQ24" s="378"/>
      <c r="BR24" s="13"/>
      <c r="BS24" s="13"/>
      <c r="BT24" s="13"/>
      <c r="BU24" s="11"/>
      <c r="BV24" s="11"/>
      <c r="BW24" s="11"/>
    </row>
    <row r="25" spans="1:75" x14ac:dyDescent="0.3">
      <c r="A25" s="499" t="s">
        <v>194</v>
      </c>
      <c r="B25" s="519"/>
      <c r="C25" s="203" t="str">
        <f>CropLibrary!C26</f>
        <v>Rainfall water stored at leaf surface</v>
      </c>
      <c r="D25" s="212" t="str">
        <f>CropLibrary!D26</f>
        <v>mm</v>
      </c>
      <c r="E25" s="379">
        <f>IF(EXACT('CROP MANAGEMENT'!$B$3,CropLibrary!$E$11),CropLibrary!E26,IF(EXACT('CROP MANAGEMENT'!$B$3,CropLibrary!$F$11),CropLibrary!F26,IF(EXACT('CROP MANAGEMENT'!$B$3,CropLibrary!$G$11),CropLibrary!G26,IF(EXACT('CROP MANAGEMENT'!$B$3,CropLibrary!$H$11),CropLibrary!H26,IF(EXACT('CROP MANAGEMENT'!$B$3,CropLibrary!$I$11),CropLibrary!I26,IF(EXACT('CROP MANAGEMENT'!$B$3,CropLibrary!$J$11),CropLibrary!J26,IF(EXACT('CROP MANAGEMENT'!$B$3,CropLibrary!$K$11),CropLibrary!K26,AU25)))))))</f>
        <v>1</v>
      </c>
      <c r="F25" s="379">
        <f>IF(EXACT('CROP MANAGEMENT'!$C$3,CropLibrary!$E$11),CropLibrary!E26,IF(EXACT('CROP MANAGEMENT'!$C$3,CropLibrary!$F$11),CropLibrary!F26,IF(EXACT('CROP MANAGEMENT'!$C$3,CropLibrary!$G$11),CropLibrary!G26,IF(EXACT('CROP MANAGEMENT'!$C$3,CropLibrary!$H$11),CropLibrary!H26,IF(EXACT('CROP MANAGEMENT'!$C$3,CropLibrary!$I$11),CropLibrary!I26,IF(EXACT('CROP MANAGEMENT'!$C$3,CropLibrary!$J$11),CropLibrary!J26,IF(EXACT('CROP MANAGEMENT'!$C$3,CropLibrary!$K$11),CropLibrary!K26,AV25)))))))</f>
        <v>1</v>
      </c>
      <c r="G25" s="379">
        <f>IF(EXACT('CROP MANAGEMENT'!$D$3,CropLibrary!$E$11),CropLibrary!E26,IF(EXACT('CROP MANAGEMENT'!$D$3,CropLibrary!$F$11),CropLibrary!F26,IF(EXACT('CROP MANAGEMENT'!$D$3,CropLibrary!$G$11),CropLibrary!G26,IF(EXACT('CROP MANAGEMENT'!$D$3,CropLibrary!$H$11),CropLibrary!H26,IF(EXACT('CROP MANAGEMENT'!$D$3,CropLibrary!$I$11),CropLibrary!I26,IF(EXACT('CROP MANAGEMENT'!$D$3,CropLibrary!$J$11),CropLibrary!J26,IF(EXACT('CROP MANAGEMENT'!$D$3,CropLibrary!$K$11),CropLibrary!K26,AW25)))))))</f>
        <v>1</v>
      </c>
      <c r="H25" s="379">
        <f>IF(EXACT('CROP MANAGEMENT'!$E$3,CropLibrary!$E$11),CropLibrary!E26,IF(EXACT('CROP MANAGEMENT'!$E$3,CropLibrary!$F$11),CropLibrary!F26,IF(EXACT('CROP MANAGEMENT'!$E$3,CropLibrary!$G$11),CropLibrary!G26,IF(EXACT('CROP MANAGEMENT'!$E$3,CropLibrary!$H$11),CropLibrary!H26,IF(EXACT('CROP MANAGEMENT'!$E$3,CropLibrary!$I$11),CropLibrary!I26,IF(EXACT('CROP MANAGEMENT'!$E$3,CropLibrary!$J$11),CropLibrary!J26,IF(EXACT('CROP MANAGEMENT'!$E$3,CropLibrary!$K$11),CropLibrary!K26,AX25)))))))</f>
        <v>1</v>
      </c>
      <c r="I25" s="379">
        <f>IF(EXACT('CROP MANAGEMENT'!$F$3,CropLibrary!$E$11),CropLibrary!E26,IF(EXACT('CROP MANAGEMENT'!$F$3,CropLibrary!$F$11),CropLibrary!F26,IF(EXACT('CROP MANAGEMENT'!$F$3,CropLibrary!$G$11),CropLibrary!G26,IF(EXACT('CROP MANAGEMENT'!$F$3,CropLibrary!$H$11),CropLibrary!H26,IF(EXACT('CROP MANAGEMENT'!$F$3,CropLibrary!$I$11),CropLibrary!I26,IF(EXACT('CROP MANAGEMENT'!$F$3,CropLibrary!$J$11),CropLibrary!J26,IF(EXACT('CROP MANAGEMENT'!$F$3,CropLibrary!$K$11),CropLibrary!K26,AY25)))))))</f>
        <v>1</v>
      </c>
      <c r="J25" s="11"/>
      <c r="K25" s="223">
        <v>1.3</v>
      </c>
      <c r="L25" s="380">
        <f>IF(EXACT('CROP MANAGEMENT'!$B$3,CropLibrary!$E$11),CropLibrary!E90,IF(EXACT('CROP MANAGEMENT'!$B$3,CropLibrary!$F$11),CropLibrary!F90,IF(EXACT('CROP MANAGEMENT'!$B$3,CropLibrary!$G$11),CropLibrary!G90,IF(EXACT('CROP MANAGEMENT'!$B$3,CropLibrary!$H$11),CropLibrary!H90,IF(EXACT('CROP MANAGEMENT'!$B$3,CropLibrary!$I$11),CropLibrary!I90,IF(EXACT('CROP MANAGEMENT'!$B$3,CropLibrary!$J$11),CropLibrary!J90,IF(EXACT('CROP MANAGEMENT'!$B$3,CropLibrary!$K$11),CropLibrary!K90,BA25)))))))</f>
        <v>0.99953339910492844</v>
      </c>
      <c r="M25" s="380">
        <f>IF(EXACT('CROP MANAGEMENT'!$C$3,CropLibrary!$E$11),CropLibrary!E90,IF(EXACT('CROP MANAGEMENT'!$C$3,CropLibrary!$F$11),CropLibrary!F90,IF(EXACT('CROP MANAGEMENT'!$C$3,CropLibrary!$G$11),CropLibrary!G90,IF(EXACT('CROP MANAGEMENT'!$C$3,CropLibrary!$H$11),CropLibrary!H90,IF(EXACT('CROP MANAGEMENT'!$C$3,CropLibrary!$I$11),CropLibrary!I90,IF(EXACT('CROP MANAGEMENT'!$C$3,CropLibrary!$J$11),CropLibrary!J90,IF(EXACT('CROP MANAGEMENT'!$C$3,CropLibrary!$K$11),CropLibrary!K90,BB25)))))))</f>
        <v>1.0717053689049305</v>
      </c>
      <c r="N25" s="380">
        <f>IF(EXACT('CROP MANAGEMENT'!$D$3,CropLibrary!$E$11),CropLibrary!E90,IF(EXACT('CROP MANAGEMENT'!$D$3,CropLibrary!$F$11),CropLibrary!F90,IF(EXACT('CROP MANAGEMENT'!$D$3,CropLibrary!$G$11),CropLibrary!G90,IF(EXACT('CROP MANAGEMENT'!$D$3,CropLibrary!$H$11),CropLibrary!H90,IF(EXACT('CROP MANAGEMENT'!$D$3,CropLibrary!$I$11),CropLibrary!I90,IF(EXACT('CROP MANAGEMENT'!$D$3,CropLibrary!$J$11),CropLibrary!J90,IF(EXACT('CROP MANAGEMENT'!$D$3,CropLibrary!$K$11),CropLibrary!K90,BC25)))))))</f>
        <v>1.0301466730184745</v>
      </c>
      <c r="O25" s="380">
        <f>IF(EXACT('CROP MANAGEMENT'!$E$3,CropLibrary!$E$11),CropLibrary!E90,IF(EXACT('CROP MANAGEMENT'!$E$3,CropLibrary!$F$11),CropLibrary!F90,IF(EXACT('CROP MANAGEMENT'!$E$3,CropLibrary!$G$11),CropLibrary!G90,IF(EXACT('CROP MANAGEMENT'!$E$3,CropLibrary!$H$11),CropLibrary!H90,IF(EXACT('CROP MANAGEMENT'!$E$3,CropLibrary!$I$11),CropLibrary!I90,IF(EXACT('CROP MANAGEMENT'!$E$3,CropLibrary!$J$11),CropLibrary!J90,IF(EXACT('CROP MANAGEMENT'!$E$3,CropLibrary!$K$11),CropLibrary!K90,BD25)))))))</f>
        <v>0.11</v>
      </c>
      <c r="P25" s="380">
        <f>IF(EXACT('CROP MANAGEMENT'!$F$3,CropLibrary!$E$11),CropLibrary!E90,IF(EXACT('CROP MANAGEMENT'!$F$3,CropLibrary!$F$11),CropLibrary!F90,IF(EXACT('CROP MANAGEMENT'!$F$3,CropLibrary!$G$11),CropLibrary!G90,IF(EXACT('CROP MANAGEMENT'!$F$3,CropLibrary!$H$11),CropLibrary!H90,IF(EXACT('CROP MANAGEMENT'!$F$3,CropLibrary!$I$11),CropLibrary!I90,IF(EXACT('CROP MANAGEMENT'!$F$3,CropLibrary!$J$11),CropLibrary!J90,IF(EXACT('CROP MANAGEMENT'!$F$3,CropLibrary!$K$11),CropLibrary!K90,BE25)))))))</f>
        <v>0.93685000506966154</v>
      </c>
      <c r="Q25" s="11"/>
      <c r="R25" s="223">
        <v>1.3</v>
      </c>
      <c r="S25" s="380">
        <f>IF(EXACT('CROP MANAGEMENT'!$B$3,CropLibrary!$E$11),CropLibrary!E117,IF(EXACT('CROP MANAGEMENT'!$B$3,CropLibrary!$F$11),CropLibrary!F117,IF(EXACT('CROP MANAGEMENT'!$B$3,CropLibrary!$G$11),CropLibrary!G117,IF(EXACT('CROP MANAGEMENT'!$B$3,CropLibrary!$H$11),CropLibrary!H117,IF(EXACT('CROP MANAGEMENT'!$B$3,CropLibrary!$I$11),CropLibrary!I117,IF(EXACT('CROP MANAGEMENT'!$B$3,CropLibrary!$J$11),CropLibrary!J117,IF(EXACT('CROP MANAGEMENT'!$B$3,CropLibrary!$K$11),CropLibrary!K117,BA47)))))))</f>
        <v>0.19921232853252208</v>
      </c>
      <c r="T25" s="380">
        <f>IF(EXACT('CROP MANAGEMENT'!$C$3,CropLibrary!$E$11),CropLibrary!E117,IF(EXACT('CROP MANAGEMENT'!$C$3,CropLibrary!$F$11),CropLibrary!F117,IF(EXACT('CROP MANAGEMENT'!$C$3,CropLibrary!$G$11),CropLibrary!G117,IF(EXACT('CROP MANAGEMENT'!$C$3,CropLibrary!$H$11),CropLibrary!H117,IF(EXACT('CROP MANAGEMENT'!$C$3,CropLibrary!$I$11),CropLibrary!I117,IF(EXACT('CROP MANAGEMENT'!$C$3,CropLibrary!$J$11),CropLibrary!J117,IF(EXACT('CROP MANAGEMENT'!$C$3,CropLibrary!$K$11),CropLibrary!K117,BB47)))))))</f>
        <v>0.39300032284250919</v>
      </c>
      <c r="U25" s="380">
        <f>IF(EXACT('CROP MANAGEMENT'!$D$3,CropLibrary!$E$11),CropLibrary!E117,IF(EXACT('CROP MANAGEMENT'!$D$3,CropLibrary!$F$11),CropLibrary!F117,IF(EXACT('CROP MANAGEMENT'!$D$3,CropLibrary!$G$11),CropLibrary!G117,IF(EXACT('CROP MANAGEMENT'!$D$3,CropLibrary!$H$11),CropLibrary!H117,IF(EXACT('CROP MANAGEMENT'!$D$3,CropLibrary!$I$11),CropLibrary!I117,IF(EXACT('CROP MANAGEMENT'!$D$3,CropLibrary!$J$11),CropLibrary!J117,IF(EXACT('CROP MANAGEMENT'!$D$3,CropLibrary!$K$11),CropLibrary!K117,BC47)))))))</f>
        <v>0.48678305267761729</v>
      </c>
      <c r="V25" s="380">
        <f>IF(EXACT('CROP MANAGEMENT'!$E$3,CropLibrary!$E$11),CropLibrary!E117,IF(EXACT('CROP MANAGEMENT'!$E$3,CropLibrary!$F$11),CropLibrary!F117,IF(EXACT('CROP MANAGEMENT'!$E$3,CropLibrary!$G$11),CropLibrary!G117,IF(EXACT('CROP MANAGEMENT'!$E$3,CropLibrary!$H$11),CropLibrary!H117,IF(EXACT('CROP MANAGEMENT'!$E$3,CropLibrary!$I$11),CropLibrary!I117,IF(EXACT('CROP MANAGEMENT'!$E$3,CropLibrary!$J$11),CropLibrary!J117,IF(EXACT('CROP MANAGEMENT'!$E$3,CropLibrary!$K$11),CropLibrary!K117,BD47)))))))</f>
        <v>0.36</v>
      </c>
      <c r="W25" s="380">
        <f>IF(EXACT('CROP MANAGEMENT'!$F$3,CropLibrary!$E$11),CropLibrary!E117,IF(EXACT('CROP MANAGEMENT'!$F$3,CropLibrary!$F$11),CropLibrary!F117,IF(EXACT('CROP MANAGEMENT'!$F$3,CropLibrary!$G$11),CropLibrary!G117,IF(EXACT('CROP MANAGEMENT'!$F$3,CropLibrary!$H$11),CropLibrary!H117,IF(EXACT('CROP MANAGEMENT'!$F$3,CropLibrary!$I$11),CropLibrary!I117,IF(EXACT('CROP MANAGEMENT'!$F$3,CropLibrary!$J$11),CropLibrary!J117,IF(EXACT('CROP MANAGEMENT'!$F$3,CropLibrary!$K$11),CropLibrary!K117,BE47)))))))</f>
        <v>0.1</v>
      </c>
      <c r="X25" s="11"/>
      <c r="Y25" s="223">
        <v>1.3</v>
      </c>
      <c r="Z25" s="380">
        <f>IF(EXACT('CROP MANAGEMENT'!$B$3,CropLibrary!$E$11),CropLibrary!E144,IF(EXACT('CROP MANAGEMENT'!$B$3,CropLibrary!$F$11),CropLibrary!F144,IF(EXACT('CROP MANAGEMENT'!$B$3,CropLibrary!$G$11),CropLibrary!G144,IF(EXACT('CROP MANAGEMENT'!$B$3,CropLibrary!$H$11),CropLibrary!H144,IF(EXACT('CROP MANAGEMENT'!$B$3,CropLibrary!$I$11),CropLibrary!I144,IF(EXACT('CROP MANAGEMENT'!$B$3,CropLibrary!$J$11),CropLibrary!J144,IF(EXACT('CROP MANAGEMENT'!$B$3,CropLibrary!$K$11),CropLibrary!K144,BG25)))))))</f>
        <v>0.40654865776105775</v>
      </c>
      <c r="AA25" s="380">
        <f>IF(EXACT('CROP MANAGEMENT'!$C$3,CropLibrary!$E$11),CropLibrary!E144,IF(EXACT('CROP MANAGEMENT'!$C$3,CropLibrary!$F$11),CropLibrary!F144,IF(EXACT('CROP MANAGEMENT'!$C$3,CropLibrary!$G$11),CropLibrary!G144,IF(EXACT('CROP MANAGEMENT'!$C$3,CropLibrary!$H$11),CropLibrary!H144,IF(EXACT('CROP MANAGEMENT'!$C$3,CropLibrary!$I$11),CropLibrary!I144,IF(EXACT('CROP MANAGEMENT'!$C$3,CropLibrary!$J$11),CropLibrary!J144,IF(EXACT('CROP MANAGEMENT'!$C$3,CropLibrary!$K$11),CropLibrary!K144,BH25)))))))</f>
        <v>0.57848810547275098</v>
      </c>
      <c r="AB25" s="380">
        <f>IF(EXACT('CROP MANAGEMENT'!$D$3,CropLibrary!$E$11),CropLibrary!E144,IF(EXACT('CROP MANAGEMENT'!$D$3,CropLibrary!$F$11),CropLibrary!F144,IF(EXACT('CROP MANAGEMENT'!$D$3,CropLibrary!$G$11),CropLibrary!G144,IF(EXACT('CROP MANAGEMENT'!$D$3,CropLibrary!$H$11),CropLibrary!H144,IF(EXACT('CROP MANAGEMENT'!$D$3,CropLibrary!$I$11),CropLibrary!I144,IF(EXACT('CROP MANAGEMENT'!$D$3,CropLibrary!$J$11),CropLibrary!J144,IF(EXACT('CROP MANAGEMENT'!$D$3,CropLibrary!$K$11),CropLibrary!K144,BI25)))))))</f>
        <v>0.25760268382919599</v>
      </c>
      <c r="AC25" s="380">
        <f>IF(EXACT('CROP MANAGEMENT'!$E$3,CropLibrary!$E$11),CropLibrary!E144,IF(EXACT('CROP MANAGEMENT'!$E$3,CropLibrary!$F$11),CropLibrary!F144,IF(EXACT('CROP MANAGEMENT'!$E$3,CropLibrary!$G$11),CropLibrary!G144,IF(EXACT('CROP MANAGEMENT'!$E$3,CropLibrary!$H$11),CropLibrary!H144,IF(EXACT('CROP MANAGEMENT'!$E$3,CropLibrary!$I$11),CropLibrary!I144,IF(EXACT('CROP MANAGEMENT'!$E$3,CropLibrary!$J$11),CropLibrary!J144,IF(EXACT('CROP MANAGEMENT'!$E$3,CropLibrary!$K$11),CropLibrary!K144,BJ25)))))))</f>
        <v>0.4</v>
      </c>
      <c r="AD25" s="380">
        <f>IF(EXACT('CROP MANAGEMENT'!$F$3,CropLibrary!$E$11),CropLibrary!E144,IF(EXACT('CROP MANAGEMENT'!$F$3,CropLibrary!$F$11),CropLibrary!F144,IF(EXACT('CROP MANAGEMENT'!$F$3,CropLibrary!$G$11),CropLibrary!G144,IF(EXACT('CROP MANAGEMENT'!$F$3,CropLibrary!$H$11),CropLibrary!H144,IF(EXACT('CROP MANAGEMENT'!$F$3,CropLibrary!$I$11),CropLibrary!I144,IF(EXACT('CROP MANAGEMENT'!$F$3,CropLibrary!$J$11),CropLibrary!J144,IF(EXACT('CROP MANAGEMENT'!$F$3,CropLibrary!$K$11),CropLibrary!K144,BK25)))))))</f>
        <v>0</v>
      </c>
      <c r="AE25" s="13"/>
      <c r="AF25" s="223">
        <v>1.3</v>
      </c>
      <c r="AG25" s="380">
        <f>IF(EXACT('CROP MANAGEMENT'!$B$3,CropLibrary!$E$11),CropLibrary!E171,IF(EXACT('CROP MANAGEMENT'!$B$3,CropLibrary!$F$11),CropLibrary!F171,IF(EXACT('CROP MANAGEMENT'!$B$3,CropLibrary!$G$11),CropLibrary!G171,IF(EXACT('CROP MANAGEMENT'!$B$3,CropLibrary!$H$11),CropLibrary!H171,IF(EXACT('CROP MANAGEMENT'!$B$3,CropLibrary!$I$11),CropLibrary!I171,IF(EXACT('CROP MANAGEMENT'!$B$3,CropLibrary!$J$11),CropLibrary!J171,IF(EXACT('CROP MANAGEMENT'!$B$3,CropLibrary!$K$11),CropLibrary!K171,BG47)))))))</f>
        <v>25</v>
      </c>
      <c r="AH25" s="380">
        <f>IF(EXACT('CROP MANAGEMENT'!$C$3,CropLibrary!$E$11),CropLibrary!E171,IF(EXACT('CROP MANAGEMENT'!$C$3,CropLibrary!$F$11),CropLibrary!F171,IF(EXACT('CROP MANAGEMENT'!$C$3,CropLibrary!$G$11),CropLibrary!G171,IF(EXACT('CROP MANAGEMENT'!$C$3,CropLibrary!$H$11),CropLibrary!H171,IF(EXACT('CROP MANAGEMENT'!$C$3,CropLibrary!$I$11),CropLibrary!I171,IF(EXACT('CROP MANAGEMENT'!$C$3,CropLibrary!$J$11),CropLibrary!J171,IF(EXACT('CROP MANAGEMENT'!$C$3,CropLibrary!$K$11),CropLibrary!K171,BH47)))))))</f>
        <v>13.2</v>
      </c>
      <c r="AI25" s="380">
        <f>IF(EXACT('CROP MANAGEMENT'!$D$3,CropLibrary!$E$11),CropLibrary!E171,IF(EXACT('CROP MANAGEMENT'!$D$3,CropLibrary!$F$11),CropLibrary!F171,IF(EXACT('CROP MANAGEMENT'!$D$3,CropLibrary!$G$11),CropLibrary!G171,IF(EXACT('CROP MANAGEMENT'!$D$3,CropLibrary!$H$11),CropLibrary!H171,IF(EXACT('CROP MANAGEMENT'!$D$3,CropLibrary!$I$11),CropLibrary!I171,IF(EXACT('CROP MANAGEMENT'!$D$3,CropLibrary!$J$11),CropLibrary!J171,IF(EXACT('CROP MANAGEMENT'!$D$3,CropLibrary!$K$11),CropLibrary!K171,BI47)))))))</f>
        <v>25</v>
      </c>
      <c r="AJ25" s="380">
        <f>IF(EXACT('CROP MANAGEMENT'!$E$3,CropLibrary!$E$11),CropLibrary!E171,IF(EXACT('CROP MANAGEMENT'!$E$3,CropLibrary!$F$11),CropLibrary!F171,IF(EXACT('CROP MANAGEMENT'!$E$3,CropLibrary!$G$11),CropLibrary!G171,IF(EXACT('CROP MANAGEMENT'!$E$3,CropLibrary!$H$11),CropLibrary!H171,IF(EXACT('CROP MANAGEMENT'!$E$3,CropLibrary!$I$11),CropLibrary!I171,IF(EXACT('CROP MANAGEMENT'!$E$3,CropLibrary!$J$11),CropLibrary!J171,IF(EXACT('CROP MANAGEMENT'!$E$3,CropLibrary!$K$11),CropLibrary!K171,BJ47)))))))</f>
        <v>10</v>
      </c>
      <c r="AK25" s="380">
        <f>IF(EXACT('CROP MANAGEMENT'!$F$3,CropLibrary!$E$11),CropLibrary!E171,IF(EXACT('CROP MANAGEMENT'!$F$3,CropLibrary!$F$11),CropLibrary!F171,IF(EXACT('CROP MANAGEMENT'!$F$3,CropLibrary!$G$11),CropLibrary!G171,IF(EXACT('CROP MANAGEMENT'!$F$3,CropLibrary!$H$11),CropLibrary!H171,IF(EXACT('CROP MANAGEMENT'!$F$3,CropLibrary!$I$11),CropLibrary!I171,IF(EXACT('CROP MANAGEMENT'!$F$3,CropLibrary!$J$11),CropLibrary!J171,IF(EXACT('CROP MANAGEMENT'!$F$3,CropLibrary!$K$11),CropLibrary!K171,BK47)))))))</f>
        <v>10</v>
      </c>
      <c r="AL25" s="11"/>
      <c r="AM25" s="11"/>
      <c r="AN25" s="11"/>
      <c r="AO25" s="11"/>
      <c r="AP25" s="11"/>
      <c r="AQ25" s="11"/>
      <c r="AR25" s="9"/>
      <c r="AS25" s="11"/>
      <c r="AT25" s="11"/>
      <c r="AU25" s="141" t="str">
        <f>IF(EXACT('CROP MANAGEMENT'!$B$3,CropLibrary!$L$11),CropLibrary!L26,IF(EXACT('CROP MANAGEMENT'!$B$3,CropLibrary!$M$11),CropLibrary!M26,IF(EXACT('CROP MANAGEMENT'!$B$3,CropLibrary!$N$11),CropLibrary!N26,"out of range")))</f>
        <v>out of range</v>
      </c>
      <c r="AV25" s="13" t="str">
        <f>IF(EXACT('CROP MANAGEMENT'!$C$3,CropLibrary!$L$11),CropLibrary!L26,IF(EXACT('CROP MANAGEMENT'!$C$3,CropLibrary!$M$11),CropLibrary!M26,IF(EXACT('CROP MANAGEMENT'!$C$3,CropLibrary!$N$11),CropLibrary!N26,"out of range")))</f>
        <v>out of range</v>
      </c>
      <c r="AW25" s="13" t="str">
        <f>IF(EXACT('CROP MANAGEMENT'!$D$3,CropLibrary!$L$11),CropLibrary!L26,IF(EXACT('CROP MANAGEMENT'!$D$3,CropLibrary!$M$11),CropLibrary!M26,IF(EXACT('CROP MANAGEMENT'!$D$3,CropLibrary!$N$11),CropLibrary!N26,"out of range")))</f>
        <v>out of range</v>
      </c>
      <c r="AX25" s="13">
        <f>IF(EXACT('CROP MANAGEMENT'!$E$3,CropLibrary!$L$11),CropLibrary!L26,IF(EXACT('CROP MANAGEMENT'!$E$3,CropLibrary!$M$11),CropLibrary!M26,IF(EXACT('CROP MANAGEMENT'!$E$3,CropLibrary!$N$11),CropLibrary!N26,"out of range")))</f>
        <v>1</v>
      </c>
      <c r="AY25" s="13" t="str">
        <f>IF(EXACT('CROP MANAGEMENT'!$F$3,CropLibrary!$L$11),CropLibrary!L26,IF(EXACT('CROP MANAGEMENT'!$F$3,CropLibrary!$M$11),CropLibrary!M26,IF(EXACT('CROP MANAGEMENT'!$F$3,CropLibrary!$N$11),CropLibrary!N26,"out of range")))</f>
        <v>out of range</v>
      </c>
      <c r="AZ25" s="108">
        <f>CropLibrary!D90</f>
        <v>1.3</v>
      </c>
      <c r="BA25" s="13" t="str">
        <f>IF(EXACT('CROP MANAGEMENT'!$B$3,CropLibrary!$L$11),CropLibrary!L90,IF(EXACT('CROP MANAGEMENT'!$B$3,CropLibrary!$M$11),CropLibrary!M90,IF(EXACT('CROP MANAGEMENT'!$B$3,CropLibrary!$N$11),CropLibrary!N90,"out of range")))</f>
        <v>out of range</v>
      </c>
      <c r="BB25" s="13" t="str">
        <f>IF(EXACT('CROP MANAGEMENT'!$C$3,CropLibrary!$L$11),CropLibrary!L90,IF(EXACT('CROP MANAGEMENT'!$C$3,CropLibrary!$M$11),CropLibrary!M90,IF(EXACT('CROP MANAGEMENT'!$C$3,CropLibrary!$N$11),CropLibrary!N90,"out of range")))</f>
        <v>out of range</v>
      </c>
      <c r="BC25" s="13" t="str">
        <f>IF(EXACT('CROP MANAGEMENT'!$D$3,CropLibrary!$L$11),CropLibrary!L90,IF(EXACT('CROP MANAGEMENT'!$D$3,CropLibrary!$M$11),CropLibrary!M90,IF(EXACT('CROP MANAGEMENT'!$D$3,CropLibrary!$N$11),CropLibrary!N90,"out of range")))</f>
        <v>out of range</v>
      </c>
      <c r="BD25" s="13">
        <f>IF(EXACT('CROP MANAGEMENT'!$E$3,CropLibrary!$L$11),CropLibrary!L90,IF(EXACT('CROP MANAGEMENT'!$E$3,CropLibrary!$M$11),CropLibrary!M90,IF(EXACT('CROP MANAGEMENT'!$E$3,CropLibrary!$N$11),CropLibrary!N90,"out of range")))</f>
        <v>0.11</v>
      </c>
      <c r="BE25" s="13" t="str">
        <f>IF(EXACT('CROP MANAGEMENT'!$F$3,CropLibrary!$L$11),CropLibrary!L90,IF(EXACT('CROP MANAGEMENT'!$F$3,CropLibrary!$M$11),CropLibrary!M90,IF(EXACT('CROP MANAGEMENT'!$F$3,CropLibrary!$N$11),CropLibrary!N90,"out of range")))</f>
        <v>out of range</v>
      </c>
      <c r="BF25" s="108">
        <f>CropLibrary!D144</f>
        <v>1.3</v>
      </c>
      <c r="BG25" s="13" t="str">
        <f>IF(EXACT('CROP MANAGEMENT'!$B$3,CropLibrary!$L$11),CropLibrary!L144,IF(EXACT('CROP MANAGEMENT'!$B$3,CropLibrary!$M$11),CropLibrary!M144,IF(EXACT('CROP MANAGEMENT'!$B$3,CropLibrary!$N$11),CropLibrary!N144,"out of range")))</f>
        <v>out of range</v>
      </c>
      <c r="BH25" s="13" t="str">
        <f>IF(EXACT('CROP MANAGEMENT'!$C$3,CropLibrary!$L$11),CropLibrary!L144,IF(EXACT('CROP MANAGEMENT'!$C$3,CropLibrary!$M$11),CropLibrary!M144,IF(EXACT('CROP MANAGEMENT'!$C$3,CropLibrary!$N$11),CropLibrary!N144,"out of range")))</f>
        <v>out of range</v>
      </c>
      <c r="BI25" s="13" t="str">
        <f>IF(EXACT('CROP MANAGEMENT'!$D$3,CropLibrary!$L$11),CropLibrary!L144,IF(EXACT('CROP MANAGEMENT'!$D$3,CropLibrary!$M$11),CropLibrary!M144,IF(EXACT('CROP MANAGEMENT'!$D$3,CropLibrary!$N$11),CropLibrary!N144,"out of range")))</f>
        <v>out of range</v>
      </c>
      <c r="BJ25" s="13">
        <f>IF(EXACT('CROP MANAGEMENT'!$E$3,CropLibrary!$L$11),CropLibrary!L144,IF(EXACT('CROP MANAGEMENT'!$E$3,CropLibrary!$M$11),CropLibrary!M144,IF(EXACT('CROP MANAGEMENT'!$E$3,CropLibrary!$N$11),CropLibrary!N144,"out of range")))</f>
        <v>0.4</v>
      </c>
      <c r="BK25" s="13" t="str">
        <f>IF(EXACT('CROP MANAGEMENT'!$F$3,CropLibrary!$L$11),CropLibrary!L144,IF(EXACT('CROP MANAGEMENT'!$F$3,CropLibrary!$M$11),CropLibrary!M144,IF(EXACT('CROP MANAGEMENT'!$F$3,CropLibrary!$N$11),CropLibrary!N144,"out of range")))</f>
        <v>out of range</v>
      </c>
      <c r="BL25" s="13"/>
      <c r="BM25" s="13"/>
      <c r="BN25" s="13"/>
      <c r="BO25" s="13"/>
      <c r="BP25" s="13"/>
      <c r="BQ25" s="378"/>
      <c r="BR25" s="13"/>
      <c r="BS25" s="13"/>
      <c r="BT25" s="13"/>
      <c r="BU25" s="11"/>
      <c r="BV25" s="11"/>
      <c r="BW25" s="11"/>
    </row>
    <row r="26" spans="1:75" x14ac:dyDescent="0.3">
      <c r="A26" s="457" t="s">
        <v>9</v>
      </c>
      <c r="B26" s="457"/>
      <c r="C26" s="203" t="str">
        <f>CropLibrary!C27</f>
        <v>Hydraulic conductivity of roots</v>
      </c>
      <c r="D26" s="212" t="str">
        <f>CropLibrary!D27</f>
        <v xml:space="preserve">cm/day </v>
      </c>
      <c r="E26" s="379">
        <f>IF(EXACT('CROP MANAGEMENT'!$B$3,CropLibrary!$E$11),CropLibrary!E27,IF(EXACT('CROP MANAGEMENT'!$B$3,CropLibrary!$F$11),CropLibrary!F27,IF(EXACT('CROP MANAGEMENT'!$B$3,CropLibrary!$G$11),CropLibrary!G27,IF(EXACT('CROP MANAGEMENT'!$B$3,CropLibrary!$H$11),CropLibrary!H27,IF(EXACT('CROP MANAGEMENT'!$B$3,CropLibrary!$I$11),CropLibrary!I27,IF(EXACT('CROP MANAGEMENT'!$B$3,CropLibrary!$J$11),CropLibrary!J27,IF(EXACT('CROP MANAGEMENT'!$B$3,CropLibrary!$K$11),CropLibrary!K27,AU26)))))))</f>
        <v>1.0000000000000001E-5</v>
      </c>
      <c r="F26" s="379">
        <f>IF(EXACT('CROP MANAGEMENT'!$C$3,CropLibrary!$E$11),CropLibrary!E27,IF(EXACT('CROP MANAGEMENT'!$C$3,CropLibrary!$F$11),CropLibrary!F27,IF(EXACT('CROP MANAGEMENT'!$C$3,CropLibrary!$G$11),CropLibrary!G27,IF(EXACT('CROP MANAGEMENT'!$C$3,CropLibrary!$H$11),CropLibrary!H27,IF(EXACT('CROP MANAGEMENT'!$C$3,CropLibrary!$I$11),CropLibrary!I27,IF(EXACT('CROP MANAGEMENT'!$C$3,CropLibrary!$J$11),CropLibrary!J27,IF(EXACT('CROP MANAGEMENT'!$C$3,CropLibrary!$K$11),CropLibrary!K27,AV26)))))))</f>
        <v>1.0000000000000001E-5</v>
      </c>
      <c r="G26" s="379">
        <f>IF(EXACT('CROP MANAGEMENT'!$D$3,CropLibrary!$E$11),CropLibrary!E27,IF(EXACT('CROP MANAGEMENT'!$D$3,CropLibrary!$F$11),CropLibrary!F27,IF(EXACT('CROP MANAGEMENT'!$D$3,CropLibrary!$G$11),CropLibrary!G27,IF(EXACT('CROP MANAGEMENT'!$D$3,CropLibrary!$H$11),CropLibrary!H27,IF(EXACT('CROP MANAGEMENT'!$D$3,CropLibrary!$I$11),CropLibrary!I27,IF(EXACT('CROP MANAGEMENT'!$D$3,CropLibrary!$J$11),CropLibrary!J27,IF(EXACT('CROP MANAGEMENT'!$D$3,CropLibrary!$K$11),CropLibrary!K27,AW26)))))))</f>
        <v>1.0000000000000001E-5</v>
      </c>
      <c r="H26" s="379">
        <f>IF(EXACT('CROP MANAGEMENT'!$E$3,CropLibrary!$E$11),CropLibrary!E27,IF(EXACT('CROP MANAGEMENT'!$E$3,CropLibrary!$F$11),CropLibrary!F27,IF(EXACT('CROP MANAGEMENT'!$E$3,CropLibrary!$G$11),CropLibrary!G27,IF(EXACT('CROP MANAGEMENT'!$E$3,CropLibrary!$H$11),CropLibrary!H27,IF(EXACT('CROP MANAGEMENT'!$E$3,CropLibrary!$I$11),CropLibrary!I27,IF(EXACT('CROP MANAGEMENT'!$E$3,CropLibrary!$J$11),CropLibrary!J27,IF(EXACT('CROP MANAGEMENT'!$E$3,CropLibrary!$K$11),CropLibrary!K27,AX26)))))))</f>
        <v>1.0000000000000001E-5</v>
      </c>
      <c r="I26" s="379">
        <f>IF(EXACT('CROP MANAGEMENT'!$F$3,CropLibrary!$E$11),CropLibrary!E27,IF(EXACT('CROP MANAGEMENT'!$F$3,CropLibrary!$F$11),CropLibrary!F27,IF(EXACT('CROP MANAGEMENT'!$F$3,CropLibrary!$G$11),CropLibrary!G27,IF(EXACT('CROP MANAGEMENT'!$F$3,CropLibrary!$H$11),CropLibrary!H27,IF(EXACT('CROP MANAGEMENT'!$F$3,CropLibrary!$I$11),CropLibrary!I27,IF(EXACT('CROP MANAGEMENT'!$F$3,CropLibrary!$J$11),CropLibrary!J27,IF(EXACT('CROP MANAGEMENT'!$F$3,CropLibrary!$K$11),CropLibrary!K27,AY26)))))))</f>
        <v>1.0000000000000001E-5</v>
      </c>
      <c r="J26" s="11"/>
      <c r="K26" s="223">
        <v>1.4</v>
      </c>
      <c r="L26" s="380">
        <f>IF(EXACT('CROP MANAGEMENT'!$B$3,CropLibrary!$E$11),CropLibrary!E91,IF(EXACT('CROP MANAGEMENT'!$B$3,CropLibrary!$F$11),CropLibrary!F91,IF(EXACT('CROP MANAGEMENT'!$B$3,CropLibrary!$G$11),CropLibrary!G91,IF(EXACT('CROP MANAGEMENT'!$B$3,CropLibrary!$H$11),CropLibrary!H91,IF(EXACT('CROP MANAGEMENT'!$B$3,CropLibrary!$I$11),CropLibrary!I91,IF(EXACT('CROP MANAGEMENT'!$B$3,CropLibrary!$J$11),CropLibrary!J91,IF(EXACT('CROP MANAGEMENT'!$B$3,CropLibrary!$K$11),CropLibrary!K91,BA26)))))))</f>
        <v>0.93171188525346604</v>
      </c>
      <c r="M26" s="380">
        <f>IF(EXACT('CROP MANAGEMENT'!$C$3,CropLibrary!$E$11),CropLibrary!E91,IF(EXACT('CROP MANAGEMENT'!$C$3,CropLibrary!$F$11),CropLibrary!F91,IF(EXACT('CROP MANAGEMENT'!$C$3,CropLibrary!$G$11),CropLibrary!G91,IF(EXACT('CROP MANAGEMENT'!$C$3,CropLibrary!$H$11),CropLibrary!H91,IF(EXACT('CROP MANAGEMENT'!$C$3,CropLibrary!$I$11),CropLibrary!I91,IF(EXACT('CROP MANAGEMENT'!$C$3,CropLibrary!$J$11),CropLibrary!J91,IF(EXACT('CROP MANAGEMENT'!$C$3,CropLibrary!$K$11),CropLibrary!K91,BB26)))))))</f>
        <v>1.0366285130809469</v>
      </c>
      <c r="N26" s="380">
        <f>IF(EXACT('CROP MANAGEMENT'!$D$3,CropLibrary!$E$11),CropLibrary!E91,IF(EXACT('CROP MANAGEMENT'!$D$3,CropLibrary!$F$11),CropLibrary!F91,IF(EXACT('CROP MANAGEMENT'!$D$3,CropLibrary!$G$11),CropLibrary!G91,IF(EXACT('CROP MANAGEMENT'!$D$3,CropLibrary!$H$11),CropLibrary!H91,IF(EXACT('CROP MANAGEMENT'!$D$3,CropLibrary!$I$11),CropLibrary!I91,IF(EXACT('CROP MANAGEMENT'!$D$3,CropLibrary!$J$11),CropLibrary!J91,IF(EXACT('CROP MANAGEMENT'!$D$3,CropLibrary!$K$11),CropLibrary!K91,BC26)))))))</f>
        <v>0.8747874202748841</v>
      </c>
      <c r="O26" s="380">
        <f>IF(EXACT('CROP MANAGEMENT'!$E$3,CropLibrary!$E$11),CropLibrary!E91,IF(EXACT('CROP MANAGEMENT'!$E$3,CropLibrary!$F$11),CropLibrary!F91,IF(EXACT('CROP MANAGEMENT'!$E$3,CropLibrary!$G$11),CropLibrary!G91,IF(EXACT('CROP MANAGEMENT'!$E$3,CropLibrary!$H$11),CropLibrary!H91,IF(EXACT('CROP MANAGEMENT'!$E$3,CropLibrary!$I$11),CropLibrary!I91,IF(EXACT('CROP MANAGEMENT'!$E$3,CropLibrary!$J$11),CropLibrary!J91,IF(EXACT('CROP MANAGEMENT'!$E$3,CropLibrary!$K$11),CropLibrary!K91,BD26)))))))</f>
        <v>0.11</v>
      </c>
      <c r="P26" s="380">
        <f>IF(EXACT('CROP MANAGEMENT'!$F$3,CropLibrary!$E$11),CropLibrary!E91,IF(EXACT('CROP MANAGEMENT'!$F$3,CropLibrary!$F$11),CropLibrary!F91,IF(EXACT('CROP MANAGEMENT'!$F$3,CropLibrary!$G$11),CropLibrary!G91,IF(EXACT('CROP MANAGEMENT'!$F$3,CropLibrary!$H$11),CropLibrary!H91,IF(EXACT('CROP MANAGEMENT'!$F$3,CropLibrary!$I$11),CropLibrary!I91,IF(EXACT('CROP MANAGEMENT'!$F$3,CropLibrary!$J$11),CropLibrary!J91,IF(EXACT('CROP MANAGEMENT'!$F$3,CropLibrary!$K$11),CropLibrary!K91,BE26)))))))</f>
        <v>0.93685000506966154</v>
      </c>
      <c r="Q26" s="11"/>
      <c r="R26" s="223">
        <v>1.4</v>
      </c>
      <c r="S26" s="380">
        <f>IF(EXACT('CROP MANAGEMENT'!$B$3,CropLibrary!$E$11),CropLibrary!E118,IF(EXACT('CROP MANAGEMENT'!$B$3,CropLibrary!$F$11),CropLibrary!F118,IF(EXACT('CROP MANAGEMENT'!$B$3,CropLibrary!$G$11),CropLibrary!G118,IF(EXACT('CROP MANAGEMENT'!$B$3,CropLibrary!$H$11),CropLibrary!H118,IF(EXACT('CROP MANAGEMENT'!$B$3,CropLibrary!$I$11),CropLibrary!I118,IF(EXACT('CROP MANAGEMENT'!$B$3,CropLibrary!$J$11),CropLibrary!J118,IF(EXACT('CROP MANAGEMENT'!$B$3,CropLibrary!$K$11),CropLibrary!K118,BA48)))))))</f>
        <v>0.16035126873674255</v>
      </c>
      <c r="T26" s="380">
        <f>IF(EXACT('CROP MANAGEMENT'!$C$3,CropLibrary!$E$11),CropLibrary!E118,IF(EXACT('CROP MANAGEMENT'!$C$3,CropLibrary!$F$11),CropLibrary!F118,IF(EXACT('CROP MANAGEMENT'!$C$3,CropLibrary!$G$11),CropLibrary!G118,IF(EXACT('CROP MANAGEMENT'!$C$3,CropLibrary!$H$11),CropLibrary!H118,IF(EXACT('CROP MANAGEMENT'!$C$3,CropLibrary!$I$11),CropLibrary!I118,IF(EXACT('CROP MANAGEMENT'!$C$3,CropLibrary!$J$11),CropLibrary!J118,IF(EXACT('CROP MANAGEMENT'!$C$3,CropLibrary!$K$11),CropLibrary!K118,BB48)))))))</f>
        <v>0.36738896990808739</v>
      </c>
      <c r="U26" s="380">
        <f>IF(EXACT('CROP MANAGEMENT'!$D$3,CropLibrary!$E$11),CropLibrary!E118,IF(EXACT('CROP MANAGEMENT'!$D$3,CropLibrary!$F$11),CropLibrary!F118,IF(EXACT('CROP MANAGEMENT'!$D$3,CropLibrary!$G$11),CropLibrary!G118,IF(EXACT('CROP MANAGEMENT'!$D$3,CropLibrary!$H$11),CropLibrary!H118,IF(EXACT('CROP MANAGEMENT'!$D$3,CropLibrary!$I$11),CropLibrary!I118,IF(EXACT('CROP MANAGEMENT'!$D$3,CropLibrary!$J$11),CropLibrary!J118,IF(EXACT('CROP MANAGEMENT'!$D$3,CropLibrary!$K$11),CropLibrary!K118,BC48)))))))</f>
        <v>0.46735090039687815</v>
      </c>
      <c r="V26" s="380">
        <f>IF(EXACT('CROP MANAGEMENT'!$E$3,CropLibrary!$E$11),CropLibrary!E118,IF(EXACT('CROP MANAGEMENT'!$E$3,CropLibrary!$F$11),CropLibrary!F118,IF(EXACT('CROP MANAGEMENT'!$E$3,CropLibrary!$G$11),CropLibrary!G118,IF(EXACT('CROP MANAGEMENT'!$E$3,CropLibrary!$H$11),CropLibrary!H118,IF(EXACT('CROP MANAGEMENT'!$E$3,CropLibrary!$I$11),CropLibrary!I118,IF(EXACT('CROP MANAGEMENT'!$E$3,CropLibrary!$J$11),CropLibrary!J118,IF(EXACT('CROP MANAGEMENT'!$E$3,CropLibrary!$K$11),CropLibrary!K118,BD48)))))))</f>
        <v>0.35</v>
      </c>
      <c r="W26" s="380">
        <f>IF(EXACT('CROP MANAGEMENT'!$F$3,CropLibrary!$E$11),CropLibrary!E118,IF(EXACT('CROP MANAGEMENT'!$F$3,CropLibrary!$F$11),CropLibrary!F118,IF(EXACT('CROP MANAGEMENT'!$F$3,CropLibrary!$G$11),CropLibrary!G118,IF(EXACT('CROP MANAGEMENT'!$F$3,CropLibrary!$H$11),CropLibrary!H118,IF(EXACT('CROP MANAGEMENT'!$F$3,CropLibrary!$I$11),CropLibrary!I118,IF(EXACT('CROP MANAGEMENT'!$F$3,CropLibrary!$J$11),CropLibrary!J118,IF(EXACT('CROP MANAGEMENT'!$F$3,CropLibrary!$K$11),CropLibrary!K118,BE48)))))))</f>
        <v>0.1</v>
      </c>
      <c r="X26" s="11"/>
      <c r="Y26" s="223">
        <v>1.4</v>
      </c>
      <c r="Z26" s="380">
        <f>IF(EXACT('CROP MANAGEMENT'!$B$3,CropLibrary!$E$11),CropLibrary!E145,IF(EXACT('CROP MANAGEMENT'!$B$3,CropLibrary!$F$11),CropLibrary!F145,IF(EXACT('CROP MANAGEMENT'!$B$3,CropLibrary!$G$11),CropLibrary!G145,IF(EXACT('CROP MANAGEMENT'!$B$3,CropLibrary!$H$11),CropLibrary!H145,IF(EXACT('CROP MANAGEMENT'!$B$3,CropLibrary!$I$11),CropLibrary!I145,IF(EXACT('CROP MANAGEMENT'!$B$3,CropLibrary!$J$11),CropLibrary!J145,IF(EXACT('CROP MANAGEMENT'!$B$3,CropLibrary!$K$11),CropLibrary!K145,BG26)))))))</f>
        <v>0.3467812702671208</v>
      </c>
      <c r="AA26" s="380">
        <f>IF(EXACT('CROP MANAGEMENT'!$C$3,CropLibrary!$E$11),CropLibrary!E145,IF(EXACT('CROP MANAGEMENT'!$C$3,CropLibrary!$F$11),CropLibrary!F145,IF(EXACT('CROP MANAGEMENT'!$C$3,CropLibrary!$G$11),CropLibrary!G145,IF(EXACT('CROP MANAGEMENT'!$C$3,CropLibrary!$H$11),CropLibrary!H145,IF(EXACT('CROP MANAGEMENT'!$C$3,CropLibrary!$I$11),CropLibrary!I145,IF(EXACT('CROP MANAGEMENT'!$C$3,CropLibrary!$J$11),CropLibrary!J145,IF(EXACT('CROP MANAGEMENT'!$C$3,CropLibrary!$K$11),CropLibrary!K145,BH26)))))))</f>
        <v>0.70570109923012769</v>
      </c>
      <c r="AB26" s="380">
        <f>IF(EXACT('CROP MANAGEMENT'!$D$3,CropLibrary!$E$11),CropLibrary!E145,IF(EXACT('CROP MANAGEMENT'!$D$3,CropLibrary!$F$11),CropLibrary!F145,IF(EXACT('CROP MANAGEMENT'!$D$3,CropLibrary!$G$11),CropLibrary!G145,IF(EXACT('CROP MANAGEMENT'!$D$3,CropLibrary!$H$11),CropLibrary!H145,IF(EXACT('CROP MANAGEMENT'!$D$3,CropLibrary!$I$11),CropLibrary!I145,IF(EXACT('CROP MANAGEMENT'!$D$3,CropLibrary!$J$11),CropLibrary!J145,IF(EXACT('CROP MANAGEMENT'!$D$3,CropLibrary!$K$11),CropLibrary!K145,BI26)))))))</f>
        <v>0.43578167271109119</v>
      </c>
      <c r="AC26" s="380">
        <f>IF(EXACT('CROP MANAGEMENT'!$E$3,CropLibrary!$E$11),CropLibrary!E145,IF(EXACT('CROP MANAGEMENT'!$E$3,CropLibrary!$F$11),CropLibrary!F145,IF(EXACT('CROP MANAGEMENT'!$E$3,CropLibrary!$G$11),CropLibrary!G145,IF(EXACT('CROP MANAGEMENT'!$E$3,CropLibrary!$H$11),CropLibrary!H145,IF(EXACT('CROP MANAGEMENT'!$E$3,CropLibrary!$I$11),CropLibrary!I145,IF(EXACT('CROP MANAGEMENT'!$E$3,CropLibrary!$J$11),CropLibrary!J145,IF(EXACT('CROP MANAGEMENT'!$E$3,CropLibrary!$K$11),CropLibrary!K145,BJ26)))))))</f>
        <v>0.45</v>
      </c>
      <c r="AD26" s="380">
        <f>IF(EXACT('CROP MANAGEMENT'!$F$3,CropLibrary!$E$11),CropLibrary!E145,IF(EXACT('CROP MANAGEMENT'!$F$3,CropLibrary!$F$11),CropLibrary!F145,IF(EXACT('CROP MANAGEMENT'!$F$3,CropLibrary!$G$11),CropLibrary!G145,IF(EXACT('CROP MANAGEMENT'!$F$3,CropLibrary!$H$11),CropLibrary!H145,IF(EXACT('CROP MANAGEMENT'!$F$3,CropLibrary!$I$11),CropLibrary!I145,IF(EXACT('CROP MANAGEMENT'!$F$3,CropLibrary!$J$11),CropLibrary!J145,IF(EXACT('CROP MANAGEMENT'!$F$3,CropLibrary!$K$11),CropLibrary!K145,BK26)))))))</f>
        <v>0</v>
      </c>
      <c r="AE26" s="13"/>
      <c r="AF26" s="223">
        <v>1.4</v>
      </c>
      <c r="AG26" s="380">
        <f>IF(EXACT('CROP MANAGEMENT'!$B$3,CropLibrary!$E$11),CropLibrary!E172,IF(EXACT('CROP MANAGEMENT'!$B$3,CropLibrary!$F$11),CropLibrary!F172,IF(EXACT('CROP MANAGEMENT'!$B$3,CropLibrary!$G$11),CropLibrary!G172,IF(EXACT('CROP MANAGEMENT'!$B$3,CropLibrary!$H$11),CropLibrary!H172,IF(EXACT('CROP MANAGEMENT'!$B$3,CropLibrary!$I$11),CropLibrary!I172,IF(EXACT('CROP MANAGEMENT'!$B$3,CropLibrary!$J$11),CropLibrary!J172,IF(EXACT('CROP MANAGEMENT'!$B$3,CropLibrary!$K$11),CropLibrary!K172,BG48)))))))</f>
        <v>25</v>
      </c>
      <c r="AH26" s="380">
        <f>IF(EXACT('CROP MANAGEMENT'!$C$3,CropLibrary!$E$11),CropLibrary!E172,IF(EXACT('CROP MANAGEMENT'!$C$3,CropLibrary!$F$11),CropLibrary!F172,IF(EXACT('CROP MANAGEMENT'!$C$3,CropLibrary!$G$11),CropLibrary!G172,IF(EXACT('CROP MANAGEMENT'!$C$3,CropLibrary!$H$11),CropLibrary!H172,IF(EXACT('CROP MANAGEMENT'!$C$3,CropLibrary!$I$11),CropLibrary!I172,IF(EXACT('CROP MANAGEMENT'!$C$3,CropLibrary!$J$11),CropLibrary!J172,IF(EXACT('CROP MANAGEMENT'!$C$3,CropLibrary!$K$11),CropLibrary!K172,BH48)))))))</f>
        <v>10</v>
      </c>
      <c r="AI26" s="380">
        <f>IF(EXACT('CROP MANAGEMENT'!$D$3,CropLibrary!$E$11),CropLibrary!E172,IF(EXACT('CROP MANAGEMENT'!$D$3,CropLibrary!$F$11),CropLibrary!F172,IF(EXACT('CROP MANAGEMENT'!$D$3,CropLibrary!$G$11),CropLibrary!G172,IF(EXACT('CROP MANAGEMENT'!$D$3,CropLibrary!$H$11),CropLibrary!H172,IF(EXACT('CROP MANAGEMENT'!$D$3,CropLibrary!$I$11),CropLibrary!I172,IF(EXACT('CROP MANAGEMENT'!$D$3,CropLibrary!$J$11),CropLibrary!J172,IF(EXACT('CROP MANAGEMENT'!$D$3,CropLibrary!$K$11),CropLibrary!K172,BI48)))))))</f>
        <v>25</v>
      </c>
      <c r="AJ26" s="380">
        <f>IF(EXACT('CROP MANAGEMENT'!$E$3,CropLibrary!$E$11),CropLibrary!E172,IF(EXACT('CROP MANAGEMENT'!$E$3,CropLibrary!$F$11),CropLibrary!F172,IF(EXACT('CROP MANAGEMENT'!$E$3,CropLibrary!$G$11),CropLibrary!G172,IF(EXACT('CROP MANAGEMENT'!$E$3,CropLibrary!$H$11),CropLibrary!H172,IF(EXACT('CROP MANAGEMENT'!$E$3,CropLibrary!$I$11),CropLibrary!I172,IF(EXACT('CROP MANAGEMENT'!$E$3,CropLibrary!$J$11),CropLibrary!J172,IF(EXACT('CROP MANAGEMENT'!$E$3,CropLibrary!$K$11),CropLibrary!K172,BJ48)))))))</f>
        <v>10</v>
      </c>
      <c r="AK26" s="380">
        <f>IF(EXACT('CROP MANAGEMENT'!$F$3,CropLibrary!$E$11),CropLibrary!E172,IF(EXACT('CROP MANAGEMENT'!$F$3,CropLibrary!$F$11),CropLibrary!F172,IF(EXACT('CROP MANAGEMENT'!$F$3,CropLibrary!$G$11),CropLibrary!G172,IF(EXACT('CROP MANAGEMENT'!$F$3,CropLibrary!$H$11),CropLibrary!H172,IF(EXACT('CROP MANAGEMENT'!$F$3,CropLibrary!$I$11),CropLibrary!I172,IF(EXACT('CROP MANAGEMENT'!$F$3,CropLibrary!$J$11),CropLibrary!J172,IF(EXACT('CROP MANAGEMENT'!$F$3,CropLibrary!$K$11),CropLibrary!K172,BK48)))))))</f>
        <v>10</v>
      </c>
      <c r="AL26" s="11"/>
      <c r="AM26" s="11"/>
      <c r="AN26" s="11"/>
      <c r="AO26" s="11"/>
      <c r="AP26" s="11"/>
      <c r="AQ26" s="11"/>
      <c r="AR26" s="9"/>
      <c r="AS26" s="11"/>
      <c r="AT26" s="11"/>
      <c r="AU26" s="141" t="str">
        <f>IF(EXACT('CROP MANAGEMENT'!$B$3,CropLibrary!$L$11),CropLibrary!L27,IF(EXACT('CROP MANAGEMENT'!$B$3,CropLibrary!$M$11),CropLibrary!M27,IF(EXACT('CROP MANAGEMENT'!$B$3,CropLibrary!$N$11),CropLibrary!N27,"out of range")))</f>
        <v>out of range</v>
      </c>
      <c r="AV26" s="13" t="str">
        <f>IF(EXACT('CROP MANAGEMENT'!$C$3,CropLibrary!$L$11),CropLibrary!L27,IF(EXACT('CROP MANAGEMENT'!$C$3,CropLibrary!$M$11),CropLibrary!M27,IF(EXACT('CROP MANAGEMENT'!$C$3,CropLibrary!$N$11),CropLibrary!N27,"out of range")))</f>
        <v>out of range</v>
      </c>
      <c r="AW26" s="13" t="str">
        <f>IF(EXACT('CROP MANAGEMENT'!$D$3,CropLibrary!$L$11),CropLibrary!L27,IF(EXACT('CROP MANAGEMENT'!$D$3,CropLibrary!$M$11),CropLibrary!M27,IF(EXACT('CROP MANAGEMENT'!$D$3,CropLibrary!$N$11),CropLibrary!N27,"out of range")))</f>
        <v>out of range</v>
      </c>
      <c r="AX26" s="13">
        <f>IF(EXACT('CROP MANAGEMENT'!$E$3,CropLibrary!$L$11),CropLibrary!L27,IF(EXACT('CROP MANAGEMENT'!$E$3,CropLibrary!$M$11),CropLibrary!M27,IF(EXACT('CROP MANAGEMENT'!$E$3,CropLibrary!$N$11),CropLibrary!N27,"out of range")))</f>
        <v>1.0000000000000001E-5</v>
      </c>
      <c r="AY26" s="13" t="str">
        <f>IF(EXACT('CROP MANAGEMENT'!$F$3,CropLibrary!$L$11),CropLibrary!L27,IF(EXACT('CROP MANAGEMENT'!$F$3,CropLibrary!$M$11),CropLibrary!M27,IF(EXACT('CROP MANAGEMENT'!$F$3,CropLibrary!$N$11),CropLibrary!N27,"out of range")))</f>
        <v>out of range</v>
      </c>
      <c r="AZ26" s="108">
        <f>CropLibrary!D91</f>
        <v>1.4</v>
      </c>
      <c r="BA26" s="13" t="str">
        <f>IF(EXACT('CROP MANAGEMENT'!$B$3,CropLibrary!$L$11),CropLibrary!L91,IF(EXACT('CROP MANAGEMENT'!$B$3,CropLibrary!$M$11),CropLibrary!M91,IF(EXACT('CROP MANAGEMENT'!$B$3,CropLibrary!$N$11),CropLibrary!N91,"out of range")))</f>
        <v>out of range</v>
      </c>
      <c r="BB26" s="13" t="str">
        <f>IF(EXACT('CROP MANAGEMENT'!$C$3,CropLibrary!$L$11),CropLibrary!L91,IF(EXACT('CROP MANAGEMENT'!$C$3,CropLibrary!$M$11),CropLibrary!M91,IF(EXACT('CROP MANAGEMENT'!$C$3,CropLibrary!$N$11),CropLibrary!N91,"out of range")))</f>
        <v>out of range</v>
      </c>
      <c r="BC26" s="13" t="str">
        <f>IF(EXACT('CROP MANAGEMENT'!$D$3,CropLibrary!$L$11),CropLibrary!L91,IF(EXACT('CROP MANAGEMENT'!$D$3,CropLibrary!$M$11),CropLibrary!M91,IF(EXACT('CROP MANAGEMENT'!$D$3,CropLibrary!$N$11),CropLibrary!N91,"out of range")))</f>
        <v>out of range</v>
      </c>
      <c r="BD26" s="13">
        <f>IF(EXACT('CROP MANAGEMENT'!$E$3,CropLibrary!$L$11),CropLibrary!L91,IF(EXACT('CROP MANAGEMENT'!$E$3,CropLibrary!$M$11),CropLibrary!M91,IF(EXACT('CROP MANAGEMENT'!$E$3,CropLibrary!$N$11),CropLibrary!N91,"out of range")))</f>
        <v>0.11</v>
      </c>
      <c r="BE26" s="13" t="str">
        <f>IF(EXACT('CROP MANAGEMENT'!$F$3,CropLibrary!$L$11),CropLibrary!L91,IF(EXACT('CROP MANAGEMENT'!$F$3,CropLibrary!$M$11),CropLibrary!M91,IF(EXACT('CROP MANAGEMENT'!$F$3,CropLibrary!$N$11),CropLibrary!N91,"out of range")))</f>
        <v>out of range</v>
      </c>
      <c r="BF26" s="108">
        <f>CropLibrary!D145</f>
        <v>1.4</v>
      </c>
      <c r="BG26" s="13" t="str">
        <f>IF(EXACT('CROP MANAGEMENT'!$B$3,CropLibrary!$L$11),CropLibrary!L145,IF(EXACT('CROP MANAGEMENT'!$B$3,CropLibrary!$M$11),CropLibrary!M145,IF(EXACT('CROP MANAGEMENT'!$B$3,CropLibrary!$N$11),CropLibrary!N145,"out of range")))</f>
        <v>out of range</v>
      </c>
      <c r="BH26" s="13" t="str">
        <f>IF(EXACT('CROP MANAGEMENT'!$C$3,CropLibrary!$L$11),CropLibrary!L145,IF(EXACT('CROP MANAGEMENT'!$C$3,CropLibrary!$M$11),CropLibrary!M145,IF(EXACT('CROP MANAGEMENT'!$C$3,CropLibrary!$N$11),CropLibrary!N145,"out of range")))</f>
        <v>out of range</v>
      </c>
      <c r="BI26" s="13" t="str">
        <f>IF(EXACT('CROP MANAGEMENT'!$D$3,CropLibrary!$L$11),CropLibrary!L145,IF(EXACT('CROP MANAGEMENT'!$D$3,CropLibrary!$M$11),CropLibrary!M145,IF(EXACT('CROP MANAGEMENT'!$D$3,CropLibrary!$N$11),CropLibrary!N145,"out of range")))</f>
        <v>out of range</v>
      </c>
      <c r="BJ26" s="13">
        <f>IF(EXACT('CROP MANAGEMENT'!$E$3,CropLibrary!$L$11),CropLibrary!L145,IF(EXACT('CROP MANAGEMENT'!$E$3,CropLibrary!$M$11),CropLibrary!M145,IF(EXACT('CROP MANAGEMENT'!$E$3,CropLibrary!$N$11),CropLibrary!N145,"out of range")))</f>
        <v>0.45</v>
      </c>
      <c r="BK26" s="13" t="str">
        <f>IF(EXACT('CROP MANAGEMENT'!$F$3,CropLibrary!$L$11),CropLibrary!L145,IF(EXACT('CROP MANAGEMENT'!$F$3,CropLibrary!$M$11),CropLibrary!M145,IF(EXACT('CROP MANAGEMENT'!$F$3,CropLibrary!$N$11),CropLibrary!N145,"out of range")))</f>
        <v>out of range</v>
      </c>
      <c r="BL26" s="13"/>
      <c r="BM26" s="13"/>
      <c r="BN26" s="13"/>
      <c r="BO26" s="13"/>
      <c r="BP26" s="13"/>
      <c r="BQ26" s="378"/>
      <c r="BR26" s="13"/>
      <c r="BS26" s="13"/>
      <c r="BT26" s="13"/>
      <c r="BU26" s="11"/>
      <c r="BV26" s="11"/>
      <c r="BW26" s="11"/>
    </row>
    <row r="27" spans="1:75" x14ac:dyDescent="0.3">
      <c r="A27" s="457"/>
      <c r="B27" s="457"/>
      <c r="C27" s="203" t="str">
        <f>CropLibrary!C28</f>
        <v xml:space="preserve">Maximum plant potential </v>
      </c>
      <c r="D27" s="212" t="str">
        <f>CropLibrary!D28</f>
        <v xml:space="preserve">cm </v>
      </c>
      <c r="E27" s="379">
        <f>IF(EXACT('CROP MANAGEMENT'!$B$3,CropLibrary!$E$11),CropLibrary!E28,IF(EXACT('CROP MANAGEMENT'!$B$3,CropLibrary!$F$11),CropLibrary!F28,IF(EXACT('CROP MANAGEMENT'!$B$3,CropLibrary!$G$11),CropLibrary!G28,IF(EXACT('CROP MANAGEMENT'!$B$3,CropLibrary!$H$11),CropLibrary!H28,IF(EXACT('CROP MANAGEMENT'!$B$3,CropLibrary!$I$11),CropLibrary!I28,IF(EXACT('CROP MANAGEMENT'!$B$3,CropLibrary!$J$11),CropLibrary!J28,IF(EXACT('CROP MANAGEMENT'!$B$3,CropLibrary!$K$11),CropLibrary!K28,AU27)))))))</f>
        <v>-5000</v>
      </c>
      <c r="F27" s="379">
        <f>IF(EXACT('CROP MANAGEMENT'!$C$3,CropLibrary!$E$11),CropLibrary!E28,IF(EXACT('CROP MANAGEMENT'!$C$3,CropLibrary!$F$11),CropLibrary!F28,IF(EXACT('CROP MANAGEMENT'!$C$3,CropLibrary!$G$11),CropLibrary!G28,IF(EXACT('CROP MANAGEMENT'!$C$3,CropLibrary!$H$11),CropLibrary!H28,IF(EXACT('CROP MANAGEMENT'!$C$3,CropLibrary!$I$11),CropLibrary!I28,IF(EXACT('CROP MANAGEMENT'!$C$3,CropLibrary!$J$11),CropLibrary!J28,IF(EXACT('CROP MANAGEMENT'!$C$3,CropLibrary!$K$11),CropLibrary!K28,AV27)))))))</f>
        <v>-5000</v>
      </c>
      <c r="G27" s="379">
        <f>IF(EXACT('CROP MANAGEMENT'!$D$3,CropLibrary!$E$11),CropLibrary!E28,IF(EXACT('CROP MANAGEMENT'!$D$3,CropLibrary!$F$11),CropLibrary!F28,IF(EXACT('CROP MANAGEMENT'!$D$3,CropLibrary!$G$11),CropLibrary!G28,IF(EXACT('CROP MANAGEMENT'!$D$3,CropLibrary!$H$11),CropLibrary!H28,IF(EXACT('CROP MANAGEMENT'!$D$3,CropLibrary!$I$11),CropLibrary!I28,IF(EXACT('CROP MANAGEMENT'!$D$3,CropLibrary!$J$11),CropLibrary!J28,IF(EXACT('CROP MANAGEMENT'!$D$3,CropLibrary!$K$11),CropLibrary!K28,AW27)))))))</f>
        <v>-5000</v>
      </c>
      <c r="H27" s="379">
        <f>IF(EXACT('CROP MANAGEMENT'!$E$3,CropLibrary!$E$11),CropLibrary!E28,IF(EXACT('CROP MANAGEMENT'!$E$3,CropLibrary!$F$11),CropLibrary!F28,IF(EXACT('CROP MANAGEMENT'!$E$3,CropLibrary!$G$11),CropLibrary!G28,IF(EXACT('CROP MANAGEMENT'!$E$3,CropLibrary!$H$11),CropLibrary!H28,IF(EXACT('CROP MANAGEMENT'!$E$3,CropLibrary!$I$11),CropLibrary!I28,IF(EXACT('CROP MANAGEMENT'!$E$3,CropLibrary!$J$11),CropLibrary!J28,IF(EXACT('CROP MANAGEMENT'!$E$3,CropLibrary!$K$11),CropLibrary!K28,AX27)))))))</f>
        <v>-5000</v>
      </c>
      <c r="I27" s="379">
        <f>IF(EXACT('CROP MANAGEMENT'!$F$3,CropLibrary!$E$11),CropLibrary!E28,IF(EXACT('CROP MANAGEMENT'!$F$3,CropLibrary!$F$11),CropLibrary!F28,IF(EXACT('CROP MANAGEMENT'!$F$3,CropLibrary!$G$11),CropLibrary!G28,IF(EXACT('CROP MANAGEMENT'!$F$3,CropLibrary!$H$11),CropLibrary!H28,IF(EXACT('CROP MANAGEMENT'!$F$3,CropLibrary!$I$11),CropLibrary!I28,IF(EXACT('CROP MANAGEMENT'!$F$3,CropLibrary!$J$11),CropLibrary!J28,IF(EXACT('CROP MANAGEMENT'!$F$3,CropLibrary!$K$11),CropLibrary!K28,AY27)))))))</f>
        <v>-5000</v>
      </c>
      <c r="J27" s="11"/>
      <c r="K27" s="223">
        <v>1.5</v>
      </c>
      <c r="L27" s="380">
        <f>IF(EXACT('CROP MANAGEMENT'!$B$3,CropLibrary!$E$11),CropLibrary!E92,IF(EXACT('CROP MANAGEMENT'!$B$3,CropLibrary!$F$11),CropLibrary!F92,IF(EXACT('CROP MANAGEMENT'!$B$3,CropLibrary!$G$11),CropLibrary!G92,IF(EXACT('CROP MANAGEMENT'!$B$3,CropLibrary!$H$11),CropLibrary!H92,IF(EXACT('CROP MANAGEMENT'!$B$3,CropLibrary!$I$11),CropLibrary!I92,IF(EXACT('CROP MANAGEMENT'!$B$3,CropLibrary!$J$11),CropLibrary!J92,IF(EXACT('CROP MANAGEMENT'!$B$3,CropLibrary!$K$11),CropLibrary!K92,BA27)))))))</f>
        <v>9.2709478300815329E-3</v>
      </c>
      <c r="M27" s="380">
        <f>IF(EXACT('CROP MANAGEMENT'!$C$3,CropLibrary!$E$11),CropLibrary!E92,IF(EXACT('CROP MANAGEMENT'!$C$3,CropLibrary!$F$11),CropLibrary!F92,IF(EXACT('CROP MANAGEMENT'!$C$3,CropLibrary!$G$11),CropLibrary!G92,IF(EXACT('CROP MANAGEMENT'!$C$3,CropLibrary!$H$11),CropLibrary!H92,IF(EXACT('CROP MANAGEMENT'!$C$3,CropLibrary!$I$11),CropLibrary!I92,IF(EXACT('CROP MANAGEMENT'!$C$3,CropLibrary!$J$11),CropLibrary!J92,IF(EXACT('CROP MANAGEMENT'!$C$3,CropLibrary!$K$11),CropLibrary!K92,BB27)))))))</f>
        <v>0.89482325347275649</v>
      </c>
      <c r="N27" s="380">
        <f>IF(EXACT('CROP MANAGEMENT'!$D$3,CropLibrary!$E$11),CropLibrary!E92,IF(EXACT('CROP MANAGEMENT'!$D$3,CropLibrary!$F$11),CropLibrary!F92,IF(EXACT('CROP MANAGEMENT'!$D$3,CropLibrary!$G$11),CropLibrary!G92,IF(EXACT('CROP MANAGEMENT'!$D$3,CropLibrary!$H$11),CropLibrary!H92,IF(EXACT('CROP MANAGEMENT'!$D$3,CropLibrary!$I$11),CropLibrary!I92,IF(EXACT('CROP MANAGEMENT'!$D$3,CropLibrary!$J$11),CropLibrary!J92,IF(EXACT('CROP MANAGEMENT'!$D$3,CropLibrary!$K$11),CropLibrary!K92,BC27)))))))</f>
        <v>0.7137091294844603</v>
      </c>
      <c r="O27" s="380">
        <f>IF(EXACT('CROP MANAGEMENT'!$E$3,CropLibrary!$E$11),CropLibrary!E92,IF(EXACT('CROP MANAGEMENT'!$E$3,CropLibrary!$F$11),CropLibrary!F92,IF(EXACT('CROP MANAGEMENT'!$E$3,CropLibrary!$G$11),CropLibrary!G92,IF(EXACT('CROP MANAGEMENT'!$E$3,CropLibrary!$H$11),CropLibrary!H92,IF(EXACT('CROP MANAGEMENT'!$E$3,CropLibrary!$I$11),CropLibrary!I92,IF(EXACT('CROP MANAGEMENT'!$E$3,CropLibrary!$J$11),CropLibrary!J92,IF(EXACT('CROP MANAGEMENT'!$E$3,CropLibrary!$K$11),CropLibrary!K92,BD27)))))))</f>
        <v>9.8000000000000004E-2</v>
      </c>
      <c r="P27" s="380">
        <f>IF(EXACT('CROP MANAGEMENT'!$F$3,CropLibrary!$E$11),CropLibrary!E92,IF(EXACT('CROP MANAGEMENT'!$F$3,CropLibrary!$F$11),CropLibrary!F92,IF(EXACT('CROP MANAGEMENT'!$F$3,CropLibrary!$G$11),CropLibrary!G92,IF(EXACT('CROP MANAGEMENT'!$F$3,CropLibrary!$H$11),CropLibrary!H92,IF(EXACT('CROP MANAGEMENT'!$F$3,CropLibrary!$I$11),CropLibrary!I92,IF(EXACT('CROP MANAGEMENT'!$F$3,CropLibrary!$J$11),CropLibrary!J92,IF(EXACT('CROP MANAGEMENT'!$F$3,CropLibrary!$K$11),CropLibrary!K92,BE27)))))))</f>
        <v>0.93685000506966154</v>
      </c>
      <c r="Q27" s="11"/>
      <c r="R27" s="223">
        <v>1.5</v>
      </c>
      <c r="S27" s="380">
        <f>IF(EXACT('CROP MANAGEMENT'!$B$3,CropLibrary!$E$11),CropLibrary!E119,IF(EXACT('CROP MANAGEMENT'!$B$3,CropLibrary!$F$11),CropLibrary!F119,IF(EXACT('CROP MANAGEMENT'!$B$3,CropLibrary!$G$11),CropLibrary!G119,IF(EXACT('CROP MANAGEMENT'!$B$3,CropLibrary!$H$11),CropLibrary!H119,IF(EXACT('CROP MANAGEMENT'!$B$3,CropLibrary!$I$11),CropLibrary!I119,IF(EXACT('CROP MANAGEMENT'!$B$3,CropLibrary!$J$11),CropLibrary!J119,IF(EXACT('CROP MANAGEMENT'!$B$3,CropLibrary!$K$11),CropLibrary!K119,BA49)))))))</f>
        <v>0.14508101531216158</v>
      </c>
      <c r="T27" s="380">
        <f>IF(EXACT('CROP MANAGEMENT'!$C$3,CropLibrary!$E$11),CropLibrary!E119,IF(EXACT('CROP MANAGEMENT'!$C$3,CropLibrary!$F$11),CropLibrary!F119,IF(EXACT('CROP MANAGEMENT'!$C$3,CropLibrary!$G$11),CropLibrary!G119,IF(EXACT('CROP MANAGEMENT'!$C$3,CropLibrary!$H$11),CropLibrary!H119,IF(EXACT('CROP MANAGEMENT'!$C$3,CropLibrary!$I$11),CropLibrary!I119,IF(EXACT('CROP MANAGEMENT'!$C$3,CropLibrary!$J$11),CropLibrary!J119,IF(EXACT('CROP MANAGEMENT'!$C$3,CropLibrary!$K$11),CropLibrary!K119,BB49)))))))</f>
        <v>0.35359888338861056</v>
      </c>
      <c r="U27" s="380">
        <f>IF(EXACT('CROP MANAGEMENT'!$D$3,CropLibrary!$E$11),CropLibrary!E119,IF(EXACT('CROP MANAGEMENT'!$D$3,CropLibrary!$F$11),CropLibrary!F119,IF(EXACT('CROP MANAGEMENT'!$D$3,CropLibrary!$G$11),CropLibrary!G119,IF(EXACT('CROP MANAGEMENT'!$D$3,CropLibrary!$H$11),CropLibrary!H119,IF(EXACT('CROP MANAGEMENT'!$D$3,CropLibrary!$I$11),CropLibrary!I119,IF(EXACT('CROP MANAGEMENT'!$D$3,CropLibrary!$J$11),CropLibrary!J119,IF(EXACT('CROP MANAGEMENT'!$D$3,CropLibrary!$K$11),CropLibrary!K119,BC49)))))))</f>
        <v>0.45658986230389098</v>
      </c>
      <c r="V27" s="380">
        <f>IF(EXACT('CROP MANAGEMENT'!$E$3,CropLibrary!$E$11),CropLibrary!E119,IF(EXACT('CROP MANAGEMENT'!$E$3,CropLibrary!$F$11),CropLibrary!F119,IF(EXACT('CROP MANAGEMENT'!$E$3,CropLibrary!$G$11),CropLibrary!G119,IF(EXACT('CROP MANAGEMENT'!$E$3,CropLibrary!$H$11),CropLibrary!H119,IF(EXACT('CROP MANAGEMENT'!$E$3,CropLibrary!$I$11),CropLibrary!I119,IF(EXACT('CROP MANAGEMENT'!$E$3,CropLibrary!$J$11),CropLibrary!J119,IF(EXACT('CROP MANAGEMENT'!$E$3,CropLibrary!$K$11),CropLibrary!K119,BD49)))))))</f>
        <v>0.36</v>
      </c>
      <c r="W27" s="380">
        <f>IF(EXACT('CROP MANAGEMENT'!$F$3,CropLibrary!$E$11),CropLibrary!E119,IF(EXACT('CROP MANAGEMENT'!$F$3,CropLibrary!$F$11),CropLibrary!F119,IF(EXACT('CROP MANAGEMENT'!$F$3,CropLibrary!$G$11),CropLibrary!G119,IF(EXACT('CROP MANAGEMENT'!$F$3,CropLibrary!$H$11),CropLibrary!H119,IF(EXACT('CROP MANAGEMENT'!$F$3,CropLibrary!$I$11),CropLibrary!I119,IF(EXACT('CROP MANAGEMENT'!$F$3,CropLibrary!$J$11),CropLibrary!J119,IF(EXACT('CROP MANAGEMENT'!$F$3,CropLibrary!$K$11),CropLibrary!K119,BE49)))))))</f>
        <v>0.1</v>
      </c>
      <c r="X27" s="11"/>
      <c r="Y27" s="223">
        <v>1.5</v>
      </c>
      <c r="Z27" s="380">
        <f>IF(EXACT('CROP MANAGEMENT'!$B$3,CropLibrary!$E$11),CropLibrary!E146,IF(EXACT('CROP MANAGEMENT'!$B$3,CropLibrary!$F$11),CropLibrary!F146,IF(EXACT('CROP MANAGEMENT'!$B$3,CropLibrary!$G$11),CropLibrary!G146,IF(EXACT('CROP MANAGEMENT'!$B$3,CropLibrary!$H$11),CropLibrary!H146,IF(EXACT('CROP MANAGEMENT'!$B$3,CropLibrary!$I$11),CropLibrary!I146,IF(EXACT('CROP MANAGEMENT'!$B$3,CropLibrary!$J$11),CropLibrary!J146,IF(EXACT('CROP MANAGEMENT'!$B$3,CropLibrary!$K$11),CropLibrary!K146,BG27)))))))</f>
        <v>0.64107078227319769</v>
      </c>
      <c r="AA27" s="380">
        <f>IF(EXACT('CROP MANAGEMENT'!$C$3,CropLibrary!$E$11),CropLibrary!E146,IF(EXACT('CROP MANAGEMENT'!$C$3,CropLibrary!$F$11),CropLibrary!F146,IF(EXACT('CROP MANAGEMENT'!$C$3,CropLibrary!$G$11),CropLibrary!G146,IF(EXACT('CROP MANAGEMENT'!$C$3,CropLibrary!$H$11),CropLibrary!H146,IF(EXACT('CROP MANAGEMENT'!$C$3,CropLibrary!$I$11),CropLibrary!I146,IF(EXACT('CROP MANAGEMENT'!$C$3,CropLibrary!$J$11),CropLibrary!J146,IF(EXACT('CROP MANAGEMENT'!$C$3,CropLibrary!$K$11),CropLibrary!K146,BH27)))))))</f>
        <v>0.78098537013573588</v>
      </c>
      <c r="AB27" s="380">
        <f>IF(EXACT('CROP MANAGEMENT'!$D$3,CropLibrary!$E$11),CropLibrary!E146,IF(EXACT('CROP MANAGEMENT'!$D$3,CropLibrary!$F$11),CropLibrary!F146,IF(EXACT('CROP MANAGEMENT'!$D$3,CropLibrary!$G$11),CropLibrary!G146,IF(EXACT('CROP MANAGEMENT'!$D$3,CropLibrary!$H$11),CropLibrary!H146,IF(EXACT('CROP MANAGEMENT'!$D$3,CropLibrary!$I$11),CropLibrary!I146,IF(EXACT('CROP MANAGEMENT'!$D$3,CropLibrary!$J$11),CropLibrary!J146,IF(EXACT('CROP MANAGEMENT'!$D$3,CropLibrary!$K$11),CropLibrary!K146,BI27)))))))</f>
        <v>0.628831882978376</v>
      </c>
      <c r="AC27" s="380">
        <f>IF(EXACT('CROP MANAGEMENT'!$E$3,CropLibrary!$E$11),CropLibrary!E146,IF(EXACT('CROP MANAGEMENT'!$E$3,CropLibrary!$F$11),CropLibrary!F146,IF(EXACT('CROP MANAGEMENT'!$E$3,CropLibrary!$G$11),CropLibrary!G146,IF(EXACT('CROP MANAGEMENT'!$E$3,CropLibrary!$H$11),CropLibrary!H146,IF(EXACT('CROP MANAGEMENT'!$E$3,CropLibrary!$I$11),CropLibrary!I146,IF(EXACT('CROP MANAGEMENT'!$E$3,CropLibrary!$J$11),CropLibrary!J146,IF(EXACT('CROP MANAGEMENT'!$E$3,CropLibrary!$K$11),CropLibrary!K146,BJ27)))))))</f>
        <v>0.48</v>
      </c>
      <c r="AD27" s="380">
        <f>IF(EXACT('CROP MANAGEMENT'!$F$3,CropLibrary!$E$11),CropLibrary!E146,IF(EXACT('CROP MANAGEMENT'!$F$3,CropLibrary!$F$11),CropLibrary!F146,IF(EXACT('CROP MANAGEMENT'!$F$3,CropLibrary!$G$11),CropLibrary!G146,IF(EXACT('CROP MANAGEMENT'!$F$3,CropLibrary!$H$11),CropLibrary!H146,IF(EXACT('CROP MANAGEMENT'!$F$3,CropLibrary!$I$11),CropLibrary!I146,IF(EXACT('CROP MANAGEMENT'!$F$3,CropLibrary!$J$11),CropLibrary!J146,IF(EXACT('CROP MANAGEMENT'!$F$3,CropLibrary!$K$11),CropLibrary!K146,BK27)))))))</f>
        <v>0</v>
      </c>
      <c r="AE27" s="13"/>
      <c r="AF27" s="223">
        <v>1.5</v>
      </c>
      <c r="AG27" s="380">
        <f>IF(EXACT('CROP MANAGEMENT'!$B$3,CropLibrary!$E$11),CropLibrary!E173,IF(EXACT('CROP MANAGEMENT'!$B$3,CropLibrary!$F$11),CropLibrary!F173,IF(EXACT('CROP MANAGEMENT'!$B$3,CropLibrary!$G$11),CropLibrary!G173,IF(EXACT('CROP MANAGEMENT'!$B$3,CropLibrary!$H$11),CropLibrary!H173,IF(EXACT('CROP MANAGEMENT'!$B$3,CropLibrary!$I$11),CropLibrary!I173,IF(EXACT('CROP MANAGEMENT'!$B$3,CropLibrary!$J$11),CropLibrary!J173,IF(EXACT('CROP MANAGEMENT'!$B$3,CropLibrary!$K$11),CropLibrary!K173,BG49)))))))</f>
        <v>25</v>
      </c>
      <c r="AH27" s="380">
        <f>IF(EXACT('CROP MANAGEMENT'!$C$3,CropLibrary!$E$11),CropLibrary!E173,IF(EXACT('CROP MANAGEMENT'!$C$3,CropLibrary!$F$11),CropLibrary!F173,IF(EXACT('CROP MANAGEMENT'!$C$3,CropLibrary!$G$11),CropLibrary!G173,IF(EXACT('CROP MANAGEMENT'!$C$3,CropLibrary!$H$11),CropLibrary!H173,IF(EXACT('CROP MANAGEMENT'!$C$3,CropLibrary!$I$11),CropLibrary!I173,IF(EXACT('CROP MANAGEMENT'!$C$3,CropLibrary!$J$11),CropLibrary!J173,IF(EXACT('CROP MANAGEMENT'!$C$3,CropLibrary!$K$11),CropLibrary!K173,BH49)))))))</f>
        <v>10</v>
      </c>
      <c r="AI27" s="380">
        <f>IF(EXACT('CROP MANAGEMENT'!$D$3,CropLibrary!$E$11),CropLibrary!E173,IF(EXACT('CROP MANAGEMENT'!$D$3,CropLibrary!$F$11),CropLibrary!F173,IF(EXACT('CROP MANAGEMENT'!$D$3,CropLibrary!$G$11),CropLibrary!G173,IF(EXACT('CROP MANAGEMENT'!$D$3,CropLibrary!$H$11),CropLibrary!H173,IF(EXACT('CROP MANAGEMENT'!$D$3,CropLibrary!$I$11),CropLibrary!I173,IF(EXACT('CROP MANAGEMENT'!$D$3,CropLibrary!$J$11),CropLibrary!J173,IF(EXACT('CROP MANAGEMENT'!$D$3,CropLibrary!$K$11),CropLibrary!K173,BI49)))))))</f>
        <v>25</v>
      </c>
      <c r="AJ27" s="380">
        <f>IF(EXACT('CROP MANAGEMENT'!$E$3,CropLibrary!$E$11),CropLibrary!E173,IF(EXACT('CROP MANAGEMENT'!$E$3,CropLibrary!$F$11),CropLibrary!F173,IF(EXACT('CROP MANAGEMENT'!$E$3,CropLibrary!$G$11),CropLibrary!G173,IF(EXACT('CROP MANAGEMENT'!$E$3,CropLibrary!$H$11),CropLibrary!H173,IF(EXACT('CROP MANAGEMENT'!$E$3,CropLibrary!$I$11),CropLibrary!I173,IF(EXACT('CROP MANAGEMENT'!$E$3,CropLibrary!$J$11),CropLibrary!J173,IF(EXACT('CROP MANAGEMENT'!$E$3,CropLibrary!$K$11),CropLibrary!K173,BJ49)))))))</f>
        <v>10</v>
      </c>
      <c r="AK27" s="380">
        <f>IF(EXACT('CROP MANAGEMENT'!$F$3,CropLibrary!$E$11),CropLibrary!E173,IF(EXACT('CROP MANAGEMENT'!$F$3,CropLibrary!$F$11),CropLibrary!F173,IF(EXACT('CROP MANAGEMENT'!$F$3,CropLibrary!$G$11),CropLibrary!G173,IF(EXACT('CROP MANAGEMENT'!$F$3,CropLibrary!$H$11),CropLibrary!H173,IF(EXACT('CROP MANAGEMENT'!$F$3,CropLibrary!$I$11),CropLibrary!I173,IF(EXACT('CROP MANAGEMENT'!$F$3,CropLibrary!$J$11),CropLibrary!J173,IF(EXACT('CROP MANAGEMENT'!$F$3,CropLibrary!$K$11),CropLibrary!K173,BK49)))))))</f>
        <v>10</v>
      </c>
      <c r="AL27" s="11"/>
      <c r="AM27" s="11"/>
      <c r="AN27" s="11"/>
      <c r="AO27" s="11"/>
      <c r="AP27" s="11"/>
      <c r="AQ27" s="11"/>
      <c r="AR27" s="9"/>
      <c r="AS27" s="11"/>
      <c r="AT27" s="11"/>
      <c r="AU27" s="141" t="str">
        <f>IF(EXACT('CROP MANAGEMENT'!$B$3,CropLibrary!$L$11),CropLibrary!L28,IF(EXACT('CROP MANAGEMENT'!$B$3,CropLibrary!$M$11),CropLibrary!M28,IF(EXACT('CROP MANAGEMENT'!$B$3,CropLibrary!$N$11),CropLibrary!N28,"out of range")))</f>
        <v>out of range</v>
      </c>
      <c r="AV27" s="13" t="str">
        <f>IF(EXACT('CROP MANAGEMENT'!$C$3,CropLibrary!$L$11),CropLibrary!L28,IF(EXACT('CROP MANAGEMENT'!$C$3,CropLibrary!$M$11),CropLibrary!M28,IF(EXACT('CROP MANAGEMENT'!$C$3,CropLibrary!$N$11),CropLibrary!N28,"out of range")))</f>
        <v>out of range</v>
      </c>
      <c r="AW27" s="13" t="str">
        <f>IF(EXACT('CROP MANAGEMENT'!$D$3,CropLibrary!$L$11),CropLibrary!L28,IF(EXACT('CROP MANAGEMENT'!$D$3,CropLibrary!$M$11),CropLibrary!M28,IF(EXACT('CROP MANAGEMENT'!$D$3,CropLibrary!$N$11),CropLibrary!N28,"out of range")))</f>
        <v>out of range</v>
      </c>
      <c r="AX27" s="13">
        <f>IF(EXACT('CROP MANAGEMENT'!$E$3,CropLibrary!$L$11),CropLibrary!L28,IF(EXACT('CROP MANAGEMENT'!$E$3,CropLibrary!$M$11),CropLibrary!M28,IF(EXACT('CROP MANAGEMENT'!$E$3,CropLibrary!$N$11),CropLibrary!N28,"out of range")))</f>
        <v>-5000</v>
      </c>
      <c r="AY27" s="13" t="str">
        <f>IF(EXACT('CROP MANAGEMENT'!$F$3,CropLibrary!$L$11),CropLibrary!L28,IF(EXACT('CROP MANAGEMENT'!$F$3,CropLibrary!$M$11),CropLibrary!M28,IF(EXACT('CROP MANAGEMENT'!$F$3,CropLibrary!$N$11),CropLibrary!N28,"out of range")))</f>
        <v>out of range</v>
      </c>
      <c r="AZ27" s="108">
        <f>CropLibrary!D92</f>
        <v>1.5</v>
      </c>
      <c r="BA27" s="13" t="str">
        <f>IF(EXACT('CROP MANAGEMENT'!$B$3,CropLibrary!$L$11),CropLibrary!L92,IF(EXACT('CROP MANAGEMENT'!$B$3,CropLibrary!$M$11),CropLibrary!M92,IF(EXACT('CROP MANAGEMENT'!$B$3,CropLibrary!$N$11),CropLibrary!N92,"out of range")))</f>
        <v>out of range</v>
      </c>
      <c r="BB27" s="13" t="str">
        <f>IF(EXACT('CROP MANAGEMENT'!$C$3,CropLibrary!$L$11),CropLibrary!L92,IF(EXACT('CROP MANAGEMENT'!$C$3,CropLibrary!$M$11),CropLibrary!M92,IF(EXACT('CROP MANAGEMENT'!$C$3,CropLibrary!$N$11),CropLibrary!N92,"out of range")))</f>
        <v>out of range</v>
      </c>
      <c r="BC27" s="13" t="str">
        <f>IF(EXACT('CROP MANAGEMENT'!$D$3,CropLibrary!$L$11),CropLibrary!L92,IF(EXACT('CROP MANAGEMENT'!$D$3,CropLibrary!$M$11),CropLibrary!M92,IF(EXACT('CROP MANAGEMENT'!$D$3,CropLibrary!$N$11),CropLibrary!N92,"out of range")))</f>
        <v>out of range</v>
      </c>
      <c r="BD27" s="13">
        <f>IF(EXACT('CROP MANAGEMENT'!$E$3,CropLibrary!$L$11),CropLibrary!L92,IF(EXACT('CROP MANAGEMENT'!$E$3,CropLibrary!$M$11),CropLibrary!M92,IF(EXACT('CROP MANAGEMENT'!$E$3,CropLibrary!$N$11),CropLibrary!N92,"out of range")))</f>
        <v>9.8000000000000004E-2</v>
      </c>
      <c r="BE27" s="13" t="str">
        <f>IF(EXACT('CROP MANAGEMENT'!$F$3,CropLibrary!$L$11),CropLibrary!L92,IF(EXACT('CROP MANAGEMENT'!$F$3,CropLibrary!$M$11),CropLibrary!M92,IF(EXACT('CROP MANAGEMENT'!$F$3,CropLibrary!$N$11),CropLibrary!N92,"out of range")))</f>
        <v>out of range</v>
      </c>
      <c r="BF27" s="108">
        <f>CropLibrary!D146</f>
        <v>1.5</v>
      </c>
      <c r="BG27" s="13" t="str">
        <f>IF(EXACT('CROP MANAGEMENT'!$B$3,CropLibrary!$L$11),CropLibrary!L146,IF(EXACT('CROP MANAGEMENT'!$B$3,CropLibrary!$M$11),CropLibrary!M146,IF(EXACT('CROP MANAGEMENT'!$B$3,CropLibrary!$N$11),CropLibrary!N146,"out of range")))</f>
        <v>out of range</v>
      </c>
      <c r="BH27" s="13" t="str">
        <f>IF(EXACT('CROP MANAGEMENT'!$C$3,CropLibrary!$L$11),CropLibrary!L146,IF(EXACT('CROP MANAGEMENT'!$C$3,CropLibrary!$M$11),CropLibrary!M146,IF(EXACT('CROP MANAGEMENT'!$C$3,CropLibrary!$N$11),CropLibrary!N146,"out of range")))</f>
        <v>out of range</v>
      </c>
      <c r="BI27" s="13" t="str">
        <f>IF(EXACT('CROP MANAGEMENT'!$D$3,CropLibrary!$L$11),CropLibrary!L146,IF(EXACT('CROP MANAGEMENT'!$D$3,CropLibrary!$M$11),CropLibrary!M146,IF(EXACT('CROP MANAGEMENT'!$D$3,CropLibrary!$N$11),CropLibrary!N146,"out of range")))</f>
        <v>out of range</v>
      </c>
      <c r="BJ27" s="13">
        <f>IF(EXACT('CROP MANAGEMENT'!$E$3,CropLibrary!$L$11),CropLibrary!L146,IF(EXACT('CROP MANAGEMENT'!$E$3,CropLibrary!$M$11),CropLibrary!M146,IF(EXACT('CROP MANAGEMENT'!$E$3,CropLibrary!$N$11),CropLibrary!N146,"out of range")))</f>
        <v>0.48</v>
      </c>
      <c r="BK27" s="13" t="str">
        <f>IF(EXACT('CROP MANAGEMENT'!$F$3,CropLibrary!$L$11),CropLibrary!L146,IF(EXACT('CROP MANAGEMENT'!$F$3,CropLibrary!$M$11),CropLibrary!M146,IF(EXACT('CROP MANAGEMENT'!$F$3,CropLibrary!$N$11),CropLibrary!N146,"out of range")))</f>
        <v>out of range</v>
      </c>
      <c r="BL27" s="13"/>
      <c r="BM27" s="13"/>
      <c r="BN27" s="13"/>
      <c r="BO27" s="13"/>
      <c r="BP27" s="13"/>
      <c r="BQ27" s="378"/>
      <c r="BR27" s="13"/>
      <c r="BS27" s="13"/>
      <c r="BT27" s="13"/>
      <c r="BU27" s="11"/>
      <c r="BV27" s="11"/>
      <c r="BW27" s="11"/>
    </row>
    <row r="28" spans="1:75" x14ac:dyDescent="0.3">
      <c r="A28" s="457"/>
      <c r="B28" s="457"/>
      <c r="C28" s="203" t="str">
        <f>CropLibrary!C29</f>
        <v xml:space="preserve">Minimum plant potential </v>
      </c>
      <c r="D28" s="212" t="str">
        <f>CropLibrary!D29</f>
        <v xml:space="preserve">cm </v>
      </c>
      <c r="E28" s="379">
        <f>IF(EXACT('CROP MANAGEMENT'!$B$3,CropLibrary!$E$11),CropLibrary!E29,IF(EXACT('CROP MANAGEMENT'!$B$3,CropLibrary!$F$11),CropLibrary!F29,IF(EXACT('CROP MANAGEMENT'!$B$3,CropLibrary!$G$11),CropLibrary!G29,IF(EXACT('CROP MANAGEMENT'!$B$3,CropLibrary!$H$11),CropLibrary!H29,IF(EXACT('CROP MANAGEMENT'!$B$3,CropLibrary!$I$11),CropLibrary!I29,IF(EXACT('CROP MANAGEMENT'!$B$3,CropLibrary!$J$11),CropLibrary!J29,IF(EXACT('CROP MANAGEMENT'!$B$3,CropLibrary!$K$11),CropLibrary!K29,AU28)))))))</f>
        <v>-15000</v>
      </c>
      <c r="F28" s="379">
        <f>IF(EXACT('CROP MANAGEMENT'!$C$3,CropLibrary!$E$11),CropLibrary!E29,IF(EXACT('CROP MANAGEMENT'!$C$3,CropLibrary!$F$11),CropLibrary!F29,IF(EXACT('CROP MANAGEMENT'!$C$3,CropLibrary!$G$11),CropLibrary!G29,IF(EXACT('CROP MANAGEMENT'!$C$3,CropLibrary!$H$11),CropLibrary!H29,IF(EXACT('CROP MANAGEMENT'!$C$3,CropLibrary!$I$11),CropLibrary!I29,IF(EXACT('CROP MANAGEMENT'!$C$3,CropLibrary!$J$11),CropLibrary!J29,IF(EXACT('CROP MANAGEMENT'!$C$3,CropLibrary!$K$11),CropLibrary!K29,AV28)))))))</f>
        <v>-15000</v>
      </c>
      <c r="G28" s="379">
        <f>IF(EXACT('CROP MANAGEMENT'!$D$3,CropLibrary!$E$11),CropLibrary!E29,IF(EXACT('CROP MANAGEMENT'!$D$3,CropLibrary!$F$11),CropLibrary!F29,IF(EXACT('CROP MANAGEMENT'!$D$3,CropLibrary!$G$11),CropLibrary!G29,IF(EXACT('CROP MANAGEMENT'!$D$3,CropLibrary!$H$11),CropLibrary!H29,IF(EXACT('CROP MANAGEMENT'!$D$3,CropLibrary!$I$11),CropLibrary!I29,IF(EXACT('CROP MANAGEMENT'!$D$3,CropLibrary!$J$11),CropLibrary!J29,IF(EXACT('CROP MANAGEMENT'!$D$3,CropLibrary!$K$11),CropLibrary!K29,AW28)))))))</f>
        <v>-15000</v>
      </c>
      <c r="H28" s="379">
        <f>IF(EXACT('CROP MANAGEMENT'!$E$3,CropLibrary!$E$11),CropLibrary!E29,IF(EXACT('CROP MANAGEMENT'!$E$3,CropLibrary!$F$11),CropLibrary!F29,IF(EXACT('CROP MANAGEMENT'!$E$3,CropLibrary!$G$11),CropLibrary!G29,IF(EXACT('CROP MANAGEMENT'!$E$3,CropLibrary!$H$11),CropLibrary!H29,IF(EXACT('CROP MANAGEMENT'!$E$3,CropLibrary!$I$11),CropLibrary!I29,IF(EXACT('CROP MANAGEMENT'!$E$3,CropLibrary!$J$11),CropLibrary!J29,IF(EXACT('CROP MANAGEMENT'!$E$3,CropLibrary!$K$11),CropLibrary!K29,AX28)))))))</f>
        <v>-15000</v>
      </c>
      <c r="I28" s="379">
        <f>IF(EXACT('CROP MANAGEMENT'!$F$3,CropLibrary!$E$11),CropLibrary!E29,IF(EXACT('CROP MANAGEMENT'!$F$3,CropLibrary!$F$11),CropLibrary!F29,IF(EXACT('CROP MANAGEMENT'!$F$3,CropLibrary!$G$11),CropLibrary!G29,IF(EXACT('CROP MANAGEMENT'!$F$3,CropLibrary!$H$11),CropLibrary!H29,IF(EXACT('CROP MANAGEMENT'!$F$3,CropLibrary!$I$11),CropLibrary!I29,IF(EXACT('CROP MANAGEMENT'!$F$3,CropLibrary!$J$11),CropLibrary!J29,IF(EXACT('CROP MANAGEMENT'!$F$3,CropLibrary!$K$11),CropLibrary!K29,AY28)))))))</f>
        <v>-15000</v>
      </c>
      <c r="J28" s="11"/>
      <c r="K28" s="223">
        <v>1.6</v>
      </c>
      <c r="L28" s="380">
        <f>IF(EXACT('CROP MANAGEMENT'!$B$3,CropLibrary!$E$11),CropLibrary!E93,IF(EXACT('CROP MANAGEMENT'!$B$3,CropLibrary!$F$11),CropLibrary!F93,IF(EXACT('CROP MANAGEMENT'!$B$3,CropLibrary!$G$11),CropLibrary!G93,IF(EXACT('CROP MANAGEMENT'!$B$3,CropLibrary!$H$11),CropLibrary!H93,IF(EXACT('CROP MANAGEMENT'!$B$3,CropLibrary!$I$11),CropLibrary!I93,IF(EXACT('CROP MANAGEMENT'!$B$3,CropLibrary!$J$11),CropLibrary!J93,IF(EXACT('CROP MANAGEMENT'!$B$3,CropLibrary!$K$11),CropLibrary!K93,BA28)))))))</f>
        <v>0</v>
      </c>
      <c r="M28" s="380">
        <f>IF(EXACT('CROP MANAGEMENT'!$C$3,CropLibrary!$E$11),CropLibrary!E93,IF(EXACT('CROP MANAGEMENT'!$C$3,CropLibrary!$F$11),CropLibrary!F93,IF(EXACT('CROP MANAGEMENT'!$C$3,CropLibrary!$G$11),CropLibrary!G93,IF(EXACT('CROP MANAGEMENT'!$C$3,CropLibrary!$H$11),CropLibrary!H93,IF(EXACT('CROP MANAGEMENT'!$C$3,CropLibrary!$I$11),CropLibrary!I93,IF(EXACT('CROP MANAGEMENT'!$C$3,CropLibrary!$J$11),CropLibrary!J93,IF(EXACT('CROP MANAGEMENT'!$C$3,CropLibrary!$K$11),CropLibrary!K93,BB28)))))))</f>
        <v>0.68961086632915092</v>
      </c>
      <c r="N28" s="380">
        <f>IF(EXACT('CROP MANAGEMENT'!$D$3,CropLibrary!$E$11),CropLibrary!E93,IF(EXACT('CROP MANAGEMENT'!$D$3,CropLibrary!$F$11),CropLibrary!F93,IF(EXACT('CROP MANAGEMENT'!$D$3,CropLibrary!$G$11),CropLibrary!G93,IF(EXACT('CROP MANAGEMENT'!$D$3,CropLibrary!$H$11),CropLibrary!H93,IF(EXACT('CROP MANAGEMENT'!$D$3,CropLibrary!$I$11),CropLibrary!I93,IF(EXACT('CROP MANAGEMENT'!$D$3,CropLibrary!$J$11),CropLibrary!J93,IF(EXACT('CROP MANAGEMENT'!$D$3,CropLibrary!$K$11),CropLibrary!K93,BC28)))))))</f>
        <v>0.5381426089753929</v>
      </c>
      <c r="O28" s="380">
        <f>IF(EXACT('CROP MANAGEMENT'!$E$3,CropLibrary!$E$11),CropLibrary!E93,IF(EXACT('CROP MANAGEMENT'!$E$3,CropLibrary!$F$11),CropLibrary!F93,IF(EXACT('CROP MANAGEMENT'!$E$3,CropLibrary!$G$11),CropLibrary!G93,IF(EXACT('CROP MANAGEMENT'!$E$3,CropLibrary!$H$11),CropLibrary!H93,IF(EXACT('CROP MANAGEMENT'!$E$3,CropLibrary!$I$11),CropLibrary!I93,IF(EXACT('CROP MANAGEMENT'!$E$3,CropLibrary!$J$11),CropLibrary!J93,IF(EXACT('CROP MANAGEMENT'!$E$3,CropLibrary!$K$11),CropLibrary!K93,BD28)))))))</f>
        <v>7.4999999999999997E-2</v>
      </c>
      <c r="P28" s="380">
        <f>IF(EXACT('CROP MANAGEMENT'!$F$3,CropLibrary!$E$11),CropLibrary!E93,IF(EXACT('CROP MANAGEMENT'!$F$3,CropLibrary!$F$11),CropLibrary!F93,IF(EXACT('CROP MANAGEMENT'!$F$3,CropLibrary!$G$11),CropLibrary!G93,IF(EXACT('CROP MANAGEMENT'!$F$3,CropLibrary!$H$11),CropLibrary!H93,IF(EXACT('CROP MANAGEMENT'!$F$3,CropLibrary!$I$11),CropLibrary!I93,IF(EXACT('CROP MANAGEMENT'!$F$3,CropLibrary!$J$11),CropLibrary!J93,IF(EXACT('CROP MANAGEMENT'!$F$3,CropLibrary!$K$11),CropLibrary!K93,BE28)))))))</f>
        <v>0.93685000506966154</v>
      </c>
      <c r="Q28" s="11"/>
      <c r="R28" s="223">
        <v>1.6</v>
      </c>
      <c r="S28" s="380">
        <f>IF(EXACT('CROP MANAGEMENT'!$B$3,CropLibrary!$E$11),CropLibrary!E120,IF(EXACT('CROP MANAGEMENT'!$B$3,CropLibrary!$F$11),CropLibrary!F120,IF(EXACT('CROP MANAGEMENT'!$B$3,CropLibrary!$G$11),CropLibrary!G120,IF(EXACT('CROP MANAGEMENT'!$B$3,CropLibrary!$H$11),CropLibrary!H120,IF(EXACT('CROP MANAGEMENT'!$B$3,CropLibrary!$I$11),CropLibrary!I120,IF(EXACT('CROP MANAGEMENT'!$B$3,CropLibrary!$J$11),CropLibrary!J120,IF(EXACT('CROP MANAGEMENT'!$B$3,CropLibrary!$K$11),CropLibrary!K120,BA50)))))))</f>
        <v>0.20590332671210418</v>
      </c>
      <c r="T28" s="380">
        <f>IF(EXACT('CROP MANAGEMENT'!$C$3,CropLibrary!$E$11),CropLibrary!E120,IF(EXACT('CROP MANAGEMENT'!$C$3,CropLibrary!$F$11),CropLibrary!F120,IF(EXACT('CROP MANAGEMENT'!$C$3,CropLibrary!$G$11),CropLibrary!G120,IF(EXACT('CROP MANAGEMENT'!$C$3,CropLibrary!$H$11),CropLibrary!H120,IF(EXACT('CROP MANAGEMENT'!$C$3,CropLibrary!$I$11),CropLibrary!I120,IF(EXACT('CROP MANAGEMENT'!$C$3,CropLibrary!$J$11),CropLibrary!J120,IF(EXACT('CROP MANAGEMENT'!$C$3,CropLibrary!$K$11),CropLibrary!K120,BB50)))))))</f>
        <v>0.35906963293976912</v>
      </c>
      <c r="U28" s="380">
        <f>IF(EXACT('CROP MANAGEMENT'!$D$3,CropLibrary!$E$11),CropLibrary!E120,IF(EXACT('CROP MANAGEMENT'!$D$3,CropLibrary!$F$11),CropLibrary!F120,IF(EXACT('CROP MANAGEMENT'!$D$3,CropLibrary!$G$11),CropLibrary!G120,IF(EXACT('CROP MANAGEMENT'!$D$3,CropLibrary!$H$11),CropLibrary!H120,IF(EXACT('CROP MANAGEMENT'!$D$3,CropLibrary!$I$11),CropLibrary!I120,IF(EXACT('CROP MANAGEMENT'!$D$3,CropLibrary!$J$11),CropLibrary!J120,IF(EXACT('CROP MANAGEMENT'!$D$3,CropLibrary!$K$11),CropLibrary!K120,BC50)))))))</f>
        <v>0.46779564681987557</v>
      </c>
      <c r="V28" s="380">
        <f>IF(EXACT('CROP MANAGEMENT'!$E$3,CropLibrary!$E$11),CropLibrary!E120,IF(EXACT('CROP MANAGEMENT'!$E$3,CropLibrary!$F$11),CropLibrary!F120,IF(EXACT('CROP MANAGEMENT'!$E$3,CropLibrary!$G$11),CropLibrary!G120,IF(EXACT('CROP MANAGEMENT'!$E$3,CropLibrary!$H$11),CropLibrary!H120,IF(EXACT('CROP MANAGEMENT'!$E$3,CropLibrary!$I$11),CropLibrary!I120,IF(EXACT('CROP MANAGEMENT'!$E$3,CropLibrary!$J$11),CropLibrary!J120,IF(EXACT('CROP MANAGEMENT'!$E$3,CropLibrary!$K$11),CropLibrary!K120,BD50)))))))</f>
        <v>0.37</v>
      </c>
      <c r="W28" s="380">
        <f>IF(EXACT('CROP MANAGEMENT'!$F$3,CropLibrary!$E$11),CropLibrary!E120,IF(EXACT('CROP MANAGEMENT'!$F$3,CropLibrary!$F$11),CropLibrary!F120,IF(EXACT('CROP MANAGEMENT'!$F$3,CropLibrary!$G$11),CropLibrary!G120,IF(EXACT('CROP MANAGEMENT'!$F$3,CropLibrary!$H$11),CropLibrary!H120,IF(EXACT('CROP MANAGEMENT'!$F$3,CropLibrary!$I$11),CropLibrary!I120,IF(EXACT('CROP MANAGEMENT'!$F$3,CropLibrary!$J$11),CropLibrary!J120,IF(EXACT('CROP MANAGEMENT'!$F$3,CropLibrary!$K$11),CropLibrary!K120,BE50)))))))</f>
        <v>0.1</v>
      </c>
      <c r="X28" s="11"/>
      <c r="Y28" s="223">
        <v>1.6</v>
      </c>
      <c r="Z28" s="380">
        <f>IF(EXACT('CROP MANAGEMENT'!$B$3,CropLibrary!$E$11),CropLibrary!E147,IF(EXACT('CROP MANAGEMENT'!$B$3,CropLibrary!$F$11),CropLibrary!F147,IF(EXACT('CROP MANAGEMENT'!$B$3,CropLibrary!$G$11),CropLibrary!G147,IF(EXACT('CROP MANAGEMENT'!$B$3,CropLibrary!$H$11),CropLibrary!H147,IF(EXACT('CROP MANAGEMENT'!$B$3,CropLibrary!$I$11),CropLibrary!I147,IF(EXACT('CROP MANAGEMENT'!$B$3,CropLibrary!$J$11),CropLibrary!J147,IF(EXACT('CROP MANAGEMENT'!$B$3,CropLibrary!$K$11),CropLibrary!K147,BG28)))))))</f>
        <v>0.98939300574756495</v>
      </c>
      <c r="AA28" s="380">
        <f>IF(EXACT('CROP MANAGEMENT'!$C$3,CropLibrary!$E$11),CropLibrary!E147,IF(EXACT('CROP MANAGEMENT'!$C$3,CropLibrary!$F$11),CropLibrary!F147,IF(EXACT('CROP MANAGEMENT'!$C$3,CropLibrary!$G$11),CropLibrary!G147,IF(EXACT('CROP MANAGEMENT'!$C$3,CropLibrary!$H$11),CropLibrary!H147,IF(EXACT('CROP MANAGEMENT'!$C$3,CropLibrary!$I$11),CropLibrary!I147,IF(EXACT('CROP MANAGEMENT'!$C$3,CropLibrary!$J$11),CropLibrary!J147,IF(EXACT('CROP MANAGEMENT'!$C$3,CropLibrary!$K$11),CropLibrary!K147,BH28)))))))</f>
        <v>0.87703847023672432</v>
      </c>
      <c r="AB28" s="380">
        <f>IF(EXACT('CROP MANAGEMENT'!$D$3,CropLibrary!$E$11),CropLibrary!E147,IF(EXACT('CROP MANAGEMENT'!$D$3,CropLibrary!$F$11),CropLibrary!F147,IF(EXACT('CROP MANAGEMENT'!$D$3,CropLibrary!$G$11),CropLibrary!G147,IF(EXACT('CROP MANAGEMENT'!$D$3,CropLibrary!$H$11),CropLibrary!H147,IF(EXACT('CROP MANAGEMENT'!$D$3,CropLibrary!$I$11),CropLibrary!I147,IF(EXACT('CROP MANAGEMENT'!$D$3,CropLibrary!$J$11),CropLibrary!J147,IF(EXACT('CROP MANAGEMENT'!$D$3,CropLibrary!$K$11),CropLibrary!K147,BI28)))))))</f>
        <v>0.85955585408864721</v>
      </c>
      <c r="AC28" s="380">
        <f>IF(EXACT('CROP MANAGEMENT'!$E$3,CropLibrary!$E$11),CropLibrary!E147,IF(EXACT('CROP MANAGEMENT'!$E$3,CropLibrary!$F$11),CropLibrary!F147,IF(EXACT('CROP MANAGEMENT'!$E$3,CropLibrary!$G$11),CropLibrary!G147,IF(EXACT('CROP MANAGEMENT'!$E$3,CropLibrary!$H$11),CropLibrary!H147,IF(EXACT('CROP MANAGEMENT'!$E$3,CropLibrary!$I$11),CropLibrary!I147,IF(EXACT('CROP MANAGEMENT'!$E$3,CropLibrary!$J$11),CropLibrary!J147,IF(EXACT('CROP MANAGEMENT'!$E$3,CropLibrary!$K$11),CropLibrary!K147,BJ28)))))))</f>
        <v>0.62</v>
      </c>
      <c r="AD28" s="380">
        <f>IF(EXACT('CROP MANAGEMENT'!$F$3,CropLibrary!$E$11),CropLibrary!E147,IF(EXACT('CROP MANAGEMENT'!$F$3,CropLibrary!$F$11),CropLibrary!F147,IF(EXACT('CROP MANAGEMENT'!$F$3,CropLibrary!$G$11),CropLibrary!G147,IF(EXACT('CROP MANAGEMENT'!$F$3,CropLibrary!$H$11),CropLibrary!H147,IF(EXACT('CROP MANAGEMENT'!$F$3,CropLibrary!$I$11),CropLibrary!I147,IF(EXACT('CROP MANAGEMENT'!$F$3,CropLibrary!$J$11),CropLibrary!J147,IF(EXACT('CROP MANAGEMENT'!$F$3,CropLibrary!$K$11),CropLibrary!K147,BK28)))))))</f>
        <v>0</v>
      </c>
      <c r="AE28" s="13"/>
      <c r="AF28" s="223">
        <v>1.6</v>
      </c>
      <c r="AG28" s="380">
        <f>IF(EXACT('CROP MANAGEMENT'!$B$3,CropLibrary!$E$11),CropLibrary!E174,IF(EXACT('CROP MANAGEMENT'!$B$3,CropLibrary!$F$11),CropLibrary!F174,IF(EXACT('CROP MANAGEMENT'!$B$3,CropLibrary!$G$11),CropLibrary!G174,IF(EXACT('CROP MANAGEMENT'!$B$3,CropLibrary!$H$11),CropLibrary!H174,IF(EXACT('CROP MANAGEMENT'!$B$3,CropLibrary!$I$11),CropLibrary!I174,IF(EXACT('CROP MANAGEMENT'!$B$3,CropLibrary!$J$11),CropLibrary!J174,IF(EXACT('CROP MANAGEMENT'!$B$3,CropLibrary!$K$11),CropLibrary!K174,BG50)))))))</f>
        <v>25</v>
      </c>
      <c r="AH28" s="380">
        <f>IF(EXACT('CROP MANAGEMENT'!$C$3,CropLibrary!$E$11),CropLibrary!E174,IF(EXACT('CROP MANAGEMENT'!$C$3,CropLibrary!$F$11),CropLibrary!F174,IF(EXACT('CROP MANAGEMENT'!$C$3,CropLibrary!$G$11),CropLibrary!G174,IF(EXACT('CROP MANAGEMENT'!$C$3,CropLibrary!$H$11),CropLibrary!H174,IF(EXACT('CROP MANAGEMENT'!$C$3,CropLibrary!$I$11),CropLibrary!I174,IF(EXACT('CROP MANAGEMENT'!$C$3,CropLibrary!$J$11),CropLibrary!J174,IF(EXACT('CROP MANAGEMENT'!$C$3,CropLibrary!$K$11),CropLibrary!K174,BH50)))))))</f>
        <v>10</v>
      </c>
      <c r="AI28" s="380">
        <f>IF(EXACT('CROP MANAGEMENT'!$D$3,CropLibrary!$E$11),CropLibrary!E174,IF(EXACT('CROP MANAGEMENT'!$D$3,CropLibrary!$F$11),CropLibrary!F174,IF(EXACT('CROP MANAGEMENT'!$D$3,CropLibrary!$G$11),CropLibrary!G174,IF(EXACT('CROP MANAGEMENT'!$D$3,CropLibrary!$H$11),CropLibrary!H174,IF(EXACT('CROP MANAGEMENT'!$D$3,CropLibrary!$I$11),CropLibrary!I174,IF(EXACT('CROP MANAGEMENT'!$D$3,CropLibrary!$J$11),CropLibrary!J174,IF(EXACT('CROP MANAGEMENT'!$D$3,CropLibrary!$K$11),CropLibrary!K174,BI50)))))))</f>
        <v>25</v>
      </c>
      <c r="AJ28" s="380">
        <f>IF(EXACT('CROP MANAGEMENT'!$E$3,CropLibrary!$E$11),CropLibrary!E174,IF(EXACT('CROP MANAGEMENT'!$E$3,CropLibrary!$F$11),CropLibrary!F174,IF(EXACT('CROP MANAGEMENT'!$E$3,CropLibrary!$G$11),CropLibrary!G174,IF(EXACT('CROP MANAGEMENT'!$E$3,CropLibrary!$H$11),CropLibrary!H174,IF(EXACT('CROP MANAGEMENT'!$E$3,CropLibrary!$I$11),CropLibrary!I174,IF(EXACT('CROP MANAGEMENT'!$E$3,CropLibrary!$J$11),CropLibrary!J174,IF(EXACT('CROP MANAGEMENT'!$E$3,CropLibrary!$K$11),CropLibrary!K174,BJ50)))))))</f>
        <v>10</v>
      </c>
      <c r="AK28" s="380">
        <f>IF(EXACT('CROP MANAGEMENT'!$F$3,CropLibrary!$E$11),CropLibrary!E174,IF(EXACT('CROP MANAGEMENT'!$F$3,CropLibrary!$F$11),CropLibrary!F174,IF(EXACT('CROP MANAGEMENT'!$F$3,CropLibrary!$G$11),CropLibrary!G174,IF(EXACT('CROP MANAGEMENT'!$F$3,CropLibrary!$H$11),CropLibrary!H174,IF(EXACT('CROP MANAGEMENT'!$F$3,CropLibrary!$I$11),CropLibrary!I174,IF(EXACT('CROP MANAGEMENT'!$F$3,CropLibrary!$J$11),CropLibrary!J174,IF(EXACT('CROP MANAGEMENT'!$F$3,CropLibrary!$K$11),CropLibrary!K174,BK50)))))))</f>
        <v>10</v>
      </c>
      <c r="AL28" s="11"/>
      <c r="AM28" s="11"/>
      <c r="AN28" s="11"/>
      <c r="AO28" s="11"/>
      <c r="AP28" s="11"/>
      <c r="AQ28" s="11"/>
      <c r="AR28" s="9"/>
      <c r="AS28" s="11"/>
      <c r="AT28" s="11"/>
      <c r="AU28" s="141" t="str">
        <f>IF(EXACT('CROP MANAGEMENT'!$B$3,CropLibrary!$L$11),CropLibrary!L29,IF(EXACT('CROP MANAGEMENT'!$B$3,CropLibrary!$M$11),CropLibrary!M29,IF(EXACT('CROP MANAGEMENT'!$B$3,CropLibrary!$N$11),CropLibrary!N29,"out of range")))</f>
        <v>out of range</v>
      </c>
      <c r="AV28" s="13" t="str">
        <f>IF(EXACT('CROP MANAGEMENT'!$C$3,CropLibrary!$L$11),CropLibrary!L29,IF(EXACT('CROP MANAGEMENT'!$C$3,CropLibrary!$M$11),CropLibrary!M29,IF(EXACT('CROP MANAGEMENT'!$C$3,CropLibrary!$N$11),CropLibrary!N29,"out of range")))</f>
        <v>out of range</v>
      </c>
      <c r="AW28" s="13" t="str">
        <f>IF(EXACT('CROP MANAGEMENT'!$D$3,CropLibrary!$L$11),CropLibrary!L29,IF(EXACT('CROP MANAGEMENT'!$D$3,CropLibrary!$M$11),CropLibrary!M29,IF(EXACT('CROP MANAGEMENT'!$D$3,CropLibrary!$N$11),CropLibrary!N29,"out of range")))</f>
        <v>out of range</v>
      </c>
      <c r="AX28" s="13">
        <f>IF(EXACT('CROP MANAGEMENT'!$E$3,CropLibrary!$L$11),CropLibrary!L29,IF(EXACT('CROP MANAGEMENT'!$E$3,CropLibrary!$M$11),CropLibrary!M29,IF(EXACT('CROP MANAGEMENT'!$E$3,CropLibrary!$N$11),CropLibrary!N29,"out of range")))</f>
        <v>-15000</v>
      </c>
      <c r="AY28" s="13" t="str">
        <f>IF(EXACT('CROP MANAGEMENT'!$F$3,CropLibrary!$L$11),CropLibrary!L29,IF(EXACT('CROP MANAGEMENT'!$F$3,CropLibrary!$M$11),CropLibrary!M29,IF(EXACT('CROP MANAGEMENT'!$F$3,CropLibrary!$N$11),CropLibrary!N29,"out of range")))</f>
        <v>out of range</v>
      </c>
      <c r="AZ28" s="108">
        <f>CropLibrary!D93</f>
        <v>1.6</v>
      </c>
      <c r="BA28" s="13" t="str">
        <f>IF(EXACT('CROP MANAGEMENT'!$B$3,CropLibrary!$L$11),CropLibrary!L93,IF(EXACT('CROP MANAGEMENT'!$B$3,CropLibrary!$M$11),CropLibrary!M93,IF(EXACT('CROP MANAGEMENT'!$B$3,CropLibrary!$N$11),CropLibrary!N93,"out of range")))</f>
        <v>out of range</v>
      </c>
      <c r="BB28" s="13" t="str">
        <f>IF(EXACT('CROP MANAGEMENT'!$C$3,CropLibrary!$L$11),CropLibrary!L93,IF(EXACT('CROP MANAGEMENT'!$C$3,CropLibrary!$M$11),CropLibrary!M93,IF(EXACT('CROP MANAGEMENT'!$C$3,CropLibrary!$N$11),CropLibrary!N93,"out of range")))</f>
        <v>out of range</v>
      </c>
      <c r="BC28" s="13" t="str">
        <f>IF(EXACT('CROP MANAGEMENT'!$D$3,CropLibrary!$L$11),CropLibrary!L93,IF(EXACT('CROP MANAGEMENT'!$D$3,CropLibrary!$M$11),CropLibrary!M93,IF(EXACT('CROP MANAGEMENT'!$D$3,CropLibrary!$N$11),CropLibrary!N93,"out of range")))</f>
        <v>out of range</v>
      </c>
      <c r="BD28" s="13">
        <f>IF(EXACT('CROP MANAGEMENT'!$E$3,CropLibrary!$L$11),CropLibrary!L93,IF(EXACT('CROP MANAGEMENT'!$E$3,CropLibrary!$M$11),CropLibrary!M93,IF(EXACT('CROP MANAGEMENT'!$E$3,CropLibrary!$N$11),CropLibrary!N93,"out of range")))</f>
        <v>7.4999999999999997E-2</v>
      </c>
      <c r="BE28" s="13" t="str">
        <f>IF(EXACT('CROP MANAGEMENT'!$F$3,CropLibrary!$L$11),CropLibrary!L93,IF(EXACT('CROP MANAGEMENT'!$F$3,CropLibrary!$M$11),CropLibrary!M93,IF(EXACT('CROP MANAGEMENT'!$F$3,CropLibrary!$N$11),CropLibrary!N93,"out of range")))</f>
        <v>out of range</v>
      </c>
      <c r="BF28" s="108">
        <f>CropLibrary!D147</f>
        <v>1.6</v>
      </c>
      <c r="BG28" s="13" t="str">
        <f>IF(EXACT('CROP MANAGEMENT'!$B$3,CropLibrary!$L$11),CropLibrary!L147,IF(EXACT('CROP MANAGEMENT'!$B$3,CropLibrary!$M$11),CropLibrary!M147,IF(EXACT('CROP MANAGEMENT'!$B$3,CropLibrary!$N$11),CropLibrary!N147,"out of range")))</f>
        <v>out of range</v>
      </c>
      <c r="BH28" s="13" t="str">
        <f>IF(EXACT('CROP MANAGEMENT'!$C$3,CropLibrary!$L$11),CropLibrary!L147,IF(EXACT('CROP MANAGEMENT'!$C$3,CropLibrary!$M$11),CropLibrary!M147,IF(EXACT('CROP MANAGEMENT'!$C$3,CropLibrary!$N$11),CropLibrary!N147,"out of range")))</f>
        <v>out of range</v>
      </c>
      <c r="BI28" s="13" t="str">
        <f>IF(EXACT('CROP MANAGEMENT'!$D$3,CropLibrary!$L$11),CropLibrary!L147,IF(EXACT('CROP MANAGEMENT'!$D$3,CropLibrary!$M$11),CropLibrary!M147,IF(EXACT('CROP MANAGEMENT'!$D$3,CropLibrary!$N$11),CropLibrary!N147,"out of range")))</f>
        <v>out of range</v>
      </c>
      <c r="BJ28" s="13">
        <f>IF(EXACT('CROP MANAGEMENT'!$E$3,CropLibrary!$L$11),CropLibrary!L147,IF(EXACT('CROP MANAGEMENT'!$E$3,CropLibrary!$M$11),CropLibrary!M147,IF(EXACT('CROP MANAGEMENT'!$E$3,CropLibrary!$N$11),CropLibrary!N147,"out of range")))</f>
        <v>0.62</v>
      </c>
      <c r="BK28" s="13" t="str">
        <f>IF(EXACT('CROP MANAGEMENT'!$F$3,CropLibrary!$L$11),CropLibrary!L147,IF(EXACT('CROP MANAGEMENT'!$F$3,CropLibrary!$M$11),CropLibrary!M147,IF(EXACT('CROP MANAGEMENT'!$F$3,CropLibrary!$N$11),CropLibrary!N147,"out of range")))</f>
        <v>out of range</v>
      </c>
      <c r="BL28" s="13"/>
      <c r="BM28" s="13"/>
      <c r="BN28" s="13"/>
      <c r="BO28" s="13"/>
      <c r="BP28" s="13"/>
      <c r="BQ28" s="378"/>
      <c r="BR28" s="13"/>
      <c r="BS28" s="13"/>
      <c r="BT28" s="13"/>
      <c r="BU28" s="11"/>
      <c r="BV28" s="11"/>
      <c r="BW28" s="11"/>
    </row>
    <row r="29" spans="1:75" x14ac:dyDescent="0.3">
      <c r="A29" s="457" t="s">
        <v>12</v>
      </c>
      <c r="B29" s="457"/>
      <c r="C29" s="203" t="str">
        <f>CropLibrary!C30</f>
        <v xml:space="preserve">Canopy biomass for closed canopy </v>
      </c>
      <c r="D29" s="212" t="str">
        <f>CropLibrary!D30</f>
        <v xml:space="preserve">kg/m2 </v>
      </c>
      <c r="E29" s="379">
        <f>IF(EXACT('CROP MANAGEMENT'!$B$3,CropLibrary!$E$11),CropLibrary!E30,IF(EXACT('CROP MANAGEMENT'!$B$3,CropLibrary!$F$11),CropLibrary!F30,IF(EXACT('CROP MANAGEMENT'!$B$3,CropLibrary!$G$11),CropLibrary!G30,IF(EXACT('CROP MANAGEMENT'!$B$3,CropLibrary!$H$11),CropLibrary!H30,IF(EXACT('CROP MANAGEMENT'!$B$3,CropLibrary!$I$11),CropLibrary!I30,IF(EXACT('CROP MANAGEMENT'!$B$3,CropLibrary!$J$11),CropLibrary!J30,IF(EXACT('CROP MANAGEMENT'!$B$3,CropLibrary!$K$11),CropLibrary!K30,AU29)))))))</f>
        <v>0.2</v>
      </c>
      <c r="F29" s="379">
        <f>IF(EXACT('CROP MANAGEMENT'!$C$3,CropLibrary!$E$11),CropLibrary!E30,IF(EXACT('CROP MANAGEMENT'!$C$3,CropLibrary!$F$11),CropLibrary!F30,IF(EXACT('CROP MANAGEMENT'!$C$3,CropLibrary!$G$11),CropLibrary!G30,IF(EXACT('CROP MANAGEMENT'!$C$3,CropLibrary!$H$11),CropLibrary!H30,IF(EXACT('CROP MANAGEMENT'!$C$3,CropLibrary!$I$11),CropLibrary!I30,IF(EXACT('CROP MANAGEMENT'!$C$3,CropLibrary!$J$11),CropLibrary!J30,IF(EXACT('CROP MANAGEMENT'!$C$3,CropLibrary!$K$11),CropLibrary!K30,AV29)))))))</f>
        <v>0.2</v>
      </c>
      <c r="G29" s="379">
        <f>IF(EXACT('CROP MANAGEMENT'!$D$3,CropLibrary!$E$11),CropLibrary!E30,IF(EXACT('CROP MANAGEMENT'!$D$3,CropLibrary!$F$11),CropLibrary!F30,IF(EXACT('CROP MANAGEMENT'!$D$3,CropLibrary!$G$11),CropLibrary!G30,IF(EXACT('CROP MANAGEMENT'!$D$3,CropLibrary!$H$11),CropLibrary!H30,IF(EXACT('CROP MANAGEMENT'!$D$3,CropLibrary!$I$11),CropLibrary!I30,IF(EXACT('CROP MANAGEMENT'!$D$3,CropLibrary!$J$11),CropLibrary!J30,IF(EXACT('CROP MANAGEMENT'!$D$3,CropLibrary!$K$11),CropLibrary!K30,AW29)))))))</f>
        <v>0.2</v>
      </c>
      <c r="H29" s="379">
        <f>IF(EXACT('CROP MANAGEMENT'!$E$3,CropLibrary!$E$11),CropLibrary!E30,IF(EXACT('CROP MANAGEMENT'!$E$3,CropLibrary!$F$11),CropLibrary!F30,IF(EXACT('CROP MANAGEMENT'!$E$3,CropLibrary!$G$11),CropLibrary!G30,IF(EXACT('CROP MANAGEMENT'!$E$3,CropLibrary!$H$11),CropLibrary!H30,IF(EXACT('CROP MANAGEMENT'!$E$3,CropLibrary!$I$11),CropLibrary!I30,IF(EXACT('CROP MANAGEMENT'!$E$3,CropLibrary!$J$11),CropLibrary!J30,IF(EXACT('CROP MANAGEMENT'!$E$3,CropLibrary!$K$11),CropLibrary!K30,AX29)))))))</f>
        <v>0.2</v>
      </c>
      <c r="I29" s="379">
        <f>IF(EXACT('CROP MANAGEMENT'!$F$3,CropLibrary!$E$11),CropLibrary!E30,IF(EXACT('CROP MANAGEMENT'!$F$3,CropLibrary!$F$11),CropLibrary!F30,IF(EXACT('CROP MANAGEMENT'!$F$3,CropLibrary!$G$11),CropLibrary!G30,IF(EXACT('CROP MANAGEMENT'!$F$3,CropLibrary!$H$11),CropLibrary!H30,IF(EXACT('CROP MANAGEMENT'!$F$3,CropLibrary!$I$11),CropLibrary!I30,IF(EXACT('CROP MANAGEMENT'!$F$3,CropLibrary!$J$11),CropLibrary!J30,IF(EXACT('CROP MANAGEMENT'!$F$3,CropLibrary!$K$11),CropLibrary!K30,AY29)))))))</f>
        <v>7.7</v>
      </c>
      <c r="J29" s="11"/>
      <c r="K29" s="223">
        <v>1.7</v>
      </c>
      <c r="L29" s="380">
        <f>IF(EXACT('CROP MANAGEMENT'!$B$3,CropLibrary!$E$11),CropLibrary!E94,IF(EXACT('CROP MANAGEMENT'!$B$3,CropLibrary!$F$11),CropLibrary!F94,IF(EXACT('CROP MANAGEMENT'!$B$3,CropLibrary!$G$11),CropLibrary!G94,IF(EXACT('CROP MANAGEMENT'!$B$3,CropLibrary!$H$11),CropLibrary!H94,IF(EXACT('CROP MANAGEMENT'!$B$3,CropLibrary!$I$11),CropLibrary!I94,IF(EXACT('CROP MANAGEMENT'!$B$3,CropLibrary!$J$11),CropLibrary!J94,IF(EXACT('CROP MANAGEMENT'!$B$3,CropLibrary!$K$11),CropLibrary!K94,BA29)))))))</f>
        <v>0.31037245717037371</v>
      </c>
      <c r="M29" s="380">
        <f>IF(EXACT('CROP MANAGEMENT'!$C$3,CropLibrary!$E$11),CropLibrary!E94,IF(EXACT('CROP MANAGEMENT'!$C$3,CropLibrary!$F$11),CropLibrary!F94,IF(EXACT('CROP MANAGEMENT'!$C$3,CropLibrary!$G$11),CropLibrary!G94,IF(EXACT('CROP MANAGEMENT'!$C$3,CropLibrary!$H$11),CropLibrary!H94,IF(EXACT('CROP MANAGEMENT'!$C$3,CropLibrary!$I$11),CropLibrary!I94,IF(EXACT('CROP MANAGEMENT'!$C$3,CropLibrary!$J$11),CropLibrary!J94,IF(EXACT('CROP MANAGEMENT'!$C$3,CropLibrary!$K$11),CropLibrary!K94,BB29)))))))</f>
        <v>0.44917229722142638</v>
      </c>
      <c r="N29" s="380">
        <f>IF(EXACT('CROP MANAGEMENT'!$D$3,CropLibrary!$E$11),CropLibrary!E94,IF(EXACT('CROP MANAGEMENT'!$D$3,CropLibrary!$F$11),CropLibrary!F94,IF(EXACT('CROP MANAGEMENT'!$D$3,CropLibrary!$G$11),CropLibrary!G94,IF(EXACT('CROP MANAGEMENT'!$D$3,CropLibrary!$H$11),CropLibrary!H94,IF(EXACT('CROP MANAGEMENT'!$D$3,CropLibrary!$I$11),CropLibrary!I94,IF(EXACT('CROP MANAGEMENT'!$D$3,CropLibrary!$J$11),CropLibrary!J94,IF(EXACT('CROP MANAGEMENT'!$D$3,CropLibrary!$K$11),CropLibrary!K94,BC29)))))))</f>
        <v>0.38886086425544891</v>
      </c>
      <c r="O29" s="380">
        <f>IF(EXACT('CROP MANAGEMENT'!$E$3,CropLibrary!$E$11),CropLibrary!E94,IF(EXACT('CROP MANAGEMENT'!$E$3,CropLibrary!$F$11),CropLibrary!F94,IF(EXACT('CROP MANAGEMENT'!$E$3,CropLibrary!$G$11),CropLibrary!G94,IF(EXACT('CROP MANAGEMENT'!$E$3,CropLibrary!$H$11),CropLibrary!H94,IF(EXACT('CROP MANAGEMENT'!$E$3,CropLibrary!$I$11),CropLibrary!I94,IF(EXACT('CROP MANAGEMENT'!$E$3,CropLibrary!$J$11),CropLibrary!J94,IF(EXACT('CROP MANAGEMENT'!$E$3,CropLibrary!$K$11),CropLibrary!K94,BD29)))))))</f>
        <v>0.06</v>
      </c>
      <c r="P29" s="380">
        <f>IF(EXACT('CROP MANAGEMENT'!$F$3,CropLibrary!$E$11),CropLibrary!E94,IF(EXACT('CROP MANAGEMENT'!$F$3,CropLibrary!$F$11),CropLibrary!F94,IF(EXACT('CROP MANAGEMENT'!$F$3,CropLibrary!$G$11),CropLibrary!G94,IF(EXACT('CROP MANAGEMENT'!$F$3,CropLibrary!$H$11),CropLibrary!H94,IF(EXACT('CROP MANAGEMENT'!$F$3,CropLibrary!$I$11),CropLibrary!I94,IF(EXACT('CROP MANAGEMENT'!$F$3,CropLibrary!$J$11),CropLibrary!J94,IF(EXACT('CROP MANAGEMENT'!$F$3,CropLibrary!$K$11),CropLibrary!K94,BE29)))))))</f>
        <v>0.93685000506966154</v>
      </c>
      <c r="Q29" s="11"/>
      <c r="R29" s="223">
        <v>1.7</v>
      </c>
      <c r="S29" s="380">
        <f>IF(EXACT('CROP MANAGEMENT'!$B$3,CropLibrary!$E$11),CropLibrary!E121,IF(EXACT('CROP MANAGEMENT'!$B$3,CropLibrary!$F$11),CropLibrary!F121,IF(EXACT('CROP MANAGEMENT'!$B$3,CropLibrary!$G$11),CropLibrary!G121,IF(EXACT('CROP MANAGEMENT'!$B$3,CropLibrary!$H$11),CropLibrary!H121,IF(EXACT('CROP MANAGEMENT'!$B$3,CropLibrary!$I$11),CropLibrary!I121,IF(EXACT('CROP MANAGEMENT'!$B$3,CropLibrary!$J$11),CropLibrary!J121,IF(EXACT('CROP MANAGEMENT'!$B$3,CropLibrary!$K$11),CropLibrary!K121,BA51)))))))</f>
        <v>0.26991355127051841</v>
      </c>
      <c r="T29" s="380">
        <f>IF(EXACT('CROP MANAGEMENT'!$C$3,CropLibrary!$E$11),CropLibrary!E121,IF(EXACT('CROP MANAGEMENT'!$C$3,CropLibrary!$F$11),CropLibrary!F121,IF(EXACT('CROP MANAGEMENT'!$C$3,CropLibrary!$G$11),CropLibrary!G121,IF(EXACT('CROP MANAGEMENT'!$C$3,CropLibrary!$H$11),CropLibrary!H121,IF(EXACT('CROP MANAGEMENT'!$C$3,CropLibrary!$I$11),CropLibrary!I121,IF(EXACT('CROP MANAGEMENT'!$C$3,CropLibrary!$J$11),CropLibrary!J121,IF(EXACT('CROP MANAGEMENT'!$C$3,CropLibrary!$K$11),CropLibrary!K121,BB51)))))))</f>
        <v>0.37524084697461396</v>
      </c>
      <c r="U29" s="380">
        <f>IF(EXACT('CROP MANAGEMENT'!$D$3,CropLibrary!$E$11),CropLibrary!E121,IF(EXACT('CROP MANAGEMENT'!$D$3,CropLibrary!$F$11),CropLibrary!F121,IF(EXACT('CROP MANAGEMENT'!$D$3,CropLibrary!$G$11),CropLibrary!G121,IF(EXACT('CROP MANAGEMENT'!$D$3,CropLibrary!$H$11),CropLibrary!H121,IF(EXACT('CROP MANAGEMENT'!$D$3,CropLibrary!$I$11),CropLibrary!I121,IF(EXACT('CROP MANAGEMENT'!$D$3,CropLibrary!$J$11),CropLibrary!J121,IF(EXACT('CROP MANAGEMENT'!$D$3,CropLibrary!$K$11),CropLibrary!K121,BC51)))))))</f>
        <v>0.48306767959833019</v>
      </c>
      <c r="V29" s="380">
        <f>IF(EXACT('CROP MANAGEMENT'!$E$3,CropLibrary!$E$11),CropLibrary!E121,IF(EXACT('CROP MANAGEMENT'!$E$3,CropLibrary!$F$11),CropLibrary!F121,IF(EXACT('CROP MANAGEMENT'!$E$3,CropLibrary!$G$11),CropLibrary!G121,IF(EXACT('CROP MANAGEMENT'!$E$3,CropLibrary!$H$11),CropLibrary!H121,IF(EXACT('CROP MANAGEMENT'!$E$3,CropLibrary!$I$11),CropLibrary!I121,IF(EXACT('CROP MANAGEMENT'!$E$3,CropLibrary!$J$11),CropLibrary!J121,IF(EXACT('CROP MANAGEMENT'!$E$3,CropLibrary!$K$11),CropLibrary!K121,BD51)))))))</f>
        <v>0.38</v>
      </c>
      <c r="W29" s="380">
        <f>IF(EXACT('CROP MANAGEMENT'!$F$3,CropLibrary!$E$11),CropLibrary!E121,IF(EXACT('CROP MANAGEMENT'!$F$3,CropLibrary!$F$11),CropLibrary!F121,IF(EXACT('CROP MANAGEMENT'!$F$3,CropLibrary!$G$11),CropLibrary!G121,IF(EXACT('CROP MANAGEMENT'!$F$3,CropLibrary!$H$11),CropLibrary!H121,IF(EXACT('CROP MANAGEMENT'!$F$3,CropLibrary!$I$11),CropLibrary!I121,IF(EXACT('CROP MANAGEMENT'!$F$3,CropLibrary!$J$11),CropLibrary!J121,IF(EXACT('CROP MANAGEMENT'!$F$3,CropLibrary!$K$11),CropLibrary!K121,BE51)))))))</f>
        <v>0.1</v>
      </c>
      <c r="X29" s="11"/>
      <c r="Y29" s="223">
        <v>1.7</v>
      </c>
      <c r="Z29" s="380">
        <f>IF(EXACT('CROP MANAGEMENT'!$B$3,CropLibrary!$E$11),CropLibrary!E148,IF(EXACT('CROP MANAGEMENT'!$B$3,CropLibrary!$F$11),CropLibrary!F148,IF(EXACT('CROP MANAGEMENT'!$B$3,CropLibrary!$G$11),CropLibrary!G148,IF(EXACT('CROP MANAGEMENT'!$B$3,CropLibrary!$H$11),CropLibrary!H148,IF(EXACT('CROP MANAGEMENT'!$B$3,CropLibrary!$I$11),CropLibrary!I148,IF(EXACT('CROP MANAGEMENT'!$B$3,CropLibrary!$J$11),CropLibrary!J148,IF(EXACT('CROP MANAGEMENT'!$B$3,CropLibrary!$K$11),CropLibrary!K148,BG29)))))))</f>
        <v>0.80150643851652781</v>
      </c>
      <c r="AA29" s="380">
        <f>IF(EXACT('CROP MANAGEMENT'!$C$3,CropLibrary!$E$11),CropLibrary!E148,IF(EXACT('CROP MANAGEMENT'!$C$3,CropLibrary!$F$11),CropLibrary!F148,IF(EXACT('CROP MANAGEMENT'!$C$3,CropLibrary!$G$11),CropLibrary!G148,IF(EXACT('CROP MANAGEMENT'!$C$3,CropLibrary!$H$11),CropLibrary!H148,IF(EXACT('CROP MANAGEMENT'!$C$3,CropLibrary!$I$11),CropLibrary!I148,IF(EXACT('CROP MANAGEMENT'!$C$3,CropLibrary!$J$11),CropLibrary!J148,IF(EXACT('CROP MANAGEMENT'!$C$3,CropLibrary!$K$11),CropLibrary!K148,BH29)))))))</f>
        <v>0.98462980877959039</v>
      </c>
      <c r="AB29" s="380">
        <f>IF(EXACT('CROP MANAGEMENT'!$D$3,CropLibrary!$E$11),CropLibrary!E148,IF(EXACT('CROP MANAGEMENT'!$D$3,CropLibrary!$F$11),CropLibrary!F148,IF(EXACT('CROP MANAGEMENT'!$D$3,CropLibrary!$G$11),CropLibrary!G148,IF(EXACT('CROP MANAGEMENT'!$D$3,CropLibrary!$H$11),CropLibrary!H148,IF(EXACT('CROP MANAGEMENT'!$D$3,CropLibrary!$I$11),CropLibrary!I148,IF(EXACT('CROP MANAGEMENT'!$D$3,CropLibrary!$J$11),CropLibrary!J148,IF(EXACT('CROP MANAGEMENT'!$D$3,CropLibrary!$K$11),CropLibrary!K148,BI29)))))))</f>
        <v>0.99910010566715668</v>
      </c>
      <c r="AC29" s="380">
        <f>IF(EXACT('CROP MANAGEMENT'!$E$3,CropLibrary!$E$11),CropLibrary!E148,IF(EXACT('CROP MANAGEMENT'!$E$3,CropLibrary!$F$11),CropLibrary!F148,IF(EXACT('CROP MANAGEMENT'!$E$3,CropLibrary!$G$11),CropLibrary!G148,IF(EXACT('CROP MANAGEMENT'!$E$3,CropLibrary!$H$11),CropLibrary!H148,IF(EXACT('CROP MANAGEMENT'!$E$3,CropLibrary!$I$11),CropLibrary!I148,IF(EXACT('CROP MANAGEMENT'!$E$3,CropLibrary!$J$11),CropLibrary!J148,IF(EXACT('CROP MANAGEMENT'!$E$3,CropLibrary!$K$11),CropLibrary!K148,BJ29)))))))</f>
        <v>0.71</v>
      </c>
      <c r="AD29" s="380">
        <f>IF(EXACT('CROP MANAGEMENT'!$F$3,CropLibrary!$E$11),CropLibrary!E148,IF(EXACT('CROP MANAGEMENT'!$F$3,CropLibrary!$F$11),CropLibrary!F148,IF(EXACT('CROP MANAGEMENT'!$F$3,CropLibrary!$G$11),CropLibrary!G148,IF(EXACT('CROP MANAGEMENT'!$F$3,CropLibrary!$H$11),CropLibrary!H148,IF(EXACT('CROP MANAGEMENT'!$F$3,CropLibrary!$I$11),CropLibrary!I148,IF(EXACT('CROP MANAGEMENT'!$F$3,CropLibrary!$J$11),CropLibrary!J148,IF(EXACT('CROP MANAGEMENT'!$F$3,CropLibrary!$K$11),CropLibrary!K148,BK29)))))))</f>
        <v>0</v>
      </c>
      <c r="AE29" s="13"/>
      <c r="AF29" s="223">
        <v>1.7</v>
      </c>
      <c r="AG29" s="380">
        <f>IF(EXACT('CROP MANAGEMENT'!$B$3,CropLibrary!$E$11),CropLibrary!E175,IF(EXACT('CROP MANAGEMENT'!$B$3,CropLibrary!$F$11),CropLibrary!F175,IF(EXACT('CROP MANAGEMENT'!$B$3,CropLibrary!$G$11),CropLibrary!G175,IF(EXACT('CROP MANAGEMENT'!$B$3,CropLibrary!$H$11),CropLibrary!H175,IF(EXACT('CROP MANAGEMENT'!$B$3,CropLibrary!$I$11),CropLibrary!I175,IF(EXACT('CROP MANAGEMENT'!$B$3,CropLibrary!$J$11),CropLibrary!J175,IF(EXACT('CROP MANAGEMENT'!$B$3,CropLibrary!$K$11),CropLibrary!K175,BG51)))))))</f>
        <v>25</v>
      </c>
      <c r="AH29" s="380">
        <f>IF(EXACT('CROP MANAGEMENT'!$C$3,CropLibrary!$E$11),CropLibrary!E175,IF(EXACT('CROP MANAGEMENT'!$C$3,CropLibrary!$F$11),CropLibrary!F175,IF(EXACT('CROP MANAGEMENT'!$C$3,CropLibrary!$G$11),CropLibrary!G175,IF(EXACT('CROP MANAGEMENT'!$C$3,CropLibrary!$H$11),CropLibrary!H175,IF(EXACT('CROP MANAGEMENT'!$C$3,CropLibrary!$I$11),CropLibrary!I175,IF(EXACT('CROP MANAGEMENT'!$C$3,CropLibrary!$J$11),CropLibrary!J175,IF(EXACT('CROP MANAGEMENT'!$C$3,CropLibrary!$K$11),CropLibrary!K175,BH51)))))))</f>
        <v>10</v>
      </c>
      <c r="AI29" s="380">
        <f>IF(EXACT('CROP MANAGEMENT'!$D$3,CropLibrary!$E$11),CropLibrary!E175,IF(EXACT('CROP MANAGEMENT'!$D$3,CropLibrary!$F$11),CropLibrary!F175,IF(EXACT('CROP MANAGEMENT'!$D$3,CropLibrary!$G$11),CropLibrary!G175,IF(EXACT('CROP MANAGEMENT'!$D$3,CropLibrary!$H$11),CropLibrary!H175,IF(EXACT('CROP MANAGEMENT'!$D$3,CropLibrary!$I$11),CropLibrary!I175,IF(EXACT('CROP MANAGEMENT'!$D$3,CropLibrary!$J$11),CropLibrary!J175,IF(EXACT('CROP MANAGEMENT'!$D$3,CropLibrary!$K$11),CropLibrary!K175,BI51)))))))</f>
        <v>25</v>
      </c>
      <c r="AJ29" s="380">
        <f>IF(EXACT('CROP MANAGEMENT'!$E$3,CropLibrary!$E$11),CropLibrary!E175,IF(EXACT('CROP MANAGEMENT'!$E$3,CropLibrary!$F$11),CropLibrary!F175,IF(EXACT('CROP MANAGEMENT'!$E$3,CropLibrary!$G$11),CropLibrary!G175,IF(EXACT('CROP MANAGEMENT'!$E$3,CropLibrary!$H$11),CropLibrary!H175,IF(EXACT('CROP MANAGEMENT'!$E$3,CropLibrary!$I$11),CropLibrary!I175,IF(EXACT('CROP MANAGEMENT'!$E$3,CropLibrary!$J$11),CropLibrary!J175,IF(EXACT('CROP MANAGEMENT'!$E$3,CropLibrary!$K$11),CropLibrary!K175,BJ51)))))))</f>
        <v>10</v>
      </c>
      <c r="AK29" s="380">
        <f>IF(EXACT('CROP MANAGEMENT'!$F$3,CropLibrary!$E$11),CropLibrary!E175,IF(EXACT('CROP MANAGEMENT'!$F$3,CropLibrary!$F$11),CropLibrary!F175,IF(EXACT('CROP MANAGEMENT'!$F$3,CropLibrary!$G$11),CropLibrary!G175,IF(EXACT('CROP MANAGEMENT'!$F$3,CropLibrary!$H$11),CropLibrary!H175,IF(EXACT('CROP MANAGEMENT'!$F$3,CropLibrary!$I$11),CropLibrary!I175,IF(EXACT('CROP MANAGEMENT'!$F$3,CropLibrary!$J$11),CropLibrary!J175,IF(EXACT('CROP MANAGEMENT'!$F$3,CropLibrary!$K$11),CropLibrary!K175,BK51)))))))</f>
        <v>10</v>
      </c>
      <c r="AL29" s="11"/>
      <c r="AM29" s="11"/>
      <c r="AN29" s="11"/>
      <c r="AO29" s="11"/>
      <c r="AP29" s="11"/>
      <c r="AQ29" s="11"/>
      <c r="AR29" s="9"/>
      <c r="AS29" s="11"/>
      <c r="AT29" s="11"/>
      <c r="AU29" s="141" t="str">
        <f>IF(EXACT('CROP MANAGEMENT'!$B$3,CropLibrary!$L$11),CropLibrary!L30,IF(EXACT('CROP MANAGEMENT'!$B$3,CropLibrary!$M$11),CropLibrary!M30,IF(EXACT('CROP MANAGEMENT'!$B$3,CropLibrary!$N$11),CropLibrary!N30,"out of range")))</f>
        <v>out of range</v>
      </c>
      <c r="AV29" s="13" t="str">
        <f>IF(EXACT('CROP MANAGEMENT'!$C$3,CropLibrary!$L$11),CropLibrary!L30,IF(EXACT('CROP MANAGEMENT'!$C$3,CropLibrary!$M$11),CropLibrary!M30,IF(EXACT('CROP MANAGEMENT'!$C$3,CropLibrary!$N$11),CropLibrary!N30,"out of range")))</f>
        <v>out of range</v>
      </c>
      <c r="AW29" s="13" t="str">
        <f>IF(EXACT('CROP MANAGEMENT'!$D$3,CropLibrary!$L$11),CropLibrary!L30,IF(EXACT('CROP MANAGEMENT'!$D$3,CropLibrary!$M$11),CropLibrary!M30,IF(EXACT('CROP MANAGEMENT'!$D$3,CropLibrary!$N$11),CropLibrary!N30,"out of range")))</f>
        <v>out of range</v>
      </c>
      <c r="AX29" s="13">
        <f>IF(EXACT('CROP MANAGEMENT'!$E$3,CropLibrary!$L$11),CropLibrary!L30,IF(EXACT('CROP MANAGEMENT'!$E$3,CropLibrary!$M$11),CropLibrary!M30,IF(EXACT('CROP MANAGEMENT'!$E$3,CropLibrary!$N$11),CropLibrary!N30,"out of range")))</f>
        <v>0.2</v>
      </c>
      <c r="AY29" s="13" t="str">
        <f>IF(EXACT('CROP MANAGEMENT'!$F$3,CropLibrary!$L$11),CropLibrary!L30,IF(EXACT('CROP MANAGEMENT'!$F$3,CropLibrary!$M$11),CropLibrary!M30,IF(EXACT('CROP MANAGEMENT'!$F$3,CropLibrary!$N$11),CropLibrary!N30,"out of range")))</f>
        <v>out of range</v>
      </c>
      <c r="AZ29" s="108">
        <f>CropLibrary!D94</f>
        <v>1.7</v>
      </c>
      <c r="BA29" s="13" t="str">
        <f>IF(EXACT('CROP MANAGEMENT'!$B$3,CropLibrary!$L$11),CropLibrary!L94,IF(EXACT('CROP MANAGEMENT'!$B$3,CropLibrary!$M$11),CropLibrary!M94,IF(EXACT('CROP MANAGEMENT'!$B$3,CropLibrary!$N$11),CropLibrary!N94,"out of range")))</f>
        <v>out of range</v>
      </c>
      <c r="BB29" s="13" t="str">
        <f>IF(EXACT('CROP MANAGEMENT'!$C$3,CropLibrary!$L$11),CropLibrary!L94,IF(EXACT('CROP MANAGEMENT'!$C$3,CropLibrary!$M$11),CropLibrary!M94,IF(EXACT('CROP MANAGEMENT'!$C$3,CropLibrary!$N$11),CropLibrary!N94,"out of range")))</f>
        <v>out of range</v>
      </c>
      <c r="BC29" s="13" t="str">
        <f>IF(EXACT('CROP MANAGEMENT'!$D$3,CropLibrary!$L$11),CropLibrary!L94,IF(EXACT('CROP MANAGEMENT'!$D$3,CropLibrary!$M$11),CropLibrary!M94,IF(EXACT('CROP MANAGEMENT'!$D$3,CropLibrary!$N$11),CropLibrary!N94,"out of range")))</f>
        <v>out of range</v>
      </c>
      <c r="BD29" s="13">
        <f>IF(EXACT('CROP MANAGEMENT'!$E$3,CropLibrary!$L$11),CropLibrary!L94,IF(EXACT('CROP MANAGEMENT'!$E$3,CropLibrary!$M$11),CropLibrary!M94,IF(EXACT('CROP MANAGEMENT'!$E$3,CropLibrary!$N$11),CropLibrary!N94,"out of range")))</f>
        <v>0.06</v>
      </c>
      <c r="BE29" s="13" t="str">
        <f>IF(EXACT('CROP MANAGEMENT'!$F$3,CropLibrary!$L$11),CropLibrary!L94,IF(EXACT('CROP MANAGEMENT'!$F$3,CropLibrary!$M$11),CropLibrary!M94,IF(EXACT('CROP MANAGEMENT'!$F$3,CropLibrary!$N$11),CropLibrary!N94,"out of range")))</f>
        <v>out of range</v>
      </c>
      <c r="BF29" s="108">
        <f>CropLibrary!D148</f>
        <v>1.7</v>
      </c>
      <c r="BG29" s="13" t="str">
        <f>IF(EXACT('CROP MANAGEMENT'!$B$3,CropLibrary!$L$11),CropLibrary!L148,IF(EXACT('CROP MANAGEMENT'!$B$3,CropLibrary!$M$11),CropLibrary!M148,IF(EXACT('CROP MANAGEMENT'!$B$3,CropLibrary!$N$11),CropLibrary!N148,"out of range")))</f>
        <v>out of range</v>
      </c>
      <c r="BH29" s="13" t="str">
        <f>IF(EXACT('CROP MANAGEMENT'!$C$3,CropLibrary!$L$11),CropLibrary!L148,IF(EXACT('CROP MANAGEMENT'!$C$3,CropLibrary!$M$11),CropLibrary!M148,IF(EXACT('CROP MANAGEMENT'!$C$3,CropLibrary!$N$11),CropLibrary!N148,"out of range")))</f>
        <v>out of range</v>
      </c>
      <c r="BI29" s="13" t="str">
        <f>IF(EXACT('CROP MANAGEMENT'!$D$3,CropLibrary!$L$11),CropLibrary!L148,IF(EXACT('CROP MANAGEMENT'!$D$3,CropLibrary!$M$11),CropLibrary!M148,IF(EXACT('CROP MANAGEMENT'!$D$3,CropLibrary!$N$11),CropLibrary!N148,"out of range")))</f>
        <v>out of range</v>
      </c>
      <c r="BJ29" s="13">
        <f>IF(EXACT('CROP MANAGEMENT'!$E$3,CropLibrary!$L$11),CropLibrary!L148,IF(EXACT('CROP MANAGEMENT'!$E$3,CropLibrary!$M$11),CropLibrary!M148,IF(EXACT('CROP MANAGEMENT'!$E$3,CropLibrary!$N$11),CropLibrary!N148,"out of range")))</f>
        <v>0.71</v>
      </c>
      <c r="BK29" s="13" t="str">
        <f>IF(EXACT('CROP MANAGEMENT'!$F$3,CropLibrary!$L$11),CropLibrary!L148,IF(EXACT('CROP MANAGEMENT'!$F$3,CropLibrary!$M$11),CropLibrary!M148,IF(EXACT('CROP MANAGEMENT'!$F$3,CropLibrary!$N$11),CropLibrary!N148,"out of range")))</f>
        <v>out of range</v>
      </c>
      <c r="BL29" s="13"/>
      <c r="BM29" s="13"/>
      <c r="BN29" s="13"/>
      <c r="BO29" s="13"/>
      <c r="BP29" s="13"/>
      <c r="BQ29" s="378"/>
      <c r="BR29" s="13"/>
      <c r="BS29" s="13"/>
      <c r="BT29" s="13"/>
      <c r="BU29" s="11"/>
      <c r="BV29" s="11"/>
      <c r="BW29" s="11"/>
    </row>
    <row r="30" spans="1:75" x14ac:dyDescent="0.3">
      <c r="A30" s="457"/>
      <c r="B30" s="457"/>
      <c r="C30" s="203" t="str">
        <f>CropLibrary!C31</f>
        <v>N concentration in crop tissue</v>
      </c>
      <c r="D30" s="212" t="str">
        <f>CropLibrary!D31</f>
        <v>[]</v>
      </c>
      <c r="E30" s="379">
        <f>IF(EXACT('CROP MANAGEMENT'!$B$3,CropLibrary!$E$11),CropLibrary!E31,IF(EXACT('CROP MANAGEMENT'!$B$3,CropLibrary!$F$11),CropLibrary!F31,IF(EXACT('CROP MANAGEMENT'!$B$3,CropLibrary!$G$11),CropLibrary!G31,IF(EXACT('CROP MANAGEMENT'!$B$3,CropLibrary!$H$11),CropLibrary!H31,IF(EXACT('CROP MANAGEMENT'!$B$3,CropLibrary!$I$11),CropLibrary!I31,IF(EXACT('CROP MANAGEMENT'!$B$3,CropLibrary!$J$11),CropLibrary!J31,IF(EXACT('CROP MANAGEMENT'!$B$3,CropLibrary!$K$11),CropLibrary!K31,AU30)))))))</f>
        <v>0.01</v>
      </c>
      <c r="F30" s="379">
        <f>IF(EXACT('CROP MANAGEMENT'!$C$3,CropLibrary!$E$11),CropLibrary!E31,IF(EXACT('CROP MANAGEMENT'!$C$3,CropLibrary!$F$11),CropLibrary!F31,IF(EXACT('CROP MANAGEMENT'!$C$3,CropLibrary!$G$11),CropLibrary!G31,IF(EXACT('CROP MANAGEMENT'!$C$3,CropLibrary!$H$11),CropLibrary!H31,IF(EXACT('CROP MANAGEMENT'!$C$3,CropLibrary!$I$11),CropLibrary!I31,IF(EXACT('CROP MANAGEMENT'!$C$3,CropLibrary!$J$11),CropLibrary!J31,IF(EXACT('CROP MANAGEMENT'!$C$3,CropLibrary!$K$11),CropLibrary!K31,AV30)))))))</f>
        <v>0.01</v>
      </c>
      <c r="G30" s="379">
        <f>IF(EXACT('CROP MANAGEMENT'!$D$3,CropLibrary!$E$11),CropLibrary!E31,IF(EXACT('CROP MANAGEMENT'!$D$3,CropLibrary!$F$11),CropLibrary!F31,IF(EXACT('CROP MANAGEMENT'!$D$3,CropLibrary!$G$11),CropLibrary!G31,IF(EXACT('CROP MANAGEMENT'!$D$3,CropLibrary!$H$11),CropLibrary!H31,IF(EXACT('CROP MANAGEMENT'!$D$3,CropLibrary!$I$11),CropLibrary!I31,IF(EXACT('CROP MANAGEMENT'!$D$3,CropLibrary!$J$11),CropLibrary!J31,IF(EXACT('CROP MANAGEMENT'!$D$3,CropLibrary!$K$11),CropLibrary!K31,AW30)))))))</f>
        <v>0.01</v>
      </c>
      <c r="H30" s="379">
        <f>IF(EXACT('CROP MANAGEMENT'!$E$3,CropLibrary!$E$11),CropLibrary!E31,IF(EXACT('CROP MANAGEMENT'!$E$3,CropLibrary!$F$11),CropLibrary!F31,IF(EXACT('CROP MANAGEMENT'!$E$3,CropLibrary!$G$11),CropLibrary!G31,IF(EXACT('CROP MANAGEMENT'!$E$3,CropLibrary!$H$11),CropLibrary!H31,IF(EXACT('CROP MANAGEMENT'!$E$3,CropLibrary!$I$11),CropLibrary!I31,IF(EXACT('CROP MANAGEMENT'!$E$3,CropLibrary!$J$11),CropLibrary!J31,IF(EXACT('CROP MANAGEMENT'!$E$3,CropLibrary!$K$11),CropLibrary!K31,AX30)))))))</f>
        <v>0.01</v>
      </c>
      <c r="I30" s="379">
        <f>IF(EXACT('CROP MANAGEMENT'!$F$3,CropLibrary!$E$11),CropLibrary!E31,IF(EXACT('CROP MANAGEMENT'!$F$3,CropLibrary!$F$11),CropLibrary!F31,IF(EXACT('CROP MANAGEMENT'!$F$3,CropLibrary!$G$11),CropLibrary!G31,IF(EXACT('CROP MANAGEMENT'!$F$3,CropLibrary!$H$11),CropLibrary!H31,IF(EXACT('CROP MANAGEMENT'!$F$3,CropLibrary!$I$11),CropLibrary!I31,IF(EXACT('CROP MANAGEMENT'!$F$3,CropLibrary!$J$11),CropLibrary!J31,IF(EXACT('CROP MANAGEMENT'!$F$3,CropLibrary!$K$11),CropLibrary!K31,AY30)))))))</f>
        <v>5.0000000000000001E-3</v>
      </c>
      <c r="J30" s="11"/>
      <c r="K30" s="223">
        <v>1.8</v>
      </c>
      <c r="L30" s="380">
        <f>IF(EXACT('CROP MANAGEMENT'!$B$3,CropLibrary!$E$11),CropLibrary!E95,IF(EXACT('CROP MANAGEMENT'!$B$3,CropLibrary!$F$11),CropLibrary!F95,IF(EXACT('CROP MANAGEMENT'!$B$3,CropLibrary!$G$11),CropLibrary!G95,IF(EXACT('CROP MANAGEMENT'!$B$3,CropLibrary!$H$11),CropLibrary!H95,IF(EXACT('CROP MANAGEMENT'!$B$3,CropLibrary!$I$11),CropLibrary!I95,IF(EXACT('CROP MANAGEMENT'!$B$3,CropLibrary!$J$11),CropLibrary!J95,IF(EXACT('CROP MANAGEMENT'!$B$3,CropLibrary!$K$11),CropLibrary!K95,BA30)))))))</f>
        <v>0.47535540489946571</v>
      </c>
      <c r="M30" s="380">
        <f>IF(EXACT('CROP MANAGEMENT'!$C$3,CropLibrary!$E$11),CropLibrary!E95,IF(EXACT('CROP MANAGEMENT'!$C$3,CropLibrary!$F$11),CropLibrary!F95,IF(EXACT('CROP MANAGEMENT'!$C$3,CropLibrary!$G$11),CropLibrary!G95,IF(EXACT('CROP MANAGEMENT'!$C$3,CropLibrary!$H$11),CropLibrary!H95,IF(EXACT('CROP MANAGEMENT'!$C$3,CropLibrary!$I$11),CropLibrary!I95,IF(EXACT('CROP MANAGEMENT'!$C$3,CropLibrary!$J$11),CropLibrary!J95,IF(EXACT('CROP MANAGEMENT'!$C$3,CropLibrary!$K$11),CropLibrary!K95,BB30)))))))</f>
        <v>0.21570844370713907</v>
      </c>
      <c r="N30" s="380">
        <f>IF(EXACT('CROP MANAGEMENT'!$D$3,CropLibrary!$E$11),CropLibrary!E95,IF(EXACT('CROP MANAGEMENT'!$D$3,CropLibrary!$F$11),CropLibrary!F95,IF(EXACT('CROP MANAGEMENT'!$D$3,CropLibrary!$G$11),CropLibrary!G95,IF(EXACT('CROP MANAGEMENT'!$D$3,CropLibrary!$H$11),CropLibrary!H95,IF(EXACT('CROP MANAGEMENT'!$D$3,CropLibrary!$I$11),CropLibrary!I95,IF(EXACT('CROP MANAGEMENT'!$D$3,CropLibrary!$J$11),CropLibrary!J95,IF(EXACT('CROP MANAGEMENT'!$D$3,CropLibrary!$K$11),CropLibrary!K95,BC30)))))))</f>
        <v>0.27963211121416831</v>
      </c>
      <c r="O30" s="380">
        <f>IF(EXACT('CROP MANAGEMENT'!$E$3,CropLibrary!$E$11),CropLibrary!E95,IF(EXACT('CROP MANAGEMENT'!$E$3,CropLibrary!$F$11),CropLibrary!F95,IF(EXACT('CROP MANAGEMENT'!$E$3,CropLibrary!$G$11),CropLibrary!G95,IF(EXACT('CROP MANAGEMENT'!$E$3,CropLibrary!$H$11),CropLibrary!H95,IF(EXACT('CROP MANAGEMENT'!$E$3,CropLibrary!$I$11),CropLibrary!I95,IF(EXACT('CROP MANAGEMENT'!$E$3,CropLibrary!$J$11),CropLibrary!J95,IF(EXACT('CROP MANAGEMENT'!$E$3,CropLibrary!$K$11),CropLibrary!K95,BD30)))))))</f>
        <v>4.8000000000000001E-2</v>
      </c>
      <c r="P30" s="380">
        <f>IF(EXACT('CROP MANAGEMENT'!$F$3,CropLibrary!$E$11),CropLibrary!E95,IF(EXACT('CROP MANAGEMENT'!$F$3,CropLibrary!$F$11),CropLibrary!F95,IF(EXACT('CROP MANAGEMENT'!$F$3,CropLibrary!$G$11),CropLibrary!G95,IF(EXACT('CROP MANAGEMENT'!$F$3,CropLibrary!$H$11),CropLibrary!H95,IF(EXACT('CROP MANAGEMENT'!$F$3,CropLibrary!$I$11),CropLibrary!I95,IF(EXACT('CROP MANAGEMENT'!$F$3,CropLibrary!$J$11),CropLibrary!J95,IF(EXACT('CROP MANAGEMENT'!$F$3,CropLibrary!$K$11),CropLibrary!K95,BE30)))))))</f>
        <v>0.93685000506966154</v>
      </c>
      <c r="Q30" s="11"/>
      <c r="R30" s="223">
        <v>1.8</v>
      </c>
      <c r="S30" s="380">
        <f>IF(EXACT('CROP MANAGEMENT'!$B$3,CropLibrary!$E$11),CropLibrary!E122,IF(EXACT('CROP MANAGEMENT'!$B$3,CropLibrary!$F$11),CropLibrary!F122,IF(EXACT('CROP MANAGEMENT'!$B$3,CropLibrary!$G$11),CropLibrary!G122,IF(EXACT('CROP MANAGEMENT'!$B$3,CropLibrary!$H$11),CropLibrary!H122,IF(EXACT('CROP MANAGEMENT'!$B$3,CropLibrary!$I$11),CropLibrary!I122,IF(EXACT('CROP MANAGEMENT'!$B$3,CropLibrary!$J$11),CropLibrary!J122,IF(EXACT('CROP MANAGEMENT'!$B$3,CropLibrary!$K$11),CropLibrary!K122,BA52)))))))</f>
        <v>0.32226261102953224</v>
      </c>
      <c r="T30" s="380">
        <f>IF(EXACT('CROP MANAGEMENT'!$C$3,CropLibrary!$E$11),CropLibrary!E122,IF(EXACT('CROP MANAGEMENT'!$C$3,CropLibrary!$F$11),CropLibrary!F122,IF(EXACT('CROP MANAGEMENT'!$C$3,CropLibrary!$G$11),CropLibrary!G122,IF(EXACT('CROP MANAGEMENT'!$C$3,CropLibrary!$H$11),CropLibrary!H122,IF(EXACT('CROP MANAGEMENT'!$C$3,CropLibrary!$I$11),CropLibrary!I122,IF(EXACT('CROP MANAGEMENT'!$C$3,CropLibrary!$J$11),CropLibrary!J122,IF(EXACT('CROP MANAGEMENT'!$C$3,CropLibrary!$K$11),CropLibrary!K122,BB52)))))))</f>
        <v>0.38010067622888682</v>
      </c>
      <c r="U30" s="380">
        <f>IF(EXACT('CROP MANAGEMENT'!$D$3,CropLibrary!$E$11),CropLibrary!E122,IF(EXACT('CROP MANAGEMENT'!$D$3,CropLibrary!$F$11),CropLibrary!F122,IF(EXACT('CROP MANAGEMENT'!$D$3,CropLibrary!$G$11),CropLibrary!G122,IF(EXACT('CROP MANAGEMENT'!$D$3,CropLibrary!$H$11),CropLibrary!H122,IF(EXACT('CROP MANAGEMENT'!$D$3,CropLibrary!$I$11),CropLibrary!I122,IF(EXACT('CROP MANAGEMENT'!$D$3,CropLibrary!$J$11),CropLibrary!J122,IF(EXACT('CROP MANAGEMENT'!$D$3,CropLibrary!$K$11),CropLibrary!K122,BC52)))))))</f>
        <v>0.50453590020531081</v>
      </c>
      <c r="V30" s="380">
        <f>IF(EXACT('CROP MANAGEMENT'!$E$3,CropLibrary!$E$11),CropLibrary!E122,IF(EXACT('CROP MANAGEMENT'!$E$3,CropLibrary!$F$11),CropLibrary!F122,IF(EXACT('CROP MANAGEMENT'!$E$3,CropLibrary!$G$11),CropLibrary!G122,IF(EXACT('CROP MANAGEMENT'!$E$3,CropLibrary!$H$11),CropLibrary!H122,IF(EXACT('CROP MANAGEMENT'!$E$3,CropLibrary!$I$11),CropLibrary!I122,IF(EXACT('CROP MANAGEMENT'!$E$3,CropLibrary!$J$11),CropLibrary!J122,IF(EXACT('CROP MANAGEMENT'!$E$3,CropLibrary!$K$11),CropLibrary!K122,BD52)))))))</f>
        <v>0.38</v>
      </c>
      <c r="W30" s="380">
        <f>IF(EXACT('CROP MANAGEMENT'!$F$3,CropLibrary!$E$11),CropLibrary!E122,IF(EXACT('CROP MANAGEMENT'!$F$3,CropLibrary!$F$11),CropLibrary!F122,IF(EXACT('CROP MANAGEMENT'!$F$3,CropLibrary!$G$11),CropLibrary!G122,IF(EXACT('CROP MANAGEMENT'!$F$3,CropLibrary!$H$11),CropLibrary!H122,IF(EXACT('CROP MANAGEMENT'!$F$3,CropLibrary!$I$11),CropLibrary!I122,IF(EXACT('CROP MANAGEMENT'!$F$3,CropLibrary!$J$11),CropLibrary!J122,IF(EXACT('CROP MANAGEMENT'!$F$3,CropLibrary!$K$11),CropLibrary!K122,BE52)))))))</f>
        <v>0.1</v>
      </c>
      <c r="X30" s="11"/>
      <c r="Y30" s="223">
        <v>1.8</v>
      </c>
      <c r="Z30" s="380">
        <f>IF(EXACT('CROP MANAGEMENT'!$B$3,CropLibrary!$E$11),CropLibrary!E149,IF(EXACT('CROP MANAGEMENT'!$B$3,CropLibrary!$F$11),CropLibrary!F149,IF(EXACT('CROP MANAGEMENT'!$B$3,CropLibrary!$G$11),CropLibrary!G149,IF(EXACT('CROP MANAGEMENT'!$B$3,CropLibrary!$H$11),CropLibrary!H149,IF(EXACT('CROP MANAGEMENT'!$B$3,CropLibrary!$I$11),CropLibrary!I149,IF(EXACT('CROP MANAGEMENT'!$B$3,CropLibrary!$J$11),CropLibrary!J149,IF(EXACT('CROP MANAGEMENT'!$B$3,CropLibrary!$K$11),CropLibrary!K149,BG30)))))))</f>
        <v>0.7373512516168933</v>
      </c>
      <c r="AA30" s="380">
        <f>IF(EXACT('CROP MANAGEMENT'!$C$3,CropLibrary!$E$11),CropLibrary!E149,IF(EXACT('CROP MANAGEMENT'!$C$3,CropLibrary!$F$11),CropLibrary!F149,IF(EXACT('CROP MANAGEMENT'!$C$3,CropLibrary!$G$11),CropLibrary!G149,IF(EXACT('CROP MANAGEMENT'!$C$3,CropLibrary!$H$11),CropLibrary!H149,IF(EXACT('CROP MANAGEMENT'!$C$3,CropLibrary!$I$11),CropLibrary!I149,IF(EXACT('CROP MANAGEMENT'!$C$3,CropLibrary!$J$11),CropLibrary!J149,IF(EXACT('CROP MANAGEMENT'!$C$3,CropLibrary!$K$11),CropLibrary!K149,BH30)))))))</f>
        <v>0.61780002463042805</v>
      </c>
      <c r="AB30" s="380">
        <f>IF(EXACT('CROP MANAGEMENT'!$D$3,CropLibrary!$E$11),CropLibrary!E149,IF(EXACT('CROP MANAGEMENT'!$D$3,CropLibrary!$F$11),CropLibrary!F149,IF(EXACT('CROP MANAGEMENT'!$D$3,CropLibrary!$G$11),CropLibrary!G149,IF(EXACT('CROP MANAGEMENT'!$D$3,CropLibrary!$H$11),CropLibrary!H149,IF(EXACT('CROP MANAGEMENT'!$D$3,CropLibrary!$I$11),CropLibrary!I149,IF(EXACT('CROP MANAGEMENT'!$D$3,CropLibrary!$J$11),CropLibrary!J149,IF(EXACT('CROP MANAGEMENT'!$D$3,CropLibrary!$K$11),CropLibrary!K149,BI30)))))))</f>
        <v>0.99970383224488701</v>
      </c>
      <c r="AC30" s="380">
        <f>IF(EXACT('CROP MANAGEMENT'!$E$3,CropLibrary!$E$11),CropLibrary!E149,IF(EXACT('CROP MANAGEMENT'!$E$3,CropLibrary!$F$11),CropLibrary!F149,IF(EXACT('CROP MANAGEMENT'!$E$3,CropLibrary!$G$11),CropLibrary!G149,IF(EXACT('CROP MANAGEMENT'!$E$3,CropLibrary!$H$11),CropLibrary!H149,IF(EXACT('CROP MANAGEMENT'!$E$3,CropLibrary!$I$11),CropLibrary!I149,IF(EXACT('CROP MANAGEMENT'!$E$3,CropLibrary!$J$11),CropLibrary!J149,IF(EXACT('CROP MANAGEMENT'!$E$3,CropLibrary!$K$11),CropLibrary!K149,BJ30)))))))</f>
        <v>0.77</v>
      </c>
      <c r="AD30" s="380">
        <f>IF(EXACT('CROP MANAGEMENT'!$F$3,CropLibrary!$E$11),CropLibrary!E149,IF(EXACT('CROP MANAGEMENT'!$F$3,CropLibrary!$F$11),CropLibrary!F149,IF(EXACT('CROP MANAGEMENT'!$F$3,CropLibrary!$G$11),CropLibrary!G149,IF(EXACT('CROP MANAGEMENT'!$F$3,CropLibrary!$H$11),CropLibrary!H149,IF(EXACT('CROP MANAGEMENT'!$F$3,CropLibrary!$I$11),CropLibrary!I149,IF(EXACT('CROP MANAGEMENT'!$F$3,CropLibrary!$J$11),CropLibrary!J149,IF(EXACT('CROP MANAGEMENT'!$F$3,CropLibrary!$K$11),CropLibrary!K149,BK30)))))))</f>
        <v>0</v>
      </c>
      <c r="AE30" s="13"/>
      <c r="AF30" s="223">
        <v>1.8</v>
      </c>
      <c r="AG30" s="380">
        <f>IF(EXACT('CROP MANAGEMENT'!$B$3,CropLibrary!$E$11),CropLibrary!E176,IF(EXACT('CROP MANAGEMENT'!$B$3,CropLibrary!$F$11),CropLibrary!F176,IF(EXACT('CROP MANAGEMENT'!$B$3,CropLibrary!$G$11),CropLibrary!G176,IF(EXACT('CROP MANAGEMENT'!$B$3,CropLibrary!$H$11),CropLibrary!H176,IF(EXACT('CROP MANAGEMENT'!$B$3,CropLibrary!$I$11),CropLibrary!I176,IF(EXACT('CROP MANAGEMENT'!$B$3,CropLibrary!$J$11),CropLibrary!J176,IF(EXACT('CROP MANAGEMENT'!$B$3,CropLibrary!$K$11),CropLibrary!K176,BG52)))))))</f>
        <v>25</v>
      </c>
      <c r="AH30" s="380">
        <f>IF(EXACT('CROP MANAGEMENT'!$C$3,CropLibrary!$E$11),CropLibrary!E176,IF(EXACT('CROP MANAGEMENT'!$C$3,CropLibrary!$F$11),CropLibrary!F176,IF(EXACT('CROP MANAGEMENT'!$C$3,CropLibrary!$G$11),CropLibrary!G176,IF(EXACT('CROP MANAGEMENT'!$C$3,CropLibrary!$H$11),CropLibrary!H176,IF(EXACT('CROP MANAGEMENT'!$C$3,CropLibrary!$I$11),CropLibrary!I176,IF(EXACT('CROP MANAGEMENT'!$C$3,CropLibrary!$J$11),CropLibrary!J176,IF(EXACT('CROP MANAGEMENT'!$C$3,CropLibrary!$K$11),CropLibrary!K176,BH52)))))))</f>
        <v>10</v>
      </c>
      <c r="AI30" s="380">
        <f>IF(EXACT('CROP MANAGEMENT'!$D$3,CropLibrary!$E$11),CropLibrary!E176,IF(EXACT('CROP MANAGEMENT'!$D$3,CropLibrary!$F$11),CropLibrary!F176,IF(EXACT('CROP MANAGEMENT'!$D$3,CropLibrary!$G$11),CropLibrary!G176,IF(EXACT('CROP MANAGEMENT'!$D$3,CropLibrary!$H$11),CropLibrary!H176,IF(EXACT('CROP MANAGEMENT'!$D$3,CropLibrary!$I$11),CropLibrary!I176,IF(EXACT('CROP MANAGEMENT'!$D$3,CropLibrary!$J$11),CropLibrary!J176,IF(EXACT('CROP MANAGEMENT'!$D$3,CropLibrary!$K$11),CropLibrary!K176,BI52)))))))</f>
        <v>25</v>
      </c>
      <c r="AJ30" s="380">
        <f>IF(EXACT('CROP MANAGEMENT'!$E$3,CropLibrary!$E$11),CropLibrary!E176,IF(EXACT('CROP MANAGEMENT'!$E$3,CropLibrary!$F$11),CropLibrary!F176,IF(EXACT('CROP MANAGEMENT'!$E$3,CropLibrary!$G$11),CropLibrary!G176,IF(EXACT('CROP MANAGEMENT'!$E$3,CropLibrary!$H$11),CropLibrary!H176,IF(EXACT('CROP MANAGEMENT'!$E$3,CropLibrary!$I$11),CropLibrary!I176,IF(EXACT('CROP MANAGEMENT'!$E$3,CropLibrary!$J$11),CropLibrary!J176,IF(EXACT('CROP MANAGEMENT'!$E$3,CropLibrary!$K$11),CropLibrary!K176,BJ52)))))))</f>
        <v>10</v>
      </c>
      <c r="AK30" s="380">
        <f>IF(EXACT('CROP MANAGEMENT'!$F$3,CropLibrary!$E$11),CropLibrary!E176,IF(EXACT('CROP MANAGEMENT'!$F$3,CropLibrary!$F$11),CropLibrary!F176,IF(EXACT('CROP MANAGEMENT'!$F$3,CropLibrary!$G$11),CropLibrary!G176,IF(EXACT('CROP MANAGEMENT'!$F$3,CropLibrary!$H$11),CropLibrary!H176,IF(EXACT('CROP MANAGEMENT'!$F$3,CropLibrary!$I$11),CropLibrary!I176,IF(EXACT('CROP MANAGEMENT'!$F$3,CropLibrary!$J$11),CropLibrary!J176,IF(EXACT('CROP MANAGEMENT'!$F$3,CropLibrary!$K$11),CropLibrary!K176,BK52)))))))</f>
        <v>10</v>
      </c>
      <c r="AL30" s="11"/>
      <c r="AM30" s="11"/>
      <c r="AN30" s="11"/>
      <c r="AO30" s="11"/>
      <c r="AP30" s="11"/>
      <c r="AQ30" s="11"/>
      <c r="AR30" s="9"/>
      <c r="AS30" s="11"/>
      <c r="AT30" s="11"/>
      <c r="AU30" s="141" t="str">
        <f>IF(EXACT('CROP MANAGEMENT'!$B$3,CropLibrary!$L$11),CropLibrary!L31,IF(EXACT('CROP MANAGEMENT'!$B$3,CropLibrary!$M$11),CropLibrary!M31,IF(EXACT('CROP MANAGEMENT'!$B$3,CropLibrary!$N$11),CropLibrary!N31,"out of range")))</f>
        <v>out of range</v>
      </c>
      <c r="AV30" s="13" t="str">
        <f>IF(EXACT('CROP MANAGEMENT'!$C$3,CropLibrary!$L$11),CropLibrary!L31,IF(EXACT('CROP MANAGEMENT'!$C$3,CropLibrary!$M$11),CropLibrary!M31,IF(EXACT('CROP MANAGEMENT'!$C$3,CropLibrary!$N$11),CropLibrary!N31,"out of range")))</f>
        <v>out of range</v>
      </c>
      <c r="AW30" s="13" t="str">
        <f>IF(EXACT('CROP MANAGEMENT'!$D$3,CropLibrary!$L$11),CropLibrary!L31,IF(EXACT('CROP MANAGEMENT'!$D$3,CropLibrary!$M$11),CropLibrary!M31,IF(EXACT('CROP MANAGEMENT'!$D$3,CropLibrary!$N$11),CropLibrary!N31,"out of range")))</f>
        <v>out of range</v>
      </c>
      <c r="AX30" s="13">
        <f>IF(EXACT('CROP MANAGEMENT'!$E$3,CropLibrary!$L$11),CropLibrary!L31,IF(EXACT('CROP MANAGEMENT'!$E$3,CropLibrary!$M$11),CropLibrary!M31,IF(EXACT('CROP MANAGEMENT'!$E$3,CropLibrary!$N$11),CropLibrary!N31,"out of range")))</f>
        <v>0.01</v>
      </c>
      <c r="AY30" s="13" t="str">
        <f>IF(EXACT('CROP MANAGEMENT'!$F$3,CropLibrary!$L$11),CropLibrary!L31,IF(EXACT('CROP MANAGEMENT'!$F$3,CropLibrary!$M$11),CropLibrary!M31,IF(EXACT('CROP MANAGEMENT'!$F$3,CropLibrary!$N$11),CropLibrary!N31,"out of range")))</f>
        <v>out of range</v>
      </c>
      <c r="AZ30" s="108">
        <f>CropLibrary!D95</f>
        <v>1.8</v>
      </c>
      <c r="BA30" s="13" t="str">
        <f>IF(EXACT('CROP MANAGEMENT'!$B$3,CropLibrary!$L$11),CropLibrary!L95,IF(EXACT('CROP MANAGEMENT'!$B$3,CropLibrary!$M$11),CropLibrary!M95,IF(EXACT('CROP MANAGEMENT'!$B$3,CropLibrary!$N$11),CropLibrary!N95,"out of range")))</f>
        <v>out of range</v>
      </c>
      <c r="BB30" s="13" t="str">
        <f>IF(EXACT('CROP MANAGEMENT'!$C$3,CropLibrary!$L$11),CropLibrary!L95,IF(EXACT('CROP MANAGEMENT'!$C$3,CropLibrary!$M$11),CropLibrary!M95,IF(EXACT('CROP MANAGEMENT'!$C$3,CropLibrary!$N$11),CropLibrary!N95,"out of range")))</f>
        <v>out of range</v>
      </c>
      <c r="BC30" s="13" t="str">
        <f>IF(EXACT('CROP MANAGEMENT'!$D$3,CropLibrary!$L$11),CropLibrary!L95,IF(EXACT('CROP MANAGEMENT'!$D$3,CropLibrary!$M$11),CropLibrary!M95,IF(EXACT('CROP MANAGEMENT'!$D$3,CropLibrary!$N$11),CropLibrary!N95,"out of range")))</f>
        <v>out of range</v>
      </c>
      <c r="BD30" s="13">
        <f>IF(EXACT('CROP MANAGEMENT'!$E$3,CropLibrary!$L$11),CropLibrary!L95,IF(EXACT('CROP MANAGEMENT'!$E$3,CropLibrary!$M$11),CropLibrary!M95,IF(EXACT('CROP MANAGEMENT'!$E$3,CropLibrary!$N$11),CropLibrary!N95,"out of range")))</f>
        <v>4.8000000000000001E-2</v>
      </c>
      <c r="BE30" s="13" t="str">
        <f>IF(EXACT('CROP MANAGEMENT'!$F$3,CropLibrary!$L$11),CropLibrary!L95,IF(EXACT('CROP MANAGEMENT'!$F$3,CropLibrary!$M$11),CropLibrary!M95,IF(EXACT('CROP MANAGEMENT'!$F$3,CropLibrary!$N$11),CropLibrary!N95,"out of range")))</f>
        <v>out of range</v>
      </c>
      <c r="BF30" s="108">
        <f>CropLibrary!D149</f>
        <v>1.8</v>
      </c>
      <c r="BG30" s="13" t="str">
        <f>IF(EXACT('CROP MANAGEMENT'!$B$3,CropLibrary!$L$11),CropLibrary!L149,IF(EXACT('CROP MANAGEMENT'!$B$3,CropLibrary!$M$11),CropLibrary!M149,IF(EXACT('CROP MANAGEMENT'!$B$3,CropLibrary!$N$11),CropLibrary!N149,"out of range")))</f>
        <v>out of range</v>
      </c>
      <c r="BH30" s="13" t="str">
        <f>IF(EXACT('CROP MANAGEMENT'!$C$3,CropLibrary!$L$11),CropLibrary!L149,IF(EXACT('CROP MANAGEMENT'!$C$3,CropLibrary!$M$11),CropLibrary!M149,IF(EXACT('CROP MANAGEMENT'!$C$3,CropLibrary!$N$11),CropLibrary!N149,"out of range")))</f>
        <v>out of range</v>
      </c>
      <c r="BI30" s="13" t="str">
        <f>IF(EXACT('CROP MANAGEMENT'!$D$3,CropLibrary!$L$11),CropLibrary!L149,IF(EXACT('CROP MANAGEMENT'!$D$3,CropLibrary!$M$11),CropLibrary!M149,IF(EXACT('CROP MANAGEMENT'!$D$3,CropLibrary!$N$11),CropLibrary!N149,"out of range")))</f>
        <v>out of range</v>
      </c>
      <c r="BJ30" s="13">
        <f>IF(EXACT('CROP MANAGEMENT'!$E$3,CropLibrary!$L$11),CropLibrary!L149,IF(EXACT('CROP MANAGEMENT'!$E$3,CropLibrary!$M$11),CropLibrary!M149,IF(EXACT('CROP MANAGEMENT'!$E$3,CropLibrary!$N$11),CropLibrary!N149,"out of range")))</f>
        <v>0.77</v>
      </c>
      <c r="BK30" s="13" t="str">
        <f>IF(EXACT('CROP MANAGEMENT'!$F$3,CropLibrary!$L$11),CropLibrary!L149,IF(EXACT('CROP MANAGEMENT'!$F$3,CropLibrary!$M$11),CropLibrary!M149,IF(EXACT('CROP MANAGEMENT'!$F$3,CropLibrary!$N$11),CropLibrary!N149,"out of range")))</f>
        <v>out of range</v>
      </c>
      <c r="BL30" s="13"/>
      <c r="BM30" s="13"/>
      <c r="BN30" s="13"/>
      <c r="BO30" s="13"/>
      <c r="BP30" s="13"/>
      <c r="BQ30" s="378"/>
      <c r="BR30" s="13"/>
      <c r="BS30" s="13"/>
      <c r="BT30" s="13"/>
      <c r="BU30" s="11"/>
      <c r="BV30" s="11"/>
      <c r="BW30" s="11"/>
    </row>
    <row r="31" spans="1:75" x14ac:dyDescent="0.3">
      <c r="A31" s="457"/>
      <c r="B31" s="457"/>
      <c r="C31" s="203" t="str">
        <f>CropLibrary!C32</f>
        <v>P concentration in crop tissue</v>
      </c>
      <c r="D31" s="212" t="str">
        <f>CropLibrary!D32</f>
        <v>[]</v>
      </c>
      <c r="E31" s="379">
        <f>IF(EXACT('CROP MANAGEMENT'!$B$3,CropLibrary!$E$11),CropLibrary!E32,IF(EXACT('CROP MANAGEMENT'!$B$3,CropLibrary!$F$11),CropLibrary!F32,IF(EXACT('CROP MANAGEMENT'!$B$3,CropLibrary!$G$11),CropLibrary!G32,IF(EXACT('CROP MANAGEMENT'!$B$3,CropLibrary!$H$11),CropLibrary!H32,IF(EXACT('CROP MANAGEMENT'!$B$3,CropLibrary!$I$11),CropLibrary!I32,IF(EXACT('CROP MANAGEMENT'!$B$3,CropLibrary!$J$11),CropLibrary!J32,IF(EXACT('CROP MANAGEMENT'!$B$3,CropLibrary!$K$11),CropLibrary!K32,AU31)))))))</f>
        <v>1E-3</v>
      </c>
      <c r="F31" s="379">
        <f>IF(EXACT('CROP MANAGEMENT'!$C$3,CropLibrary!$E$11),CropLibrary!E32,IF(EXACT('CROP MANAGEMENT'!$C$3,CropLibrary!$F$11),CropLibrary!F32,IF(EXACT('CROP MANAGEMENT'!$C$3,CropLibrary!$G$11),CropLibrary!G32,IF(EXACT('CROP MANAGEMENT'!$C$3,CropLibrary!$H$11),CropLibrary!H32,IF(EXACT('CROP MANAGEMENT'!$C$3,CropLibrary!$I$11),CropLibrary!I32,IF(EXACT('CROP MANAGEMENT'!$C$3,CropLibrary!$J$11),CropLibrary!J32,IF(EXACT('CROP MANAGEMENT'!$C$3,CropLibrary!$K$11),CropLibrary!K32,AV31)))))))</f>
        <v>2.5000000000000001E-3</v>
      </c>
      <c r="G31" s="379">
        <f>IF(EXACT('CROP MANAGEMENT'!$D$3,CropLibrary!$E$11),CropLibrary!E32,IF(EXACT('CROP MANAGEMENT'!$D$3,CropLibrary!$F$11),CropLibrary!F32,IF(EXACT('CROP MANAGEMENT'!$D$3,CropLibrary!$G$11),CropLibrary!G32,IF(EXACT('CROP MANAGEMENT'!$D$3,CropLibrary!$H$11),CropLibrary!H32,IF(EXACT('CROP MANAGEMENT'!$D$3,CropLibrary!$I$11),CropLibrary!I32,IF(EXACT('CROP MANAGEMENT'!$D$3,CropLibrary!$J$11),CropLibrary!J32,IF(EXACT('CROP MANAGEMENT'!$D$3,CropLibrary!$K$11),CropLibrary!K32,AW31)))))))</f>
        <v>1E-3</v>
      </c>
      <c r="H31" s="379">
        <f>IF(EXACT('CROP MANAGEMENT'!$E$3,CropLibrary!$E$11),CropLibrary!E32,IF(EXACT('CROP MANAGEMENT'!$E$3,CropLibrary!$F$11),CropLibrary!F32,IF(EXACT('CROP MANAGEMENT'!$E$3,CropLibrary!$G$11),CropLibrary!G32,IF(EXACT('CROP MANAGEMENT'!$E$3,CropLibrary!$H$11),CropLibrary!H32,IF(EXACT('CROP MANAGEMENT'!$E$3,CropLibrary!$I$11),CropLibrary!I32,IF(EXACT('CROP MANAGEMENT'!$E$3,CropLibrary!$J$11),CropLibrary!J32,IF(EXACT('CROP MANAGEMENT'!$E$3,CropLibrary!$K$11),CropLibrary!K32,AX31)))))))</f>
        <v>1E-3</v>
      </c>
      <c r="I31" s="379">
        <f>IF(EXACT('CROP MANAGEMENT'!$F$3,CropLibrary!$E$11),CropLibrary!E32,IF(EXACT('CROP MANAGEMENT'!$F$3,CropLibrary!$F$11),CropLibrary!F32,IF(EXACT('CROP MANAGEMENT'!$F$3,CropLibrary!$G$11),CropLibrary!G32,IF(EXACT('CROP MANAGEMENT'!$F$3,CropLibrary!$H$11),CropLibrary!H32,IF(EXACT('CROP MANAGEMENT'!$F$3,CropLibrary!$I$11),CropLibrary!I32,IF(EXACT('CROP MANAGEMENT'!$F$3,CropLibrary!$J$11),CropLibrary!J32,IF(EXACT('CROP MANAGEMENT'!$F$3,CropLibrary!$K$11),CropLibrary!K32,AY31)))))))</f>
        <v>6.9999999999999999E-4</v>
      </c>
      <c r="J31" s="11"/>
      <c r="K31" s="223">
        <v>1.9</v>
      </c>
      <c r="L31" s="380">
        <f>IF(EXACT('CROP MANAGEMENT'!$B$3,CropLibrary!$E$11),CropLibrary!E96,IF(EXACT('CROP MANAGEMENT'!$B$3,CropLibrary!$F$11),CropLibrary!F96,IF(EXACT('CROP MANAGEMENT'!$B$3,CropLibrary!$G$11),CropLibrary!G96,IF(EXACT('CROP MANAGEMENT'!$B$3,CropLibrary!$H$11),CropLibrary!H96,IF(EXACT('CROP MANAGEMENT'!$B$3,CropLibrary!$I$11),CropLibrary!I96,IF(EXACT('CROP MANAGEMENT'!$B$3,CropLibrary!$J$11),CropLibrary!J96,IF(EXACT('CROP MANAGEMENT'!$B$3,CropLibrary!$K$11),CropLibrary!K96,BA31)))))))</f>
        <v>0.5511584447280311</v>
      </c>
      <c r="M31" s="380">
        <f>IF(EXACT('CROP MANAGEMENT'!$C$3,CropLibrary!$E$11),CropLibrary!E96,IF(EXACT('CROP MANAGEMENT'!$C$3,CropLibrary!$F$11),CropLibrary!F96,IF(EXACT('CROP MANAGEMENT'!$C$3,CropLibrary!$G$11),CropLibrary!G96,IF(EXACT('CROP MANAGEMENT'!$C$3,CropLibrary!$H$11),CropLibrary!H96,IF(EXACT('CROP MANAGEMENT'!$C$3,CropLibrary!$I$11),CropLibrary!I96,IF(EXACT('CROP MANAGEMENT'!$C$3,CropLibrary!$J$11),CropLibrary!J96,IF(EXACT('CROP MANAGEMENT'!$C$3,CropLibrary!$K$11),CropLibrary!K96,BB31)))))))</f>
        <v>0</v>
      </c>
      <c r="N31" s="380">
        <f>IF(EXACT('CROP MANAGEMENT'!$D$3,CropLibrary!$E$11),CropLibrary!E96,IF(EXACT('CROP MANAGEMENT'!$D$3,CropLibrary!$F$11),CropLibrary!F96,IF(EXACT('CROP MANAGEMENT'!$D$3,CropLibrary!$G$11),CropLibrary!G96,IF(EXACT('CROP MANAGEMENT'!$D$3,CropLibrary!$H$11),CropLibrary!H96,IF(EXACT('CROP MANAGEMENT'!$D$3,CropLibrary!$I$11),CropLibrary!I96,IF(EXACT('CROP MANAGEMENT'!$D$3,CropLibrary!$J$11),CropLibrary!J96,IF(EXACT('CROP MANAGEMENT'!$D$3,CropLibrary!$K$11),CropLibrary!K96,BC31)))))))</f>
        <v>0.20206558718578116</v>
      </c>
      <c r="O31" s="380">
        <f>IF(EXACT('CROP MANAGEMENT'!$E$3,CropLibrary!$E$11),CropLibrary!E96,IF(EXACT('CROP MANAGEMENT'!$E$3,CropLibrary!$F$11),CropLibrary!F96,IF(EXACT('CROP MANAGEMENT'!$E$3,CropLibrary!$G$11),CropLibrary!G96,IF(EXACT('CROP MANAGEMENT'!$E$3,CropLibrary!$H$11),CropLibrary!H96,IF(EXACT('CROP MANAGEMENT'!$E$3,CropLibrary!$I$11),CropLibrary!I96,IF(EXACT('CROP MANAGEMENT'!$E$3,CropLibrary!$J$11),CropLibrary!J96,IF(EXACT('CROP MANAGEMENT'!$E$3,CropLibrary!$K$11),CropLibrary!K96,BD31)))))))</f>
        <v>0.01</v>
      </c>
      <c r="P31" s="380">
        <f>IF(EXACT('CROP MANAGEMENT'!$F$3,CropLibrary!$E$11),CropLibrary!E96,IF(EXACT('CROP MANAGEMENT'!$F$3,CropLibrary!$F$11),CropLibrary!F96,IF(EXACT('CROP MANAGEMENT'!$F$3,CropLibrary!$G$11),CropLibrary!G96,IF(EXACT('CROP MANAGEMENT'!$F$3,CropLibrary!$H$11),CropLibrary!H96,IF(EXACT('CROP MANAGEMENT'!$F$3,CropLibrary!$I$11),CropLibrary!I96,IF(EXACT('CROP MANAGEMENT'!$F$3,CropLibrary!$J$11),CropLibrary!J96,IF(EXACT('CROP MANAGEMENT'!$F$3,CropLibrary!$K$11),CropLibrary!K96,BE31)))))))</f>
        <v>0.93685000506966154</v>
      </c>
      <c r="Q31" s="11"/>
      <c r="R31" s="223">
        <v>1.9</v>
      </c>
      <c r="S31" s="380">
        <f>IF(EXACT('CROP MANAGEMENT'!$B$3,CropLibrary!$E$11),CropLibrary!E123,IF(EXACT('CROP MANAGEMENT'!$B$3,CropLibrary!$F$11),CropLibrary!F123,IF(EXACT('CROP MANAGEMENT'!$B$3,CropLibrary!$G$11),CropLibrary!G123,IF(EXACT('CROP MANAGEMENT'!$B$3,CropLibrary!$H$11),CropLibrary!H123,IF(EXACT('CROP MANAGEMENT'!$B$3,CropLibrary!$I$11),CropLibrary!I123,IF(EXACT('CROP MANAGEMENT'!$B$3,CropLibrary!$J$11),CropLibrary!J123,IF(EXACT('CROP MANAGEMENT'!$B$3,CropLibrary!$K$11),CropLibrary!K123,BA53)))))))</f>
        <v>0.35866295948503146</v>
      </c>
      <c r="T31" s="380">
        <f>IF(EXACT('CROP MANAGEMENT'!$C$3,CropLibrary!$E$11),CropLibrary!E123,IF(EXACT('CROP MANAGEMENT'!$C$3,CropLibrary!$F$11),CropLibrary!F123,IF(EXACT('CROP MANAGEMENT'!$C$3,CropLibrary!$G$11),CropLibrary!G123,IF(EXACT('CROP MANAGEMENT'!$C$3,CropLibrary!$H$11),CropLibrary!H123,IF(EXACT('CROP MANAGEMENT'!$C$3,CropLibrary!$I$11),CropLibrary!I123,IF(EXACT('CROP MANAGEMENT'!$C$3,CropLibrary!$J$11),CropLibrary!J123,IF(EXACT('CROP MANAGEMENT'!$C$3,CropLibrary!$K$11),CropLibrary!K123,BB53)))))))</f>
        <v>0.37787072401267224</v>
      </c>
      <c r="U31" s="380">
        <f>IF(EXACT('CROP MANAGEMENT'!$D$3,CropLibrary!$E$11),CropLibrary!E123,IF(EXACT('CROP MANAGEMENT'!$D$3,CropLibrary!$F$11),CropLibrary!F123,IF(EXACT('CROP MANAGEMENT'!$D$3,CropLibrary!$G$11),CropLibrary!G123,IF(EXACT('CROP MANAGEMENT'!$D$3,CropLibrary!$H$11),CropLibrary!H123,IF(EXACT('CROP MANAGEMENT'!$D$3,CropLibrary!$I$11),CropLibrary!I123,IF(EXACT('CROP MANAGEMENT'!$D$3,CropLibrary!$J$11),CropLibrary!J123,IF(EXACT('CROP MANAGEMENT'!$D$3,CropLibrary!$K$11),CropLibrary!K123,BC53)))))))</f>
        <v>0.52517333036360336</v>
      </c>
      <c r="V31" s="380">
        <f>IF(EXACT('CROP MANAGEMENT'!$E$3,CropLibrary!$E$11),CropLibrary!E123,IF(EXACT('CROP MANAGEMENT'!$E$3,CropLibrary!$F$11),CropLibrary!F123,IF(EXACT('CROP MANAGEMENT'!$E$3,CropLibrary!$G$11),CropLibrary!G123,IF(EXACT('CROP MANAGEMENT'!$E$3,CropLibrary!$H$11),CropLibrary!H123,IF(EXACT('CROP MANAGEMENT'!$E$3,CropLibrary!$I$11),CropLibrary!I123,IF(EXACT('CROP MANAGEMENT'!$E$3,CropLibrary!$J$11),CropLibrary!J123,IF(EXACT('CROP MANAGEMENT'!$E$3,CropLibrary!$K$11),CropLibrary!K123,BD53)))))))</f>
        <v>0.37</v>
      </c>
      <c r="W31" s="380">
        <f>IF(EXACT('CROP MANAGEMENT'!$F$3,CropLibrary!$E$11),CropLibrary!E123,IF(EXACT('CROP MANAGEMENT'!$F$3,CropLibrary!$F$11),CropLibrary!F123,IF(EXACT('CROP MANAGEMENT'!$F$3,CropLibrary!$G$11),CropLibrary!G123,IF(EXACT('CROP MANAGEMENT'!$F$3,CropLibrary!$H$11),CropLibrary!H123,IF(EXACT('CROP MANAGEMENT'!$F$3,CropLibrary!$I$11),CropLibrary!I123,IF(EXACT('CROP MANAGEMENT'!$F$3,CropLibrary!$J$11),CropLibrary!J123,IF(EXACT('CROP MANAGEMENT'!$F$3,CropLibrary!$K$11),CropLibrary!K123,BE53)))))))</f>
        <v>0.1</v>
      </c>
      <c r="X31" s="11"/>
      <c r="Y31" s="223">
        <v>1.9</v>
      </c>
      <c r="Z31" s="380">
        <f>IF(EXACT('CROP MANAGEMENT'!$B$3,CropLibrary!$E$11),CropLibrary!E150,IF(EXACT('CROP MANAGEMENT'!$B$3,CropLibrary!$F$11),CropLibrary!F150,IF(EXACT('CROP MANAGEMENT'!$B$3,CropLibrary!$G$11),CropLibrary!G150,IF(EXACT('CROP MANAGEMENT'!$B$3,CropLibrary!$H$11),CropLibrary!H150,IF(EXACT('CROP MANAGEMENT'!$B$3,CropLibrary!$I$11),CropLibrary!I150,IF(EXACT('CROP MANAGEMENT'!$B$3,CropLibrary!$J$11),CropLibrary!J150,IF(EXACT('CROP MANAGEMENT'!$B$3,CropLibrary!$K$11),CropLibrary!K150,BG31)))))))</f>
        <v>0.70248900907918621</v>
      </c>
      <c r="AA31" s="380">
        <f>IF(EXACT('CROP MANAGEMENT'!$C$3,CropLibrary!$E$11),CropLibrary!E150,IF(EXACT('CROP MANAGEMENT'!$C$3,CropLibrary!$F$11),CropLibrary!F150,IF(EXACT('CROP MANAGEMENT'!$C$3,CropLibrary!$G$11),CropLibrary!G150,IF(EXACT('CROP MANAGEMENT'!$C$3,CropLibrary!$H$11),CropLibrary!H150,IF(EXACT('CROP MANAGEMENT'!$C$3,CropLibrary!$I$11),CropLibrary!I150,IF(EXACT('CROP MANAGEMENT'!$C$3,CropLibrary!$J$11),CropLibrary!J150,IF(EXACT('CROP MANAGEMENT'!$C$3,CropLibrary!$K$11),CropLibrary!K150,BH31)))))))</f>
        <v>0.19016671455916592</v>
      </c>
      <c r="AB31" s="380">
        <f>IF(EXACT('CROP MANAGEMENT'!$D$3,CropLibrary!$E$11),CropLibrary!E150,IF(EXACT('CROP MANAGEMENT'!$D$3,CropLibrary!$F$11),CropLibrary!F150,IF(EXACT('CROP MANAGEMENT'!$D$3,CropLibrary!$G$11),CropLibrary!G150,IF(EXACT('CROP MANAGEMENT'!$D$3,CropLibrary!$H$11),CropLibrary!H150,IF(EXACT('CROP MANAGEMENT'!$D$3,CropLibrary!$I$11),CropLibrary!I150,IF(EXACT('CROP MANAGEMENT'!$D$3,CropLibrary!$J$11),CropLibrary!J150,IF(EXACT('CROP MANAGEMENT'!$D$3,CropLibrary!$K$11),CropLibrary!K150,BI31)))))))</f>
        <v>0.66250000000000075</v>
      </c>
      <c r="AC31" s="380">
        <f>IF(EXACT('CROP MANAGEMENT'!$E$3,CropLibrary!$E$11),CropLibrary!E150,IF(EXACT('CROP MANAGEMENT'!$E$3,CropLibrary!$F$11),CropLibrary!F150,IF(EXACT('CROP MANAGEMENT'!$E$3,CropLibrary!$G$11),CropLibrary!G150,IF(EXACT('CROP MANAGEMENT'!$E$3,CropLibrary!$H$11),CropLibrary!H150,IF(EXACT('CROP MANAGEMENT'!$E$3,CropLibrary!$I$11),CropLibrary!I150,IF(EXACT('CROP MANAGEMENT'!$E$3,CropLibrary!$J$11),CropLibrary!J150,IF(EXACT('CROP MANAGEMENT'!$E$3,CropLibrary!$K$11),CropLibrary!K150,BJ31)))))))</f>
        <v>0.81</v>
      </c>
      <c r="AD31" s="380">
        <f>IF(EXACT('CROP MANAGEMENT'!$F$3,CropLibrary!$E$11),CropLibrary!E150,IF(EXACT('CROP MANAGEMENT'!$F$3,CropLibrary!$F$11),CropLibrary!F150,IF(EXACT('CROP MANAGEMENT'!$F$3,CropLibrary!$G$11),CropLibrary!G150,IF(EXACT('CROP MANAGEMENT'!$F$3,CropLibrary!$H$11),CropLibrary!H150,IF(EXACT('CROP MANAGEMENT'!$F$3,CropLibrary!$I$11),CropLibrary!I150,IF(EXACT('CROP MANAGEMENT'!$F$3,CropLibrary!$J$11),CropLibrary!J150,IF(EXACT('CROP MANAGEMENT'!$F$3,CropLibrary!$K$11),CropLibrary!K150,BK31)))))))</f>
        <v>0</v>
      </c>
      <c r="AE31" s="13"/>
      <c r="AF31" s="223">
        <v>1.9</v>
      </c>
      <c r="AG31" s="380">
        <f>IF(EXACT('CROP MANAGEMENT'!$B$3,CropLibrary!$E$11),CropLibrary!E177,IF(EXACT('CROP MANAGEMENT'!$B$3,CropLibrary!$F$11),CropLibrary!F177,IF(EXACT('CROP MANAGEMENT'!$B$3,CropLibrary!$G$11),CropLibrary!G177,IF(EXACT('CROP MANAGEMENT'!$B$3,CropLibrary!$H$11),CropLibrary!H177,IF(EXACT('CROP MANAGEMENT'!$B$3,CropLibrary!$I$11),CropLibrary!I177,IF(EXACT('CROP MANAGEMENT'!$B$3,CropLibrary!$J$11),CropLibrary!J177,IF(EXACT('CROP MANAGEMENT'!$B$3,CropLibrary!$K$11),CropLibrary!K177,BG53)))))))</f>
        <v>25</v>
      </c>
      <c r="AH31" s="380">
        <f>IF(EXACT('CROP MANAGEMENT'!$C$3,CropLibrary!$E$11),CropLibrary!E177,IF(EXACT('CROP MANAGEMENT'!$C$3,CropLibrary!$F$11),CropLibrary!F177,IF(EXACT('CROP MANAGEMENT'!$C$3,CropLibrary!$G$11),CropLibrary!G177,IF(EXACT('CROP MANAGEMENT'!$C$3,CropLibrary!$H$11),CropLibrary!H177,IF(EXACT('CROP MANAGEMENT'!$C$3,CropLibrary!$I$11),CropLibrary!I177,IF(EXACT('CROP MANAGEMENT'!$C$3,CropLibrary!$J$11),CropLibrary!J177,IF(EXACT('CROP MANAGEMENT'!$C$3,CropLibrary!$K$11),CropLibrary!K177,BH53)))))))</f>
        <v>10</v>
      </c>
      <c r="AI31" s="380">
        <f>IF(EXACT('CROP MANAGEMENT'!$D$3,CropLibrary!$E$11),CropLibrary!E177,IF(EXACT('CROP MANAGEMENT'!$D$3,CropLibrary!$F$11),CropLibrary!F177,IF(EXACT('CROP MANAGEMENT'!$D$3,CropLibrary!$G$11),CropLibrary!G177,IF(EXACT('CROP MANAGEMENT'!$D$3,CropLibrary!$H$11),CropLibrary!H177,IF(EXACT('CROP MANAGEMENT'!$D$3,CropLibrary!$I$11),CropLibrary!I177,IF(EXACT('CROP MANAGEMENT'!$D$3,CropLibrary!$J$11),CropLibrary!J177,IF(EXACT('CROP MANAGEMENT'!$D$3,CropLibrary!$K$11),CropLibrary!K177,BI53)))))))</f>
        <v>25</v>
      </c>
      <c r="AJ31" s="380">
        <f>IF(EXACT('CROP MANAGEMENT'!$E$3,CropLibrary!$E$11),CropLibrary!E177,IF(EXACT('CROP MANAGEMENT'!$E$3,CropLibrary!$F$11),CropLibrary!F177,IF(EXACT('CROP MANAGEMENT'!$E$3,CropLibrary!$G$11),CropLibrary!G177,IF(EXACT('CROP MANAGEMENT'!$E$3,CropLibrary!$H$11),CropLibrary!H177,IF(EXACT('CROP MANAGEMENT'!$E$3,CropLibrary!$I$11),CropLibrary!I177,IF(EXACT('CROP MANAGEMENT'!$E$3,CropLibrary!$J$11),CropLibrary!J177,IF(EXACT('CROP MANAGEMENT'!$E$3,CropLibrary!$K$11),CropLibrary!K177,BJ53)))))))</f>
        <v>10</v>
      </c>
      <c r="AK31" s="380">
        <f>IF(EXACT('CROP MANAGEMENT'!$F$3,CropLibrary!$E$11),CropLibrary!E177,IF(EXACT('CROP MANAGEMENT'!$F$3,CropLibrary!$F$11),CropLibrary!F177,IF(EXACT('CROP MANAGEMENT'!$F$3,CropLibrary!$G$11),CropLibrary!G177,IF(EXACT('CROP MANAGEMENT'!$F$3,CropLibrary!$H$11),CropLibrary!H177,IF(EXACT('CROP MANAGEMENT'!$F$3,CropLibrary!$I$11),CropLibrary!I177,IF(EXACT('CROP MANAGEMENT'!$F$3,CropLibrary!$J$11),CropLibrary!J177,IF(EXACT('CROP MANAGEMENT'!$F$3,CropLibrary!$K$11),CropLibrary!K177,BK53)))))))</f>
        <v>10</v>
      </c>
      <c r="AL31" s="11"/>
      <c r="AM31" s="11"/>
      <c r="AN31" s="11"/>
      <c r="AO31" s="11"/>
      <c r="AP31" s="11"/>
      <c r="AQ31" s="11"/>
      <c r="AR31" s="9"/>
      <c r="AS31" s="11"/>
      <c r="AT31" s="11"/>
      <c r="AU31" s="141" t="str">
        <f>IF(EXACT('CROP MANAGEMENT'!$B$3,CropLibrary!$L$11),CropLibrary!L32,IF(EXACT('CROP MANAGEMENT'!$B$3,CropLibrary!$M$11),CropLibrary!M32,IF(EXACT('CROP MANAGEMENT'!$B$3,CropLibrary!$N$11),CropLibrary!N32,"out of range")))</f>
        <v>out of range</v>
      </c>
      <c r="AV31" s="13" t="str">
        <f>IF(EXACT('CROP MANAGEMENT'!$C$3,CropLibrary!$L$11),CropLibrary!L32,IF(EXACT('CROP MANAGEMENT'!$C$3,CropLibrary!$M$11),CropLibrary!M32,IF(EXACT('CROP MANAGEMENT'!$C$3,CropLibrary!$N$11),CropLibrary!N32,"out of range")))</f>
        <v>out of range</v>
      </c>
      <c r="AW31" s="13" t="str">
        <f>IF(EXACT('CROP MANAGEMENT'!$D$3,CropLibrary!$L$11),CropLibrary!L32,IF(EXACT('CROP MANAGEMENT'!$D$3,CropLibrary!$M$11),CropLibrary!M32,IF(EXACT('CROP MANAGEMENT'!$D$3,CropLibrary!$N$11),CropLibrary!N32,"out of range")))</f>
        <v>out of range</v>
      </c>
      <c r="AX31" s="13">
        <f>IF(EXACT('CROP MANAGEMENT'!$E$3,CropLibrary!$L$11),CropLibrary!L32,IF(EXACT('CROP MANAGEMENT'!$E$3,CropLibrary!$M$11),CropLibrary!M32,IF(EXACT('CROP MANAGEMENT'!$E$3,CropLibrary!$N$11),CropLibrary!N32,"out of range")))</f>
        <v>1E-3</v>
      </c>
      <c r="AY31" s="13" t="str">
        <f>IF(EXACT('CROP MANAGEMENT'!$F$3,CropLibrary!$L$11),CropLibrary!L32,IF(EXACT('CROP MANAGEMENT'!$F$3,CropLibrary!$M$11),CropLibrary!M32,IF(EXACT('CROP MANAGEMENT'!$F$3,CropLibrary!$N$11),CropLibrary!N32,"out of range")))</f>
        <v>out of range</v>
      </c>
      <c r="AZ31" s="108">
        <f>CropLibrary!D96</f>
        <v>1.9</v>
      </c>
      <c r="BA31" s="13" t="str">
        <f>IF(EXACT('CROP MANAGEMENT'!$B$3,CropLibrary!$L$11),CropLibrary!L96,IF(EXACT('CROP MANAGEMENT'!$B$3,CropLibrary!$M$11),CropLibrary!M96,IF(EXACT('CROP MANAGEMENT'!$B$3,CropLibrary!$N$11),CropLibrary!N96,"out of range")))</f>
        <v>out of range</v>
      </c>
      <c r="BB31" s="13" t="str">
        <f>IF(EXACT('CROP MANAGEMENT'!$C$3,CropLibrary!$L$11),CropLibrary!L96,IF(EXACT('CROP MANAGEMENT'!$C$3,CropLibrary!$M$11),CropLibrary!M96,IF(EXACT('CROP MANAGEMENT'!$C$3,CropLibrary!$N$11),CropLibrary!N96,"out of range")))</f>
        <v>out of range</v>
      </c>
      <c r="BC31" s="13" t="str">
        <f>IF(EXACT('CROP MANAGEMENT'!$D$3,CropLibrary!$L$11),CropLibrary!L96,IF(EXACT('CROP MANAGEMENT'!$D$3,CropLibrary!$M$11),CropLibrary!M96,IF(EXACT('CROP MANAGEMENT'!$D$3,CropLibrary!$N$11),CropLibrary!N96,"out of range")))</f>
        <v>out of range</v>
      </c>
      <c r="BD31" s="13">
        <f>IF(EXACT('CROP MANAGEMENT'!$E$3,CropLibrary!$L$11),CropLibrary!L96,IF(EXACT('CROP MANAGEMENT'!$E$3,CropLibrary!$M$11),CropLibrary!M96,IF(EXACT('CROP MANAGEMENT'!$E$3,CropLibrary!$N$11),CropLibrary!N96,"out of range")))</f>
        <v>0.01</v>
      </c>
      <c r="BE31" s="13" t="str">
        <f>IF(EXACT('CROP MANAGEMENT'!$F$3,CropLibrary!$L$11),CropLibrary!L96,IF(EXACT('CROP MANAGEMENT'!$F$3,CropLibrary!$M$11),CropLibrary!M96,IF(EXACT('CROP MANAGEMENT'!$F$3,CropLibrary!$N$11),CropLibrary!N96,"out of range")))</f>
        <v>out of range</v>
      </c>
      <c r="BF31" s="108">
        <f>CropLibrary!D150</f>
        <v>1.9</v>
      </c>
      <c r="BG31" s="13" t="str">
        <f>IF(EXACT('CROP MANAGEMENT'!$B$3,CropLibrary!$L$11),CropLibrary!L150,IF(EXACT('CROP MANAGEMENT'!$B$3,CropLibrary!$M$11),CropLibrary!M150,IF(EXACT('CROP MANAGEMENT'!$B$3,CropLibrary!$N$11),CropLibrary!N150,"out of range")))</f>
        <v>out of range</v>
      </c>
      <c r="BH31" s="13" t="str">
        <f>IF(EXACT('CROP MANAGEMENT'!$C$3,CropLibrary!$L$11),CropLibrary!L150,IF(EXACT('CROP MANAGEMENT'!$C$3,CropLibrary!$M$11),CropLibrary!M150,IF(EXACT('CROP MANAGEMENT'!$C$3,CropLibrary!$N$11),CropLibrary!N150,"out of range")))</f>
        <v>out of range</v>
      </c>
      <c r="BI31" s="13" t="str">
        <f>IF(EXACT('CROP MANAGEMENT'!$D$3,CropLibrary!$L$11),CropLibrary!L150,IF(EXACT('CROP MANAGEMENT'!$D$3,CropLibrary!$M$11),CropLibrary!M150,IF(EXACT('CROP MANAGEMENT'!$D$3,CropLibrary!$N$11),CropLibrary!N150,"out of range")))</f>
        <v>out of range</v>
      </c>
      <c r="BJ31" s="13">
        <f>IF(EXACT('CROP MANAGEMENT'!$E$3,CropLibrary!$L$11),CropLibrary!L150,IF(EXACT('CROP MANAGEMENT'!$E$3,CropLibrary!$M$11),CropLibrary!M150,IF(EXACT('CROP MANAGEMENT'!$E$3,CropLibrary!$N$11),CropLibrary!N150,"out of range")))</f>
        <v>0.81</v>
      </c>
      <c r="BK31" s="13" t="str">
        <f>IF(EXACT('CROP MANAGEMENT'!$F$3,CropLibrary!$L$11),CropLibrary!L150,IF(EXACT('CROP MANAGEMENT'!$F$3,CropLibrary!$M$11),CropLibrary!M150,IF(EXACT('CROP MANAGEMENT'!$F$3,CropLibrary!$N$11),CropLibrary!N150,"out of range")))</f>
        <v>out of range</v>
      </c>
      <c r="BL31" s="13"/>
      <c r="BM31" s="13"/>
      <c r="BN31" s="13"/>
      <c r="BO31" s="13"/>
      <c r="BP31" s="13"/>
      <c r="BQ31" s="378"/>
      <c r="BR31" s="13"/>
      <c r="BS31" s="13"/>
      <c r="BT31" s="13"/>
      <c r="BU31" s="11"/>
      <c r="BV31" s="11"/>
      <c r="BW31" s="11"/>
    </row>
    <row r="32" spans="1:75" x14ac:dyDescent="0.3">
      <c r="A32" s="457"/>
      <c r="B32" s="457"/>
      <c r="C32" s="203" t="str">
        <f>CropLibrary!C33</f>
        <v>N concentration in young crop biomass</v>
      </c>
      <c r="D32" s="212" t="str">
        <f>CropLibrary!D33</f>
        <v>[]</v>
      </c>
      <c r="E32" s="379">
        <f>IF(EXACT('CROP MANAGEMENT'!$B$3,CropLibrary!$E$11),CropLibrary!E33,IF(EXACT('CROP MANAGEMENT'!$B$3,CropLibrary!$F$11),CropLibrary!F33,IF(EXACT('CROP MANAGEMENT'!$B$3,CropLibrary!$G$11),CropLibrary!G33,IF(EXACT('CROP MANAGEMENT'!$B$3,CropLibrary!$H$11),CropLibrary!H33,IF(EXACT('CROP MANAGEMENT'!$B$3,CropLibrary!$I$11),CropLibrary!I33,IF(EXACT('CROP MANAGEMENT'!$B$3,CropLibrary!$J$11),CropLibrary!J33,IF(EXACT('CROP MANAGEMENT'!$B$3,CropLibrary!$K$11),CropLibrary!K33,AU32)))))))</f>
        <v>1.4999999999999999E-2</v>
      </c>
      <c r="F32" s="379">
        <f>IF(EXACT('CROP MANAGEMENT'!$C$3,CropLibrary!$E$11),CropLibrary!E33,IF(EXACT('CROP MANAGEMENT'!$C$3,CropLibrary!$F$11),CropLibrary!F33,IF(EXACT('CROP MANAGEMENT'!$C$3,CropLibrary!$G$11),CropLibrary!G33,IF(EXACT('CROP MANAGEMENT'!$C$3,CropLibrary!$H$11),CropLibrary!H33,IF(EXACT('CROP MANAGEMENT'!$C$3,CropLibrary!$I$11),CropLibrary!I33,IF(EXACT('CROP MANAGEMENT'!$C$3,CropLibrary!$J$11),CropLibrary!J33,IF(EXACT('CROP MANAGEMENT'!$C$3,CropLibrary!$K$11),CropLibrary!K33,AV32)))))))</f>
        <v>1.4999999999999999E-2</v>
      </c>
      <c r="G32" s="379">
        <f>IF(EXACT('CROP MANAGEMENT'!$D$3,CropLibrary!$E$11),CropLibrary!E33,IF(EXACT('CROP MANAGEMENT'!$D$3,CropLibrary!$F$11),CropLibrary!F33,IF(EXACT('CROP MANAGEMENT'!$D$3,CropLibrary!$G$11),CropLibrary!G33,IF(EXACT('CROP MANAGEMENT'!$D$3,CropLibrary!$H$11),CropLibrary!H33,IF(EXACT('CROP MANAGEMENT'!$D$3,CropLibrary!$I$11),CropLibrary!I33,IF(EXACT('CROP MANAGEMENT'!$D$3,CropLibrary!$J$11),CropLibrary!J33,IF(EXACT('CROP MANAGEMENT'!$D$3,CropLibrary!$K$11),CropLibrary!K33,AW32)))))))</f>
        <v>1.4999999999999999E-2</v>
      </c>
      <c r="H32" s="379">
        <f>IF(EXACT('CROP MANAGEMENT'!$E$3,CropLibrary!$E$11),CropLibrary!E33,IF(EXACT('CROP MANAGEMENT'!$E$3,CropLibrary!$F$11),CropLibrary!F33,IF(EXACT('CROP MANAGEMENT'!$E$3,CropLibrary!$G$11),CropLibrary!G33,IF(EXACT('CROP MANAGEMENT'!$E$3,CropLibrary!$H$11),CropLibrary!H33,IF(EXACT('CROP MANAGEMENT'!$E$3,CropLibrary!$I$11),CropLibrary!I33,IF(EXACT('CROP MANAGEMENT'!$E$3,CropLibrary!$J$11),CropLibrary!J33,IF(EXACT('CROP MANAGEMENT'!$E$3,CropLibrary!$K$11),CropLibrary!K33,AX32)))))))</f>
        <v>1.4999999999999999E-2</v>
      </c>
      <c r="I32" s="379">
        <f>IF(EXACT('CROP MANAGEMENT'!$F$3,CropLibrary!$E$11),CropLibrary!E33,IF(EXACT('CROP MANAGEMENT'!$F$3,CropLibrary!$F$11),CropLibrary!F33,IF(EXACT('CROP MANAGEMENT'!$F$3,CropLibrary!$G$11),CropLibrary!G33,IF(EXACT('CROP MANAGEMENT'!$F$3,CropLibrary!$H$11),CropLibrary!H33,IF(EXACT('CROP MANAGEMENT'!$F$3,CropLibrary!$I$11),CropLibrary!I33,IF(EXACT('CROP MANAGEMENT'!$F$3,CropLibrary!$J$11),CropLibrary!J33,IF(EXACT('CROP MANAGEMENT'!$F$3,CropLibrary!$K$11),CropLibrary!K33,AY32)))))))</f>
        <v>1.2E-2</v>
      </c>
      <c r="J32" s="11"/>
      <c r="K32" s="223">
        <v>2</v>
      </c>
      <c r="L32" s="380">
        <f>IF(EXACT('CROP MANAGEMENT'!$B$3,CropLibrary!$E$11),CropLibrary!E97,IF(EXACT('CROP MANAGEMENT'!$B$3,CropLibrary!$F$11),CropLibrary!F97,IF(EXACT('CROP MANAGEMENT'!$B$3,CropLibrary!$G$11),CropLibrary!G97,IF(EXACT('CROP MANAGEMENT'!$B$3,CropLibrary!$H$11),CropLibrary!H97,IF(EXACT('CROP MANAGEMENT'!$B$3,CropLibrary!$I$11),CropLibrary!I97,IF(EXACT('CROP MANAGEMENT'!$B$3,CropLibrary!$J$11),CropLibrary!J97,IF(EXACT('CROP MANAGEMENT'!$B$3,CropLibrary!$K$11),CropLibrary!K97,BA32)))))))</f>
        <v>0.56534743774772556</v>
      </c>
      <c r="M32" s="380">
        <f>IF(EXACT('CROP MANAGEMENT'!$C$3,CropLibrary!$E$11),CropLibrary!E97,IF(EXACT('CROP MANAGEMENT'!$C$3,CropLibrary!$F$11),CropLibrary!F97,IF(EXACT('CROP MANAGEMENT'!$C$3,CropLibrary!$G$11),CropLibrary!G97,IF(EXACT('CROP MANAGEMENT'!$C$3,CropLibrary!$H$11),CropLibrary!H97,IF(EXACT('CROP MANAGEMENT'!$C$3,CropLibrary!$I$11),CropLibrary!I97,IF(EXACT('CROP MANAGEMENT'!$C$3,CropLibrary!$J$11),CropLibrary!J97,IF(EXACT('CROP MANAGEMENT'!$C$3,CropLibrary!$K$11),CropLibrary!K97,BB32)))))))</f>
        <v>0</v>
      </c>
      <c r="N32" s="380">
        <f>IF(EXACT('CROP MANAGEMENT'!$D$3,CropLibrary!$E$11),CropLibrary!E97,IF(EXACT('CROP MANAGEMENT'!$D$3,CropLibrary!$F$11),CropLibrary!F97,IF(EXACT('CROP MANAGEMENT'!$D$3,CropLibrary!$G$11),CropLibrary!G97,IF(EXACT('CROP MANAGEMENT'!$D$3,CropLibrary!$H$11),CropLibrary!H97,IF(EXACT('CROP MANAGEMENT'!$D$3,CropLibrary!$I$11),CropLibrary!I97,IF(EXACT('CROP MANAGEMENT'!$D$3,CropLibrary!$J$11),CropLibrary!J97,IF(EXACT('CROP MANAGEMENT'!$D$3,CropLibrary!$K$11),CropLibrary!K97,BC32)))))))</f>
        <v>0.15498861702166145</v>
      </c>
      <c r="O32" s="380">
        <f>IF(EXACT('CROP MANAGEMENT'!$E$3,CropLibrary!$E$11),CropLibrary!E97,IF(EXACT('CROP MANAGEMENT'!$E$3,CropLibrary!$F$11),CropLibrary!F97,IF(EXACT('CROP MANAGEMENT'!$E$3,CropLibrary!$G$11),CropLibrary!G97,IF(EXACT('CROP MANAGEMENT'!$E$3,CropLibrary!$H$11),CropLibrary!H97,IF(EXACT('CROP MANAGEMENT'!$E$3,CropLibrary!$I$11),CropLibrary!I97,IF(EXACT('CROP MANAGEMENT'!$E$3,CropLibrary!$J$11),CropLibrary!J97,IF(EXACT('CROP MANAGEMENT'!$E$3,CropLibrary!$K$11),CropLibrary!K97,BD32)))))))</f>
        <v>0</v>
      </c>
      <c r="P32" s="380">
        <f>IF(EXACT('CROP MANAGEMENT'!$F$3,CropLibrary!$E$11),CropLibrary!E97,IF(EXACT('CROP MANAGEMENT'!$F$3,CropLibrary!$F$11),CropLibrary!F97,IF(EXACT('CROP MANAGEMENT'!$F$3,CropLibrary!$G$11),CropLibrary!G97,IF(EXACT('CROP MANAGEMENT'!$F$3,CropLibrary!$H$11),CropLibrary!H97,IF(EXACT('CROP MANAGEMENT'!$F$3,CropLibrary!$I$11),CropLibrary!I97,IF(EXACT('CROP MANAGEMENT'!$F$3,CropLibrary!$J$11),CropLibrary!J97,IF(EXACT('CROP MANAGEMENT'!$F$3,CropLibrary!$K$11),CropLibrary!K97,BE32)))))))</f>
        <v>0.93685000506966154</v>
      </c>
      <c r="Q32" s="11"/>
      <c r="R32" s="223">
        <v>2</v>
      </c>
      <c r="S32" s="380">
        <f>IF(EXACT('CROP MANAGEMENT'!$B$3,CropLibrary!$E$11),CropLibrary!E124,IF(EXACT('CROP MANAGEMENT'!$B$3,CropLibrary!$F$11),CropLibrary!F124,IF(EXACT('CROP MANAGEMENT'!$B$3,CropLibrary!$G$11),CropLibrary!G124,IF(EXACT('CROP MANAGEMENT'!$B$3,CropLibrary!$H$11),CropLibrary!H124,IF(EXACT('CROP MANAGEMENT'!$B$3,CropLibrary!$I$11),CropLibrary!I124,IF(EXACT('CROP MANAGEMENT'!$B$3,CropLibrary!$J$11),CropLibrary!J124,IF(EXACT('CROP MANAGEMENT'!$B$3,CropLibrary!$K$11),CropLibrary!K124,BA54)))))))</f>
        <v>0.38252008622378991</v>
      </c>
      <c r="T32" s="380">
        <f>IF(EXACT('CROP MANAGEMENT'!$C$3,CropLibrary!$E$11),CropLibrary!E124,IF(EXACT('CROP MANAGEMENT'!$C$3,CropLibrary!$F$11),CropLibrary!F124,IF(EXACT('CROP MANAGEMENT'!$C$3,CropLibrary!$G$11),CropLibrary!G124,IF(EXACT('CROP MANAGEMENT'!$C$3,CropLibrary!$H$11),CropLibrary!H124,IF(EXACT('CROP MANAGEMENT'!$C$3,CropLibrary!$I$11),CropLibrary!I124,IF(EXACT('CROP MANAGEMENT'!$C$3,CropLibrary!$J$11),CropLibrary!J124,IF(EXACT('CROP MANAGEMENT'!$C$3,CropLibrary!$K$11),CropLibrary!K124,BB54)))))))</f>
        <v>0.30798161303802757</v>
      </c>
      <c r="U32" s="380">
        <f>IF(EXACT('CROP MANAGEMENT'!$D$3,CropLibrary!$E$11),CropLibrary!E124,IF(EXACT('CROP MANAGEMENT'!$D$3,CropLibrary!$F$11),CropLibrary!F124,IF(EXACT('CROP MANAGEMENT'!$D$3,CropLibrary!$G$11),CropLibrary!G124,IF(EXACT('CROP MANAGEMENT'!$D$3,CropLibrary!$H$11),CropLibrary!H124,IF(EXACT('CROP MANAGEMENT'!$D$3,CropLibrary!$I$11),CropLibrary!I124,IF(EXACT('CROP MANAGEMENT'!$D$3,CropLibrary!$J$11),CropLibrary!J124,IF(EXACT('CROP MANAGEMENT'!$D$3,CropLibrary!$K$11),CropLibrary!K124,BC54)))))))</f>
        <v>0.5450107400898262</v>
      </c>
      <c r="V32" s="380">
        <f>IF(EXACT('CROP MANAGEMENT'!$E$3,CropLibrary!$E$11),CropLibrary!E124,IF(EXACT('CROP MANAGEMENT'!$E$3,CropLibrary!$F$11),CropLibrary!F124,IF(EXACT('CROP MANAGEMENT'!$E$3,CropLibrary!$G$11),CropLibrary!G124,IF(EXACT('CROP MANAGEMENT'!$E$3,CropLibrary!$H$11),CropLibrary!H124,IF(EXACT('CROP MANAGEMENT'!$E$3,CropLibrary!$I$11),CropLibrary!I124,IF(EXACT('CROP MANAGEMENT'!$E$3,CropLibrary!$J$11),CropLibrary!J124,IF(EXACT('CROP MANAGEMENT'!$E$3,CropLibrary!$K$11),CropLibrary!K124,BD54)))))))</f>
        <v>0.30499999999999999</v>
      </c>
      <c r="W32" s="380">
        <f>IF(EXACT('CROP MANAGEMENT'!$F$3,CropLibrary!$E$11),CropLibrary!E124,IF(EXACT('CROP MANAGEMENT'!$F$3,CropLibrary!$F$11),CropLibrary!F124,IF(EXACT('CROP MANAGEMENT'!$F$3,CropLibrary!$G$11),CropLibrary!G124,IF(EXACT('CROP MANAGEMENT'!$F$3,CropLibrary!$H$11),CropLibrary!H124,IF(EXACT('CROP MANAGEMENT'!$F$3,CropLibrary!$I$11),CropLibrary!I124,IF(EXACT('CROP MANAGEMENT'!$F$3,CropLibrary!$J$11),CropLibrary!J124,IF(EXACT('CROP MANAGEMENT'!$F$3,CropLibrary!$K$11),CropLibrary!K124,BE54)))))))</f>
        <v>0.1</v>
      </c>
      <c r="X32" s="11"/>
      <c r="Y32" s="223">
        <v>2</v>
      </c>
      <c r="Z32" s="380">
        <f>IF(EXACT('CROP MANAGEMENT'!$B$3,CropLibrary!$E$11),CropLibrary!E151,IF(EXACT('CROP MANAGEMENT'!$B$3,CropLibrary!$F$11),CropLibrary!F151,IF(EXACT('CROP MANAGEMENT'!$B$3,CropLibrary!$G$11),CropLibrary!G151,IF(EXACT('CROP MANAGEMENT'!$B$3,CropLibrary!$H$11),CropLibrary!H151,IF(EXACT('CROP MANAGEMENT'!$B$3,CropLibrary!$I$11),CropLibrary!I151,IF(EXACT('CROP MANAGEMENT'!$B$3,CropLibrary!$J$11),CropLibrary!J151,IF(EXACT('CROP MANAGEMENT'!$B$3,CropLibrary!$K$11),CropLibrary!K151,BG32)))))))</f>
        <v>0</v>
      </c>
      <c r="AA32" s="380">
        <f>IF(EXACT('CROP MANAGEMENT'!$C$3,CropLibrary!$E$11),CropLibrary!E151,IF(EXACT('CROP MANAGEMENT'!$C$3,CropLibrary!$F$11),CropLibrary!F151,IF(EXACT('CROP MANAGEMENT'!$C$3,CropLibrary!$G$11),CropLibrary!G151,IF(EXACT('CROP MANAGEMENT'!$C$3,CropLibrary!$H$11),CropLibrary!H151,IF(EXACT('CROP MANAGEMENT'!$C$3,CropLibrary!$I$11),CropLibrary!I151,IF(EXACT('CROP MANAGEMENT'!$C$3,CropLibrary!$J$11),CropLibrary!J151,IF(EXACT('CROP MANAGEMENT'!$C$3,CropLibrary!$K$11),CropLibrary!K151,BH32)))))))</f>
        <v>0</v>
      </c>
      <c r="AB32" s="380">
        <f>IF(EXACT('CROP MANAGEMENT'!$D$3,CropLibrary!$E$11),CropLibrary!E151,IF(EXACT('CROP MANAGEMENT'!$D$3,CropLibrary!$F$11),CropLibrary!F151,IF(EXACT('CROP MANAGEMENT'!$D$3,CropLibrary!$G$11),CropLibrary!G151,IF(EXACT('CROP MANAGEMENT'!$D$3,CropLibrary!$H$11),CropLibrary!H151,IF(EXACT('CROP MANAGEMENT'!$D$3,CropLibrary!$I$11),CropLibrary!I151,IF(EXACT('CROP MANAGEMENT'!$D$3,CropLibrary!$J$11),CropLibrary!J151,IF(EXACT('CROP MANAGEMENT'!$D$3,CropLibrary!$K$11),CropLibrary!K151,BI32)))))))</f>
        <v>0</v>
      </c>
      <c r="AC32" s="380">
        <f>IF(EXACT('CROP MANAGEMENT'!$E$3,CropLibrary!$E$11),CropLibrary!E151,IF(EXACT('CROP MANAGEMENT'!$E$3,CropLibrary!$F$11),CropLibrary!F151,IF(EXACT('CROP MANAGEMENT'!$E$3,CropLibrary!$G$11),CropLibrary!G151,IF(EXACT('CROP MANAGEMENT'!$E$3,CropLibrary!$H$11),CropLibrary!H151,IF(EXACT('CROP MANAGEMENT'!$E$3,CropLibrary!$I$11),CropLibrary!I151,IF(EXACT('CROP MANAGEMENT'!$E$3,CropLibrary!$J$11),CropLibrary!J151,IF(EXACT('CROP MANAGEMENT'!$E$3,CropLibrary!$K$11),CropLibrary!K151,BJ32)))))))</f>
        <v>0.85</v>
      </c>
      <c r="AD32" s="380">
        <f>IF(EXACT('CROP MANAGEMENT'!$F$3,CropLibrary!$E$11),CropLibrary!E151,IF(EXACT('CROP MANAGEMENT'!$F$3,CropLibrary!$F$11),CropLibrary!F151,IF(EXACT('CROP MANAGEMENT'!$F$3,CropLibrary!$G$11),CropLibrary!G151,IF(EXACT('CROP MANAGEMENT'!$F$3,CropLibrary!$H$11),CropLibrary!H151,IF(EXACT('CROP MANAGEMENT'!$F$3,CropLibrary!$I$11),CropLibrary!I151,IF(EXACT('CROP MANAGEMENT'!$F$3,CropLibrary!$J$11),CropLibrary!J151,IF(EXACT('CROP MANAGEMENT'!$F$3,CropLibrary!$K$11),CropLibrary!K151,BK32)))))))</f>
        <v>0</v>
      </c>
      <c r="AE32" s="13"/>
      <c r="AF32" s="223">
        <v>2</v>
      </c>
      <c r="AG32" s="380">
        <f>IF(EXACT('CROP MANAGEMENT'!$B$3,CropLibrary!$E$11),CropLibrary!E178,IF(EXACT('CROP MANAGEMENT'!$B$3,CropLibrary!$F$11),CropLibrary!F178,IF(EXACT('CROP MANAGEMENT'!$B$3,CropLibrary!$G$11),CropLibrary!G178,IF(EXACT('CROP MANAGEMENT'!$B$3,CropLibrary!$H$11),CropLibrary!H178,IF(EXACT('CROP MANAGEMENT'!$B$3,CropLibrary!$I$11),CropLibrary!I178,IF(EXACT('CROP MANAGEMENT'!$B$3,CropLibrary!$J$11),CropLibrary!J178,IF(EXACT('CROP MANAGEMENT'!$B$3,CropLibrary!$K$11),CropLibrary!K178,BG54)))))))</f>
        <v>25</v>
      </c>
      <c r="AH32" s="380">
        <f>IF(EXACT('CROP MANAGEMENT'!$C$3,CropLibrary!$E$11),CropLibrary!E178,IF(EXACT('CROP MANAGEMENT'!$C$3,CropLibrary!$F$11),CropLibrary!F178,IF(EXACT('CROP MANAGEMENT'!$C$3,CropLibrary!$G$11),CropLibrary!G178,IF(EXACT('CROP MANAGEMENT'!$C$3,CropLibrary!$H$11),CropLibrary!H178,IF(EXACT('CROP MANAGEMENT'!$C$3,CropLibrary!$I$11),CropLibrary!I178,IF(EXACT('CROP MANAGEMENT'!$C$3,CropLibrary!$J$11),CropLibrary!J178,IF(EXACT('CROP MANAGEMENT'!$C$3,CropLibrary!$K$11),CropLibrary!K178,BH54)))))))</f>
        <v>10</v>
      </c>
      <c r="AI32" s="380">
        <f>IF(EXACT('CROP MANAGEMENT'!$D$3,CropLibrary!$E$11),CropLibrary!E178,IF(EXACT('CROP MANAGEMENT'!$D$3,CropLibrary!$F$11),CropLibrary!F178,IF(EXACT('CROP MANAGEMENT'!$D$3,CropLibrary!$G$11),CropLibrary!G178,IF(EXACT('CROP MANAGEMENT'!$D$3,CropLibrary!$H$11),CropLibrary!H178,IF(EXACT('CROP MANAGEMENT'!$D$3,CropLibrary!$I$11),CropLibrary!I178,IF(EXACT('CROP MANAGEMENT'!$D$3,CropLibrary!$J$11),CropLibrary!J178,IF(EXACT('CROP MANAGEMENT'!$D$3,CropLibrary!$K$11),CropLibrary!K178,BI54)))))))</f>
        <v>25</v>
      </c>
      <c r="AJ32" s="380">
        <f>IF(EXACT('CROP MANAGEMENT'!$E$3,CropLibrary!$E$11),CropLibrary!E178,IF(EXACT('CROP MANAGEMENT'!$E$3,CropLibrary!$F$11),CropLibrary!F178,IF(EXACT('CROP MANAGEMENT'!$E$3,CropLibrary!$G$11),CropLibrary!G178,IF(EXACT('CROP MANAGEMENT'!$E$3,CropLibrary!$H$11),CropLibrary!H178,IF(EXACT('CROP MANAGEMENT'!$E$3,CropLibrary!$I$11),CropLibrary!I178,IF(EXACT('CROP MANAGEMENT'!$E$3,CropLibrary!$J$11),CropLibrary!J178,IF(EXACT('CROP MANAGEMENT'!$E$3,CropLibrary!$K$11),CropLibrary!K178,BJ54)))))))</f>
        <v>10</v>
      </c>
      <c r="AK32" s="380">
        <f>IF(EXACT('CROP MANAGEMENT'!$F$3,CropLibrary!$E$11),CropLibrary!E178,IF(EXACT('CROP MANAGEMENT'!$F$3,CropLibrary!$F$11),CropLibrary!F178,IF(EXACT('CROP MANAGEMENT'!$F$3,CropLibrary!$G$11),CropLibrary!G178,IF(EXACT('CROP MANAGEMENT'!$F$3,CropLibrary!$H$11),CropLibrary!H178,IF(EXACT('CROP MANAGEMENT'!$F$3,CropLibrary!$I$11),CropLibrary!I178,IF(EXACT('CROP MANAGEMENT'!$F$3,CropLibrary!$J$11),CropLibrary!J178,IF(EXACT('CROP MANAGEMENT'!$F$3,CropLibrary!$K$11),CropLibrary!K178,BK54)))))))</f>
        <v>10</v>
      </c>
      <c r="AL32" s="11"/>
      <c r="AM32" s="11"/>
      <c r="AN32" s="11"/>
      <c r="AO32" s="11"/>
      <c r="AP32" s="11"/>
      <c r="AQ32" s="11"/>
      <c r="AR32" s="9"/>
      <c r="AS32" s="11"/>
      <c r="AT32" s="11"/>
      <c r="AU32" s="141" t="str">
        <f>IF(EXACT('CROP MANAGEMENT'!$B$3,CropLibrary!$L$11),CropLibrary!L33,IF(EXACT('CROP MANAGEMENT'!$B$3,CropLibrary!$M$11),CropLibrary!M33,IF(EXACT('CROP MANAGEMENT'!$B$3,CropLibrary!$N$11),CropLibrary!N33,"out of range")))</f>
        <v>out of range</v>
      </c>
      <c r="AV32" s="13" t="str">
        <f>IF(EXACT('CROP MANAGEMENT'!$C$3,CropLibrary!$L$11),CropLibrary!L33,IF(EXACT('CROP MANAGEMENT'!$C$3,CropLibrary!$M$11),CropLibrary!M33,IF(EXACT('CROP MANAGEMENT'!$C$3,CropLibrary!$N$11),CropLibrary!N33,"out of range")))</f>
        <v>out of range</v>
      </c>
      <c r="AW32" s="13" t="str">
        <f>IF(EXACT('CROP MANAGEMENT'!$D$3,CropLibrary!$L$11),CropLibrary!L33,IF(EXACT('CROP MANAGEMENT'!$D$3,CropLibrary!$M$11),CropLibrary!M33,IF(EXACT('CROP MANAGEMENT'!$D$3,CropLibrary!$N$11),CropLibrary!N33,"out of range")))</f>
        <v>out of range</v>
      </c>
      <c r="AX32" s="13">
        <f>IF(EXACT('CROP MANAGEMENT'!$E$3,CropLibrary!$L$11),CropLibrary!L33,IF(EXACT('CROP MANAGEMENT'!$E$3,CropLibrary!$M$11),CropLibrary!M33,IF(EXACT('CROP MANAGEMENT'!$E$3,CropLibrary!$N$11),CropLibrary!N33,"out of range")))</f>
        <v>1.4999999999999999E-2</v>
      </c>
      <c r="AY32" s="13" t="str">
        <f>IF(EXACT('CROP MANAGEMENT'!$F$3,CropLibrary!$L$11),CropLibrary!L33,IF(EXACT('CROP MANAGEMENT'!$F$3,CropLibrary!$M$11),CropLibrary!M33,IF(EXACT('CROP MANAGEMENT'!$F$3,CropLibrary!$N$11),CropLibrary!N33,"out of range")))</f>
        <v>out of range</v>
      </c>
      <c r="AZ32" s="108">
        <f>CropLibrary!D97</f>
        <v>2</v>
      </c>
      <c r="BA32" s="13" t="str">
        <f>IF(EXACT('CROP MANAGEMENT'!$B$3,CropLibrary!$L$11),CropLibrary!L97,IF(EXACT('CROP MANAGEMENT'!$B$3,CropLibrary!$M$11),CropLibrary!M97,IF(EXACT('CROP MANAGEMENT'!$B$3,CropLibrary!$N$11),CropLibrary!N97,"out of range")))</f>
        <v>out of range</v>
      </c>
      <c r="BB32" s="13" t="str">
        <f>IF(EXACT('CROP MANAGEMENT'!$C$3,CropLibrary!$L$11),CropLibrary!L97,IF(EXACT('CROP MANAGEMENT'!$C$3,CropLibrary!$M$11),CropLibrary!M97,IF(EXACT('CROP MANAGEMENT'!$C$3,CropLibrary!$N$11),CropLibrary!N97,"out of range")))</f>
        <v>out of range</v>
      </c>
      <c r="BC32" s="13" t="str">
        <f>IF(EXACT('CROP MANAGEMENT'!$D$3,CropLibrary!$L$11),CropLibrary!L97,IF(EXACT('CROP MANAGEMENT'!$D$3,CropLibrary!$M$11),CropLibrary!M97,IF(EXACT('CROP MANAGEMENT'!$D$3,CropLibrary!$N$11),CropLibrary!N97,"out of range")))</f>
        <v>out of range</v>
      </c>
      <c r="BD32" s="13">
        <f>IF(EXACT('CROP MANAGEMENT'!$E$3,CropLibrary!$L$11),CropLibrary!L97,IF(EXACT('CROP MANAGEMENT'!$E$3,CropLibrary!$M$11),CropLibrary!M97,IF(EXACT('CROP MANAGEMENT'!$E$3,CropLibrary!$N$11),CropLibrary!N97,"out of range")))</f>
        <v>0</v>
      </c>
      <c r="BE32" s="13" t="str">
        <f>IF(EXACT('CROP MANAGEMENT'!$F$3,CropLibrary!$L$11),CropLibrary!L97,IF(EXACT('CROP MANAGEMENT'!$F$3,CropLibrary!$M$11),CropLibrary!M97,IF(EXACT('CROP MANAGEMENT'!$F$3,CropLibrary!$N$11),CropLibrary!N97,"out of range")))</f>
        <v>out of range</v>
      </c>
      <c r="BF32" s="108">
        <f>CropLibrary!D151</f>
        <v>2</v>
      </c>
      <c r="BG32" s="13" t="str">
        <f>IF(EXACT('CROP MANAGEMENT'!$B$3,CropLibrary!$L$11),CropLibrary!L151,IF(EXACT('CROP MANAGEMENT'!$B$3,CropLibrary!$M$11),CropLibrary!M151,IF(EXACT('CROP MANAGEMENT'!$B$3,CropLibrary!$N$11),CropLibrary!N151,"out of range")))</f>
        <v>out of range</v>
      </c>
      <c r="BH32" s="13" t="str">
        <f>IF(EXACT('CROP MANAGEMENT'!$C$3,CropLibrary!$L$11),CropLibrary!L151,IF(EXACT('CROP MANAGEMENT'!$C$3,CropLibrary!$M$11),CropLibrary!M151,IF(EXACT('CROP MANAGEMENT'!$C$3,CropLibrary!$N$11),CropLibrary!N151,"out of range")))</f>
        <v>out of range</v>
      </c>
      <c r="BI32" s="13" t="str">
        <f>IF(EXACT('CROP MANAGEMENT'!$D$3,CropLibrary!$L$11),CropLibrary!L151,IF(EXACT('CROP MANAGEMENT'!$D$3,CropLibrary!$M$11),CropLibrary!M151,IF(EXACT('CROP MANAGEMENT'!$D$3,CropLibrary!$N$11),CropLibrary!N151,"out of range")))</f>
        <v>out of range</v>
      </c>
      <c r="BJ32" s="13">
        <f>IF(EXACT('CROP MANAGEMENT'!$E$3,CropLibrary!$L$11),CropLibrary!L151,IF(EXACT('CROP MANAGEMENT'!$E$3,CropLibrary!$M$11),CropLibrary!M151,IF(EXACT('CROP MANAGEMENT'!$E$3,CropLibrary!$N$11),CropLibrary!N151,"out of range")))</f>
        <v>0.85</v>
      </c>
      <c r="BK32" s="13" t="str">
        <f>IF(EXACT('CROP MANAGEMENT'!$F$3,CropLibrary!$L$11),CropLibrary!L151,IF(EXACT('CROP MANAGEMENT'!$F$3,CropLibrary!$M$11),CropLibrary!M151,IF(EXACT('CROP MANAGEMENT'!$F$3,CropLibrary!$N$11),CropLibrary!N151,"out of range")))</f>
        <v>out of range</v>
      </c>
      <c r="BL32" s="13"/>
      <c r="BM32" s="13"/>
      <c r="BN32" s="13"/>
      <c r="BO32" s="13"/>
      <c r="BP32" s="13"/>
      <c r="BQ32" s="378"/>
      <c r="BR32" s="13"/>
      <c r="BS32" s="13"/>
      <c r="BT32" s="13"/>
      <c r="BU32" s="11"/>
      <c r="BV32" s="11"/>
      <c r="BW32" s="11"/>
    </row>
    <row r="33" spans="1:75" x14ac:dyDescent="0.3">
      <c r="A33" s="457"/>
      <c r="B33" s="457"/>
      <c r="C33" s="203" t="str">
        <f>CropLibrary!C34</f>
        <v>P concentration in young crop biomass</v>
      </c>
      <c r="D33" s="212" t="str">
        <f>CropLibrary!D34</f>
        <v>[]</v>
      </c>
      <c r="E33" s="379">
        <f>IF(EXACT('CROP MANAGEMENT'!$B$3,CropLibrary!$E$11),CropLibrary!E34,IF(EXACT('CROP MANAGEMENT'!$B$3,CropLibrary!$F$11),CropLibrary!F34,IF(EXACT('CROP MANAGEMENT'!$B$3,CropLibrary!$G$11),CropLibrary!G34,IF(EXACT('CROP MANAGEMENT'!$B$3,CropLibrary!$H$11),CropLibrary!H34,IF(EXACT('CROP MANAGEMENT'!$B$3,CropLibrary!$I$11),CropLibrary!I34,IF(EXACT('CROP MANAGEMENT'!$B$3,CropLibrary!$J$11),CropLibrary!J34,IF(EXACT('CROP MANAGEMENT'!$B$3,CropLibrary!$K$11),CropLibrary!K34,AU33)))))))</f>
        <v>5.0000000000000001E-3</v>
      </c>
      <c r="F33" s="379">
        <f>IF(EXACT('CROP MANAGEMENT'!$C$3,CropLibrary!$E$11),CropLibrary!E34,IF(EXACT('CROP MANAGEMENT'!$C$3,CropLibrary!$F$11),CropLibrary!F34,IF(EXACT('CROP MANAGEMENT'!$C$3,CropLibrary!$G$11),CropLibrary!G34,IF(EXACT('CROP MANAGEMENT'!$C$3,CropLibrary!$H$11),CropLibrary!H34,IF(EXACT('CROP MANAGEMENT'!$C$3,CropLibrary!$I$11),CropLibrary!I34,IF(EXACT('CROP MANAGEMENT'!$C$3,CropLibrary!$J$11),CropLibrary!J34,IF(EXACT('CROP MANAGEMENT'!$C$3,CropLibrary!$K$11),CropLibrary!K34,AV33)))))))</f>
        <v>7.0000000000000001E-3</v>
      </c>
      <c r="G33" s="379">
        <f>IF(EXACT('CROP MANAGEMENT'!$D$3,CropLibrary!$E$11),CropLibrary!E34,IF(EXACT('CROP MANAGEMENT'!$D$3,CropLibrary!$F$11),CropLibrary!F34,IF(EXACT('CROP MANAGEMENT'!$D$3,CropLibrary!$G$11),CropLibrary!G34,IF(EXACT('CROP MANAGEMENT'!$D$3,CropLibrary!$H$11),CropLibrary!H34,IF(EXACT('CROP MANAGEMENT'!$D$3,CropLibrary!$I$11),CropLibrary!I34,IF(EXACT('CROP MANAGEMENT'!$D$3,CropLibrary!$J$11),CropLibrary!J34,IF(EXACT('CROP MANAGEMENT'!$D$3,CropLibrary!$K$11),CropLibrary!K34,AW33)))))))</f>
        <v>5.0000000000000001E-3</v>
      </c>
      <c r="H33" s="379">
        <f>IF(EXACT('CROP MANAGEMENT'!$E$3,CropLibrary!$E$11),CropLibrary!E34,IF(EXACT('CROP MANAGEMENT'!$E$3,CropLibrary!$F$11),CropLibrary!F34,IF(EXACT('CROP MANAGEMENT'!$E$3,CropLibrary!$G$11),CropLibrary!G34,IF(EXACT('CROP MANAGEMENT'!$E$3,CropLibrary!$H$11),CropLibrary!H34,IF(EXACT('CROP MANAGEMENT'!$E$3,CropLibrary!$I$11),CropLibrary!I34,IF(EXACT('CROP MANAGEMENT'!$E$3,CropLibrary!$J$11),CropLibrary!J34,IF(EXACT('CROP MANAGEMENT'!$E$3,CropLibrary!$K$11),CropLibrary!K34,AX33)))))))</f>
        <v>5.0000000000000001E-3</v>
      </c>
      <c r="I33" s="379">
        <f>IF(EXACT('CROP MANAGEMENT'!$F$3,CropLibrary!$E$11),CropLibrary!E34,IF(EXACT('CROP MANAGEMENT'!$F$3,CropLibrary!$F$11),CropLibrary!F34,IF(EXACT('CROP MANAGEMENT'!$F$3,CropLibrary!$G$11),CropLibrary!G34,IF(EXACT('CROP MANAGEMENT'!$F$3,CropLibrary!$H$11),CropLibrary!H34,IF(EXACT('CROP MANAGEMENT'!$F$3,CropLibrary!$I$11),CropLibrary!I34,IF(EXACT('CROP MANAGEMENT'!$F$3,CropLibrary!$J$11),CropLibrary!J34,IF(EXACT('CROP MANAGEMENT'!$F$3,CropLibrary!$K$11),CropLibrary!K34,AY33)))))))</f>
        <v>8.0000000000000004E-4</v>
      </c>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9"/>
      <c r="AS33" s="11"/>
      <c r="AT33" s="11"/>
      <c r="AU33" s="141" t="str">
        <f>IF(EXACT('CROP MANAGEMENT'!$B$3,CropLibrary!$L$11),CropLibrary!L34,IF(EXACT('CROP MANAGEMENT'!$B$3,CropLibrary!$M$11),CropLibrary!M34,IF(EXACT('CROP MANAGEMENT'!$B$3,CropLibrary!$N$11),CropLibrary!N34,"out of range")))</f>
        <v>out of range</v>
      </c>
      <c r="AV33" s="13" t="str">
        <f>IF(EXACT('CROP MANAGEMENT'!$C$3,CropLibrary!$L$11),CropLibrary!L34,IF(EXACT('CROP MANAGEMENT'!$C$3,CropLibrary!$M$11),CropLibrary!M34,IF(EXACT('CROP MANAGEMENT'!$C$3,CropLibrary!$N$11),CropLibrary!N34,"out of range")))</f>
        <v>out of range</v>
      </c>
      <c r="AW33" s="13" t="str">
        <f>IF(EXACT('CROP MANAGEMENT'!$D$3,CropLibrary!$L$11),CropLibrary!L34,IF(EXACT('CROP MANAGEMENT'!$D$3,CropLibrary!$M$11),CropLibrary!M34,IF(EXACT('CROP MANAGEMENT'!$D$3,CropLibrary!$N$11),CropLibrary!N34,"out of range")))</f>
        <v>out of range</v>
      </c>
      <c r="AX33" s="13">
        <f>IF(EXACT('CROP MANAGEMENT'!$E$3,CropLibrary!$L$11),CropLibrary!L34,IF(EXACT('CROP MANAGEMENT'!$E$3,CropLibrary!$M$11),CropLibrary!M34,IF(EXACT('CROP MANAGEMENT'!$E$3,CropLibrary!$N$11),CropLibrary!N34,"out of range")))</f>
        <v>5.0000000000000001E-3</v>
      </c>
      <c r="AY33" s="13" t="str">
        <f>IF(EXACT('CROP MANAGEMENT'!$F$3,CropLibrary!$L$11),CropLibrary!L34,IF(EXACT('CROP MANAGEMENT'!$F$3,CropLibrary!$M$11),CropLibrary!M34,IF(EXACT('CROP MANAGEMENT'!$F$3,CropLibrary!$N$11),CropLibrary!N34,"out of range")))</f>
        <v>out of range</v>
      </c>
      <c r="AZ33" s="13"/>
      <c r="BA33" s="13"/>
      <c r="BB33" s="13"/>
      <c r="BC33" s="13"/>
      <c r="BD33" s="13"/>
      <c r="BE33" s="13"/>
      <c r="BF33" s="13"/>
      <c r="BG33" s="13"/>
      <c r="BH33" s="13"/>
      <c r="BI33" s="13"/>
      <c r="BJ33" s="13"/>
      <c r="BK33" s="13"/>
      <c r="BL33" s="13"/>
      <c r="BM33" s="13"/>
      <c r="BN33" s="13"/>
      <c r="BO33" s="13"/>
      <c r="BP33" s="13"/>
      <c r="BQ33" s="378"/>
      <c r="BR33" s="13"/>
      <c r="BS33" s="13"/>
      <c r="BT33" s="13"/>
      <c r="BU33" s="11"/>
      <c r="BV33" s="11"/>
      <c r="BW33" s="11"/>
    </row>
    <row r="34" spans="1:75" x14ac:dyDescent="0.3">
      <c r="A34" s="457"/>
      <c r="B34" s="457"/>
      <c r="C34" s="203" t="str">
        <f>CropLibrary!C35</f>
        <v>N concentration in roots</v>
      </c>
      <c r="D34" s="212" t="str">
        <f>CropLibrary!D35</f>
        <v>[]</v>
      </c>
      <c r="E34" s="379">
        <f>IF(EXACT('CROP MANAGEMENT'!$B$3,CropLibrary!$E$11),CropLibrary!E35,IF(EXACT('CROP MANAGEMENT'!$B$3,CropLibrary!$F$11),CropLibrary!F35,IF(EXACT('CROP MANAGEMENT'!$B$3,CropLibrary!$G$11),CropLibrary!G35,IF(EXACT('CROP MANAGEMENT'!$B$3,CropLibrary!$H$11),CropLibrary!H35,IF(EXACT('CROP MANAGEMENT'!$B$3,CropLibrary!$I$11),CropLibrary!I35,IF(EXACT('CROP MANAGEMENT'!$B$3,CropLibrary!$J$11),CropLibrary!J35,IF(EXACT('CROP MANAGEMENT'!$B$3,CropLibrary!$K$11),CropLibrary!K35,AU34)))))))</f>
        <v>0.01</v>
      </c>
      <c r="F34" s="379">
        <f>IF(EXACT('CROP MANAGEMENT'!$C$3,CropLibrary!$E$11),CropLibrary!E35,IF(EXACT('CROP MANAGEMENT'!$C$3,CropLibrary!$F$11),CropLibrary!F35,IF(EXACT('CROP MANAGEMENT'!$C$3,CropLibrary!$G$11),CropLibrary!G35,IF(EXACT('CROP MANAGEMENT'!$C$3,CropLibrary!$H$11),CropLibrary!H35,IF(EXACT('CROP MANAGEMENT'!$C$3,CropLibrary!$I$11),CropLibrary!I35,IF(EXACT('CROP MANAGEMENT'!$C$3,CropLibrary!$J$11),CropLibrary!J35,IF(EXACT('CROP MANAGEMENT'!$C$3,CropLibrary!$K$11),CropLibrary!K35,AV34)))))))</f>
        <v>0.01</v>
      </c>
      <c r="G34" s="379">
        <f>IF(EXACT('CROP MANAGEMENT'!$D$3,CropLibrary!$E$11),CropLibrary!E35,IF(EXACT('CROP MANAGEMENT'!$D$3,CropLibrary!$F$11),CropLibrary!F35,IF(EXACT('CROP MANAGEMENT'!$D$3,CropLibrary!$G$11),CropLibrary!G35,IF(EXACT('CROP MANAGEMENT'!$D$3,CropLibrary!$H$11),CropLibrary!H35,IF(EXACT('CROP MANAGEMENT'!$D$3,CropLibrary!$I$11),CropLibrary!I35,IF(EXACT('CROP MANAGEMENT'!$D$3,CropLibrary!$J$11),CropLibrary!J35,IF(EXACT('CROP MANAGEMENT'!$D$3,CropLibrary!$K$11),CropLibrary!K35,AW34)))))))</f>
        <v>0.01</v>
      </c>
      <c r="H34" s="379">
        <f>IF(EXACT('CROP MANAGEMENT'!$E$3,CropLibrary!$E$11),CropLibrary!E35,IF(EXACT('CROP MANAGEMENT'!$E$3,CropLibrary!$F$11),CropLibrary!F35,IF(EXACT('CROP MANAGEMENT'!$E$3,CropLibrary!$G$11),CropLibrary!G35,IF(EXACT('CROP MANAGEMENT'!$E$3,CropLibrary!$H$11),CropLibrary!H35,IF(EXACT('CROP MANAGEMENT'!$E$3,CropLibrary!$I$11),CropLibrary!I35,IF(EXACT('CROP MANAGEMENT'!$E$3,CropLibrary!$J$11),CropLibrary!J35,IF(EXACT('CROP MANAGEMENT'!$E$3,CropLibrary!$K$11),CropLibrary!K35,AX34)))))))</f>
        <v>0.01</v>
      </c>
      <c r="I34" s="379">
        <f>IF(EXACT('CROP MANAGEMENT'!$F$3,CropLibrary!$E$11),CropLibrary!E35,IF(EXACT('CROP MANAGEMENT'!$F$3,CropLibrary!$F$11),CropLibrary!F35,IF(EXACT('CROP MANAGEMENT'!$F$3,CropLibrary!$G$11),CropLibrary!G35,IF(EXACT('CROP MANAGEMENT'!$F$3,CropLibrary!$H$11),CropLibrary!H35,IF(EXACT('CROP MANAGEMENT'!$F$3,CropLibrary!$I$11),CropLibrary!I35,IF(EXACT('CROP MANAGEMENT'!$F$3,CropLibrary!$J$11),CropLibrary!J35,IF(EXACT('CROP MANAGEMENT'!$F$3,CropLibrary!$K$11),CropLibrary!K35,AY34)))))))</f>
        <v>5.0000000000000001E-3</v>
      </c>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41" t="str">
        <f>IF(EXACT('CROP MANAGEMENT'!$B$3,CropLibrary!$L$11),CropLibrary!L35,IF(EXACT('CROP MANAGEMENT'!$B$3,CropLibrary!$M$11),CropLibrary!M35,IF(EXACT('CROP MANAGEMENT'!$B$3,CropLibrary!$N$11),CropLibrary!N35,"out of range")))</f>
        <v>out of range</v>
      </c>
      <c r="AV34" s="13" t="str">
        <f>IF(EXACT('CROP MANAGEMENT'!$C$3,CropLibrary!$L$11),CropLibrary!L35,IF(EXACT('CROP MANAGEMENT'!$C$3,CropLibrary!$M$11),CropLibrary!M35,IF(EXACT('CROP MANAGEMENT'!$C$3,CropLibrary!$N$11),CropLibrary!N35,"out of range")))</f>
        <v>out of range</v>
      </c>
      <c r="AW34" s="13" t="str">
        <f>IF(EXACT('CROP MANAGEMENT'!$D$3,CropLibrary!$L$11),CropLibrary!L35,IF(EXACT('CROP MANAGEMENT'!$D$3,CropLibrary!$M$11),CropLibrary!M35,IF(EXACT('CROP MANAGEMENT'!$D$3,CropLibrary!$N$11),CropLibrary!N35,"out of range")))</f>
        <v>out of range</v>
      </c>
      <c r="AX34" s="13">
        <f>IF(EXACT('CROP MANAGEMENT'!$E$3,CropLibrary!$L$11),CropLibrary!L35,IF(EXACT('CROP MANAGEMENT'!$E$3,CropLibrary!$M$11),CropLibrary!M35,IF(EXACT('CROP MANAGEMENT'!$E$3,CropLibrary!$N$11),CropLibrary!N35,"out of range")))</f>
        <v>0.01</v>
      </c>
      <c r="AY34" s="13" t="str">
        <f>IF(EXACT('CROP MANAGEMENT'!$F$3,CropLibrary!$L$11),CropLibrary!L35,IF(EXACT('CROP MANAGEMENT'!$F$3,CropLibrary!$M$11),CropLibrary!M35,IF(EXACT('CROP MANAGEMENT'!$F$3,CropLibrary!$N$11),CropLibrary!N35,"out of range")))</f>
        <v>out of range</v>
      </c>
      <c r="AZ34" s="108">
        <f>CropLibrary!D104</f>
        <v>0</v>
      </c>
      <c r="BA34" s="13" t="str">
        <f>IF(EXACT('CROP MANAGEMENT'!$B$3,CropLibrary!$L$11),CropLibrary!L104,IF(EXACT('CROP MANAGEMENT'!$B$3,CropLibrary!$M$11),CropLibrary!M104,IF(EXACT('CROP MANAGEMENT'!$B$3,CropLibrary!$N$11),CropLibrary!N104,"out of range")))</f>
        <v>out of range</v>
      </c>
      <c r="BB34" s="13" t="str">
        <f>IF(EXACT('CROP MANAGEMENT'!$C$3,CropLibrary!$L$11),CropLibrary!L104,IF(EXACT('CROP MANAGEMENT'!$C$3,CropLibrary!$M$11),CropLibrary!M104,IF(EXACT('CROP MANAGEMENT'!$C$3,CropLibrary!$N$11),CropLibrary!N104,"out of range")))</f>
        <v>out of range</v>
      </c>
      <c r="BC34" s="13" t="str">
        <f>IF(EXACT('CROP MANAGEMENT'!$D$3,CropLibrary!$L$11),CropLibrary!L104,IF(EXACT('CROP MANAGEMENT'!$D$3,CropLibrary!$M$11),CropLibrary!M104,IF(EXACT('CROP MANAGEMENT'!$D$3,CropLibrary!$N$11),CropLibrary!N104,"out of range")))</f>
        <v>out of range</v>
      </c>
      <c r="BD34" s="13">
        <f>IF(EXACT('CROP MANAGEMENT'!$E$3,CropLibrary!$L$11),CropLibrary!L104,IF(EXACT('CROP MANAGEMENT'!$E$3,CropLibrary!$M$11),CropLibrary!M104,IF(EXACT('CROP MANAGEMENT'!$E$3,CropLibrary!$N$11),CropLibrary!N104,"out of range")))</f>
        <v>0.56000000000000005</v>
      </c>
      <c r="BE34" s="13" t="str">
        <f>IF(EXACT('CROP MANAGEMENT'!$F$3,CropLibrary!$L$11),CropLibrary!L104,IF(EXACT('CROP MANAGEMENT'!$F$3,CropLibrary!$M$11),CropLibrary!M104,IF(EXACT('CROP MANAGEMENT'!$F$3,CropLibrary!$N$11),CropLibrary!N104,"out of range")))</f>
        <v>out of range</v>
      </c>
      <c r="BF34" s="13">
        <f>CropLibrary!D158</f>
        <v>0</v>
      </c>
      <c r="BG34" s="13" t="str">
        <f>IF(EXACT('CROP MANAGEMENT'!$B$3,CropLibrary!$L$11),CropLibrary!L158,IF(EXACT('CROP MANAGEMENT'!$B$3,CropLibrary!$M$11),CropLibrary!M158,IF(EXACT('CROP MANAGEMENT'!$B$3,CropLibrary!$N$11),CropLibrary!N158,"out of range")))</f>
        <v>out of range</v>
      </c>
      <c r="BH34" s="13" t="str">
        <f>IF(EXACT('CROP MANAGEMENT'!$C$3,CropLibrary!$L$11),CropLibrary!L158,IF(EXACT('CROP MANAGEMENT'!$C$3,CropLibrary!$M$11),CropLibrary!M158,IF(EXACT('CROP MANAGEMENT'!$C$3,CropLibrary!$N$11),CropLibrary!N158,"out of range")))</f>
        <v>out of range</v>
      </c>
      <c r="BI34" s="13" t="str">
        <f>IF(EXACT('CROP MANAGEMENT'!$D$3,CropLibrary!$L$11),CropLibrary!L158,IF(EXACT('CROP MANAGEMENT'!$D$3,CropLibrary!$M$11),CropLibrary!M158,IF(EXACT('CROP MANAGEMENT'!$D$3,CropLibrary!$N$11),CropLibrary!N158,"out of range")))</f>
        <v>out of range</v>
      </c>
      <c r="BJ34" s="13">
        <f>IF(EXACT('CROP MANAGEMENT'!$E$3,CropLibrary!$L$11),CropLibrary!L158,IF(EXACT('CROP MANAGEMENT'!$E$3,CropLibrary!$M$11),CropLibrary!M158,IF(EXACT('CROP MANAGEMENT'!$E$3,CropLibrary!$N$11),CropLibrary!N158,"out of range")))</f>
        <v>40</v>
      </c>
      <c r="BK34" s="13" t="str">
        <f>IF(EXACT('CROP MANAGEMENT'!$F$3,CropLibrary!$L$11),CropLibrary!L158,IF(EXACT('CROP MANAGEMENT'!$F$3,CropLibrary!$M$11),CropLibrary!M158,IF(EXACT('CROP MANAGEMENT'!$F$3,CropLibrary!$N$11),CropLibrary!N158,"out of range")))</f>
        <v>out of range</v>
      </c>
      <c r="BL34" s="13"/>
      <c r="BM34" s="13"/>
      <c r="BN34" s="13"/>
      <c r="BO34" s="13"/>
      <c r="BP34" s="13"/>
      <c r="BQ34" s="378"/>
      <c r="BR34" s="13"/>
      <c r="BS34" s="13"/>
      <c r="BT34" s="13"/>
      <c r="BU34" s="11"/>
      <c r="BV34" s="11"/>
      <c r="BW34" s="11"/>
    </row>
    <row r="35" spans="1:75" x14ac:dyDescent="0.3">
      <c r="A35" s="457" t="s">
        <v>23</v>
      </c>
      <c r="B35" s="381" t="s">
        <v>196</v>
      </c>
      <c r="C35" s="203" t="str">
        <f>CropLibrary!C36</f>
        <v>Type of N2 fixation</v>
      </c>
      <c r="D35" s="212" t="str">
        <f>CropLibrary!D36</f>
        <v>[]</v>
      </c>
      <c r="E35" s="379">
        <f>IF(EXACT('CROP MANAGEMENT'!$B$3,CropLibrary!$E$11),CropLibrary!E36,IF(EXACT('CROP MANAGEMENT'!$B$3,CropLibrary!$F$11),CropLibrary!F36,IF(EXACT('CROP MANAGEMENT'!$B$3,CropLibrary!$G$11),CropLibrary!G36,IF(EXACT('CROP MANAGEMENT'!$B$3,CropLibrary!$H$11),CropLibrary!H36,IF(EXACT('CROP MANAGEMENT'!$B$3,CropLibrary!$I$11),CropLibrary!I36,IF(EXACT('CROP MANAGEMENT'!$B$3,CropLibrary!$J$11),CropLibrary!J36,IF(EXACT('CROP MANAGEMENT'!$B$3,CropLibrary!$K$11),CropLibrary!K36,AU35)))))))</f>
        <v>0</v>
      </c>
      <c r="F35" s="379">
        <f>IF(EXACT('CROP MANAGEMENT'!$C$3,CropLibrary!$E$11),CropLibrary!E36,IF(EXACT('CROP MANAGEMENT'!$C$3,CropLibrary!$F$11),CropLibrary!F36,IF(EXACT('CROP MANAGEMENT'!$C$3,CropLibrary!$G$11),CropLibrary!G36,IF(EXACT('CROP MANAGEMENT'!$C$3,CropLibrary!$H$11),CropLibrary!H36,IF(EXACT('CROP MANAGEMENT'!$C$3,CropLibrary!$I$11),CropLibrary!I36,IF(EXACT('CROP MANAGEMENT'!$C$3,CropLibrary!$J$11),CropLibrary!J36,IF(EXACT('CROP MANAGEMENT'!$C$3,CropLibrary!$K$11),CropLibrary!K36,AV35)))))))</f>
        <v>0</v>
      </c>
      <c r="G35" s="379">
        <f>IF(EXACT('CROP MANAGEMENT'!$D$3,CropLibrary!$E$11),CropLibrary!E36,IF(EXACT('CROP MANAGEMENT'!$D$3,CropLibrary!$F$11),CropLibrary!F36,IF(EXACT('CROP MANAGEMENT'!$D$3,CropLibrary!$G$11),CropLibrary!G36,IF(EXACT('CROP MANAGEMENT'!$D$3,CropLibrary!$H$11),CropLibrary!H36,IF(EXACT('CROP MANAGEMENT'!$D$3,CropLibrary!$I$11),CropLibrary!I36,IF(EXACT('CROP MANAGEMENT'!$D$3,CropLibrary!$J$11),CropLibrary!J36,IF(EXACT('CROP MANAGEMENT'!$D$3,CropLibrary!$K$11),CropLibrary!K36,AW35)))))))</f>
        <v>0</v>
      </c>
      <c r="H35" s="379">
        <f>IF(EXACT('CROP MANAGEMENT'!$E$3,CropLibrary!$E$11),CropLibrary!E36,IF(EXACT('CROP MANAGEMENT'!$E$3,CropLibrary!$F$11),CropLibrary!F36,IF(EXACT('CROP MANAGEMENT'!$E$3,CropLibrary!$G$11),CropLibrary!G36,IF(EXACT('CROP MANAGEMENT'!$E$3,CropLibrary!$H$11),CropLibrary!H36,IF(EXACT('CROP MANAGEMENT'!$E$3,CropLibrary!$I$11),CropLibrary!I36,IF(EXACT('CROP MANAGEMENT'!$E$3,CropLibrary!$J$11),CropLibrary!J36,IF(EXACT('CROP MANAGEMENT'!$E$3,CropLibrary!$K$11),CropLibrary!K36,AX35)))))))</f>
        <v>0</v>
      </c>
      <c r="I35" s="379">
        <f>IF(EXACT('CROP MANAGEMENT'!$F$3,CropLibrary!$E$11),CropLibrary!E36,IF(EXACT('CROP MANAGEMENT'!$F$3,CropLibrary!$F$11),CropLibrary!F36,IF(EXACT('CROP MANAGEMENT'!$F$3,CropLibrary!$G$11),CropLibrary!G36,IF(EXACT('CROP MANAGEMENT'!$F$3,CropLibrary!$H$11),CropLibrary!H36,IF(EXACT('CROP MANAGEMENT'!$F$3,CropLibrary!$I$11),CropLibrary!I36,IF(EXACT('CROP MANAGEMENT'!$F$3,CropLibrary!$J$11),CropLibrary!J36,IF(EXACT('CROP MANAGEMENT'!$F$3,CropLibrary!$K$11),CropLibrary!K36,AY35)))))))</f>
        <v>0</v>
      </c>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41" t="str">
        <f>IF(EXACT('CROP MANAGEMENT'!$B$3,CropLibrary!$L$11),CropLibrary!L36,IF(EXACT('CROP MANAGEMENT'!$B$3,CropLibrary!$M$11),CropLibrary!M36,IF(EXACT('CROP MANAGEMENT'!$B$3,CropLibrary!$N$11),CropLibrary!N36,"out of range")))</f>
        <v>out of range</v>
      </c>
      <c r="AV35" s="13" t="str">
        <f>IF(EXACT('CROP MANAGEMENT'!$C$3,CropLibrary!$L$11),CropLibrary!L36,IF(EXACT('CROP MANAGEMENT'!$C$3,CropLibrary!$M$11),CropLibrary!M36,IF(EXACT('CROP MANAGEMENT'!$C$3,CropLibrary!$N$11),CropLibrary!N36,"out of range")))</f>
        <v>out of range</v>
      </c>
      <c r="AW35" s="13" t="str">
        <f>IF(EXACT('CROP MANAGEMENT'!$D$3,CropLibrary!$L$11),CropLibrary!L36,IF(EXACT('CROP MANAGEMENT'!$D$3,CropLibrary!$M$11),CropLibrary!M36,IF(EXACT('CROP MANAGEMENT'!$D$3,CropLibrary!$N$11),CropLibrary!N36,"out of range")))</f>
        <v>out of range</v>
      </c>
      <c r="AX35" s="13">
        <f>IF(EXACT('CROP MANAGEMENT'!$E$3,CropLibrary!$L$11),CropLibrary!L36,IF(EXACT('CROP MANAGEMENT'!$E$3,CropLibrary!$M$11),CropLibrary!M36,IF(EXACT('CROP MANAGEMENT'!$E$3,CropLibrary!$N$11),CropLibrary!N36,"out of range")))</f>
        <v>0</v>
      </c>
      <c r="AY35" s="13" t="str">
        <f>IF(EXACT('CROP MANAGEMENT'!$F$3,CropLibrary!$L$11),CropLibrary!L36,IF(EXACT('CROP MANAGEMENT'!$F$3,CropLibrary!$M$11),CropLibrary!M36,IF(EXACT('CROP MANAGEMENT'!$F$3,CropLibrary!$N$11),CropLibrary!N36,"out of range")))</f>
        <v>out of range</v>
      </c>
      <c r="AZ35" s="108">
        <f>CropLibrary!D105</f>
        <v>0.1</v>
      </c>
      <c r="BA35" s="13" t="str">
        <f>IF(EXACT('CROP MANAGEMENT'!$B$3,CropLibrary!$L$11),CropLibrary!L105,IF(EXACT('CROP MANAGEMENT'!$B$3,CropLibrary!$M$11),CropLibrary!M105,IF(EXACT('CROP MANAGEMENT'!$B$3,CropLibrary!$N$11),CropLibrary!N105,"out of range")))</f>
        <v>out of range</v>
      </c>
      <c r="BB35" s="13" t="str">
        <f>IF(EXACT('CROP MANAGEMENT'!$C$3,CropLibrary!$L$11),CropLibrary!L105,IF(EXACT('CROP MANAGEMENT'!$C$3,CropLibrary!$M$11),CropLibrary!M105,IF(EXACT('CROP MANAGEMENT'!$C$3,CropLibrary!$N$11),CropLibrary!N105,"out of range")))</f>
        <v>out of range</v>
      </c>
      <c r="BC35" s="13" t="str">
        <f>IF(EXACT('CROP MANAGEMENT'!$D$3,CropLibrary!$L$11),CropLibrary!L105,IF(EXACT('CROP MANAGEMENT'!$D$3,CropLibrary!$M$11),CropLibrary!M105,IF(EXACT('CROP MANAGEMENT'!$D$3,CropLibrary!$N$11),CropLibrary!N105,"out of range")))</f>
        <v>out of range</v>
      </c>
      <c r="BD35" s="13">
        <f>IF(EXACT('CROP MANAGEMENT'!$E$3,CropLibrary!$L$11),CropLibrary!L105,IF(EXACT('CROP MANAGEMENT'!$E$3,CropLibrary!$M$11),CropLibrary!M105,IF(EXACT('CROP MANAGEMENT'!$E$3,CropLibrary!$N$11),CropLibrary!N105,"out of range")))</f>
        <v>0.6</v>
      </c>
      <c r="BE35" s="13" t="str">
        <f>IF(EXACT('CROP MANAGEMENT'!$F$3,CropLibrary!$L$11),CropLibrary!L105,IF(EXACT('CROP MANAGEMENT'!$F$3,CropLibrary!$M$11),CropLibrary!M105,IF(EXACT('CROP MANAGEMENT'!$F$3,CropLibrary!$N$11),CropLibrary!N105,"out of range")))</f>
        <v>out of range</v>
      </c>
      <c r="BF35" s="108">
        <f>CropLibrary!D159</f>
        <v>0.1</v>
      </c>
      <c r="BG35" s="13" t="str">
        <f>IF(EXACT('CROP MANAGEMENT'!$B$3,CropLibrary!$L$11),CropLibrary!L159,IF(EXACT('CROP MANAGEMENT'!$B$3,CropLibrary!$M$11),CropLibrary!M159,IF(EXACT('CROP MANAGEMENT'!$B$3,CropLibrary!$N$11),CropLibrary!N159,"out of range")))</f>
        <v>out of range</v>
      </c>
      <c r="BH35" s="13" t="str">
        <f>IF(EXACT('CROP MANAGEMENT'!$C$3,CropLibrary!$L$11),CropLibrary!L159,IF(EXACT('CROP MANAGEMENT'!$C$3,CropLibrary!$M$11),CropLibrary!M159,IF(EXACT('CROP MANAGEMENT'!$C$3,CropLibrary!$N$11),CropLibrary!N159,"out of range")))</f>
        <v>out of range</v>
      </c>
      <c r="BI35" s="13" t="str">
        <f>IF(EXACT('CROP MANAGEMENT'!$D$3,CropLibrary!$L$11),CropLibrary!L159,IF(EXACT('CROP MANAGEMENT'!$D$3,CropLibrary!$M$11),CropLibrary!M159,IF(EXACT('CROP MANAGEMENT'!$D$3,CropLibrary!$N$11),CropLibrary!N159,"out of range")))</f>
        <v>out of range</v>
      </c>
      <c r="BJ35" s="13">
        <f>IF(EXACT('CROP MANAGEMENT'!$E$3,CropLibrary!$L$11),CropLibrary!L159,IF(EXACT('CROP MANAGEMENT'!$E$3,CropLibrary!$M$11),CropLibrary!M159,IF(EXACT('CROP MANAGEMENT'!$E$3,CropLibrary!$N$11),CropLibrary!N159,"out of range")))</f>
        <v>35.714285714285715</v>
      </c>
      <c r="BK35" s="13" t="str">
        <f>IF(EXACT('CROP MANAGEMENT'!$F$3,CropLibrary!$L$11),CropLibrary!L159,IF(EXACT('CROP MANAGEMENT'!$F$3,CropLibrary!$M$11),CropLibrary!M159,IF(EXACT('CROP MANAGEMENT'!$F$3,CropLibrary!$N$11),CropLibrary!N159,"out of range")))</f>
        <v>out of range</v>
      </c>
      <c r="BL35" s="13"/>
      <c r="BM35" s="13"/>
      <c r="BN35" s="13"/>
      <c r="BO35" s="13"/>
      <c r="BP35" s="13"/>
      <c r="BQ35" s="378"/>
      <c r="BR35" s="13"/>
      <c r="BS35" s="13"/>
      <c r="BT35" s="13"/>
      <c r="BU35" s="11"/>
      <c r="BV35" s="11"/>
      <c r="BW35" s="11"/>
    </row>
    <row r="36" spans="1:75" x14ac:dyDescent="0.3">
      <c r="A36" s="457"/>
      <c r="B36" s="381" t="s">
        <v>158</v>
      </c>
      <c r="C36" s="203" t="str">
        <f>CropLibrary!C37</f>
        <v>Proportion of N from atmosphere</v>
      </c>
      <c r="D36" s="212" t="str">
        <f>CropLibrary!D37</f>
        <v>[]</v>
      </c>
      <c r="E36" s="379">
        <f>IF(EXACT('CROP MANAGEMENT'!$B$3,CropLibrary!$E$11),CropLibrary!E37,IF(EXACT('CROP MANAGEMENT'!$B$3,CropLibrary!$F$11),CropLibrary!F37,IF(EXACT('CROP MANAGEMENT'!$B$3,CropLibrary!$G$11),CropLibrary!G37,IF(EXACT('CROP MANAGEMENT'!$B$3,CropLibrary!$H$11),CropLibrary!H37,IF(EXACT('CROP MANAGEMENT'!$B$3,CropLibrary!$I$11),CropLibrary!I37,IF(EXACT('CROP MANAGEMENT'!$B$3,CropLibrary!$J$11),CropLibrary!J37,IF(EXACT('CROP MANAGEMENT'!$B$3,CropLibrary!$K$11),CropLibrary!K37,AU36)))))))</f>
        <v>0</v>
      </c>
      <c r="F36" s="379">
        <f>IF(EXACT('CROP MANAGEMENT'!$C$3,CropLibrary!$E$11),CropLibrary!E37,IF(EXACT('CROP MANAGEMENT'!$C$3,CropLibrary!$F$11),CropLibrary!F37,IF(EXACT('CROP MANAGEMENT'!$C$3,CropLibrary!$G$11),CropLibrary!G37,IF(EXACT('CROP MANAGEMENT'!$C$3,CropLibrary!$H$11),CropLibrary!H37,IF(EXACT('CROP MANAGEMENT'!$C$3,CropLibrary!$I$11),CropLibrary!I37,IF(EXACT('CROP MANAGEMENT'!$C$3,CropLibrary!$J$11),CropLibrary!J37,IF(EXACT('CROP MANAGEMENT'!$C$3,CropLibrary!$K$11),CropLibrary!K37,AV36)))))))</f>
        <v>0</v>
      </c>
      <c r="G36" s="379">
        <f>IF(EXACT('CROP MANAGEMENT'!$D$3,CropLibrary!$E$11),CropLibrary!E37,IF(EXACT('CROP MANAGEMENT'!$D$3,CropLibrary!$F$11),CropLibrary!F37,IF(EXACT('CROP MANAGEMENT'!$D$3,CropLibrary!$G$11),CropLibrary!G37,IF(EXACT('CROP MANAGEMENT'!$D$3,CropLibrary!$H$11),CropLibrary!H37,IF(EXACT('CROP MANAGEMENT'!$D$3,CropLibrary!$I$11),CropLibrary!I37,IF(EXACT('CROP MANAGEMENT'!$D$3,CropLibrary!$J$11),CropLibrary!J37,IF(EXACT('CROP MANAGEMENT'!$D$3,CropLibrary!$K$11),CropLibrary!K37,AW36)))))))</f>
        <v>0.45</v>
      </c>
      <c r="H36" s="379">
        <f>IF(EXACT('CROP MANAGEMENT'!$E$3,CropLibrary!$E$11),CropLibrary!E37,IF(EXACT('CROP MANAGEMENT'!$E$3,CropLibrary!$F$11),CropLibrary!F37,IF(EXACT('CROP MANAGEMENT'!$E$3,CropLibrary!$G$11),CropLibrary!G37,IF(EXACT('CROP MANAGEMENT'!$E$3,CropLibrary!$H$11),CropLibrary!H37,IF(EXACT('CROP MANAGEMENT'!$E$3,CropLibrary!$I$11),CropLibrary!I37,IF(EXACT('CROP MANAGEMENT'!$E$3,CropLibrary!$J$11),CropLibrary!J37,IF(EXACT('CROP MANAGEMENT'!$E$3,CropLibrary!$K$11),CropLibrary!K37,AX36)))))))</f>
        <v>0.5</v>
      </c>
      <c r="I36" s="379">
        <f>IF(EXACT('CROP MANAGEMENT'!$F$3,CropLibrary!$E$11),CropLibrary!E37,IF(EXACT('CROP MANAGEMENT'!$F$3,CropLibrary!$F$11),CropLibrary!F37,IF(EXACT('CROP MANAGEMENT'!$F$3,CropLibrary!$G$11),CropLibrary!G37,IF(EXACT('CROP MANAGEMENT'!$F$3,CropLibrary!$H$11),CropLibrary!H37,IF(EXACT('CROP MANAGEMENT'!$F$3,CropLibrary!$I$11),CropLibrary!I37,IF(EXACT('CROP MANAGEMENT'!$F$3,CropLibrary!$J$11),CropLibrary!J37,IF(EXACT('CROP MANAGEMENT'!$F$3,CropLibrary!$K$11),CropLibrary!K37,AY36)))))))</f>
        <v>0</v>
      </c>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41" t="str">
        <f>IF(EXACT('CROP MANAGEMENT'!$B$3,CropLibrary!$L$11),CropLibrary!L37,IF(EXACT('CROP MANAGEMENT'!$B$3,CropLibrary!$M$11),CropLibrary!M37,IF(EXACT('CROP MANAGEMENT'!$B$3,CropLibrary!$N$11),CropLibrary!N37,"out of range")))</f>
        <v>out of range</v>
      </c>
      <c r="AV36" s="13" t="str">
        <f>IF(EXACT('CROP MANAGEMENT'!$C$3,CropLibrary!$L$11),CropLibrary!L37,IF(EXACT('CROP MANAGEMENT'!$C$3,CropLibrary!$M$11),CropLibrary!M37,IF(EXACT('CROP MANAGEMENT'!$C$3,CropLibrary!$N$11),CropLibrary!N37,"out of range")))</f>
        <v>out of range</v>
      </c>
      <c r="AW36" s="13" t="str">
        <f>IF(EXACT('CROP MANAGEMENT'!$D$3,CropLibrary!$L$11),CropLibrary!L37,IF(EXACT('CROP MANAGEMENT'!$D$3,CropLibrary!$M$11),CropLibrary!M37,IF(EXACT('CROP MANAGEMENT'!$D$3,CropLibrary!$N$11),CropLibrary!N37,"out of range")))</f>
        <v>out of range</v>
      </c>
      <c r="AX36" s="13">
        <f>IF(EXACT('CROP MANAGEMENT'!$E$3,CropLibrary!$L$11),CropLibrary!L37,IF(EXACT('CROP MANAGEMENT'!$E$3,CropLibrary!$M$11),CropLibrary!M37,IF(EXACT('CROP MANAGEMENT'!$E$3,CropLibrary!$N$11),CropLibrary!N37,"out of range")))</f>
        <v>0.5</v>
      </c>
      <c r="AY36" s="13" t="str">
        <f>IF(EXACT('CROP MANAGEMENT'!$F$3,CropLibrary!$L$11),CropLibrary!L37,IF(EXACT('CROP MANAGEMENT'!$F$3,CropLibrary!$M$11),CropLibrary!M37,IF(EXACT('CROP MANAGEMENT'!$F$3,CropLibrary!$N$11),CropLibrary!N37,"out of range")))</f>
        <v>out of range</v>
      </c>
      <c r="AZ36" s="108">
        <f>CropLibrary!D106</f>
        <v>0.2</v>
      </c>
      <c r="BA36" s="13" t="str">
        <f>IF(EXACT('CROP MANAGEMENT'!$B$3,CropLibrary!$L$11),CropLibrary!L106,IF(EXACT('CROP MANAGEMENT'!$B$3,CropLibrary!$M$11),CropLibrary!M106,IF(EXACT('CROP MANAGEMENT'!$B$3,CropLibrary!$N$11),CropLibrary!N106,"out of range")))</f>
        <v>out of range</v>
      </c>
      <c r="BB36" s="13" t="str">
        <f>IF(EXACT('CROP MANAGEMENT'!$C$3,CropLibrary!$L$11),CropLibrary!L106,IF(EXACT('CROP MANAGEMENT'!$C$3,CropLibrary!$M$11),CropLibrary!M106,IF(EXACT('CROP MANAGEMENT'!$C$3,CropLibrary!$N$11),CropLibrary!N106,"out of range")))</f>
        <v>out of range</v>
      </c>
      <c r="BC36" s="13" t="str">
        <f>IF(EXACT('CROP MANAGEMENT'!$D$3,CropLibrary!$L$11),CropLibrary!L106,IF(EXACT('CROP MANAGEMENT'!$D$3,CropLibrary!$M$11),CropLibrary!M106,IF(EXACT('CROP MANAGEMENT'!$D$3,CropLibrary!$N$11),CropLibrary!N106,"out of range")))</f>
        <v>out of range</v>
      </c>
      <c r="BD36" s="13">
        <f>IF(EXACT('CROP MANAGEMENT'!$E$3,CropLibrary!$L$11),CropLibrary!L106,IF(EXACT('CROP MANAGEMENT'!$E$3,CropLibrary!$M$11),CropLibrary!M106,IF(EXACT('CROP MANAGEMENT'!$E$3,CropLibrary!$N$11),CropLibrary!N106,"out of range")))</f>
        <v>0.62</v>
      </c>
      <c r="BE36" s="13" t="str">
        <f>IF(EXACT('CROP MANAGEMENT'!$F$3,CropLibrary!$L$11),CropLibrary!L106,IF(EXACT('CROP MANAGEMENT'!$F$3,CropLibrary!$M$11),CropLibrary!M106,IF(EXACT('CROP MANAGEMENT'!$F$3,CropLibrary!$N$11),CropLibrary!N106,"out of range")))</f>
        <v>out of range</v>
      </c>
      <c r="BF36" s="108">
        <f>CropLibrary!D160</f>
        <v>0.2</v>
      </c>
      <c r="BG36" s="13" t="str">
        <f>IF(EXACT('CROP MANAGEMENT'!$B$3,CropLibrary!$L$11),CropLibrary!L160,IF(EXACT('CROP MANAGEMENT'!$B$3,CropLibrary!$M$11),CropLibrary!M160,IF(EXACT('CROP MANAGEMENT'!$B$3,CropLibrary!$N$11),CropLibrary!N160,"out of range")))</f>
        <v>out of range</v>
      </c>
      <c r="BH36" s="13" t="str">
        <f>IF(EXACT('CROP MANAGEMENT'!$C$3,CropLibrary!$L$11),CropLibrary!L160,IF(EXACT('CROP MANAGEMENT'!$C$3,CropLibrary!$M$11),CropLibrary!M160,IF(EXACT('CROP MANAGEMENT'!$C$3,CropLibrary!$N$11),CropLibrary!N160,"out of range")))</f>
        <v>out of range</v>
      </c>
      <c r="BI36" s="13" t="str">
        <f>IF(EXACT('CROP MANAGEMENT'!$D$3,CropLibrary!$L$11),CropLibrary!L160,IF(EXACT('CROP MANAGEMENT'!$D$3,CropLibrary!$M$11),CropLibrary!M160,IF(EXACT('CROP MANAGEMENT'!$D$3,CropLibrary!$N$11),CropLibrary!N160,"out of range")))</f>
        <v>out of range</v>
      </c>
      <c r="BJ36" s="13">
        <f>IF(EXACT('CROP MANAGEMENT'!$E$3,CropLibrary!$L$11),CropLibrary!L160,IF(EXACT('CROP MANAGEMENT'!$E$3,CropLibrary!$M$11),CropLibrary!M160,IF(EXACT('CROP MANAGEMENT'!$E$3,CropLibrary!$N$11),CropLibrary!N160,"out of range")))</f>
        <v>31.428571428571427</v>
      </c>
      <c r="BK36" s="13" t="str">
        <f>IF(EXACT('CROP MANAGEMENT'!$F$3,CropLibrary!$L$11),CropLibrary!L160,IF(EXACT('CROP MANAGEMENT'!$F$3,CropLibrary!$M$11),CropLibrary!M160,IF(EXACT('CROP MANAGEMENT'!$F$3,CropLibrary!$N$11),CropLibrary!N160,"out of range")))</f>
        <v>out of range</v>
      </c>
      <c r="BL36" s="13"/>
      <c r="BM36" s="13"/>
      <c r="BN36" s="13"/>
      <c r="BO36" s="13"/>
      <c r="BP36" s="13"/>
      <c r="BQ36" s="378"/>
      <c r="BR36" s="13"/>
      <c r="BS36" s="13"/>
      <c r="BT36" s="13"/>
      <c r="BU36" s="11"/>
      <c r="BV36" s="11"/>
      <c r="BW36" s="11"/>
    </row>
    <row r="37" spans="1:75" x14ac:dyDescent="0.3">
      <c r="A37" s="457"/>
      <c r="B37" s="506" t="s">
        <v>159</v>
      </c>
      <c r="C37" s="203" t="str">
        <f>CropLibrary!C38</f>
        <v>Responsiveness of N2 fix. to N stress</v>
      </c>
      <c r="D37" s="212" t="str">
        <f>CropLibrary!D38</f>
        <v>[]</v>
      </c>
      <c r="E37" s="379">
        <f>IF(EXACT('CROP MANAGEMENT'!$B$3,CropLibrary!$E$11),CropLibrary!E38,IF(EXACT('CROP MANAGEMENT'!$B$3,CropLibrary!$F$11),CropLibrary!F38,IF(EXACT('CROP MANAGEMENT'!$B$3,CropLibrary!$G$11),CropLibrary!G38,IF(EXACT('CROP MANAGEMENT'!$B$3,CropLibrary!$H$11),CropLibrary!H38,IF(EXACT('CROP MANAGEMENT'!$B$3,CropLibrary!$I$11),CropLibrary!I38,IF(EXACT('CROP MANAGEMENT'!$B$3,CropLibrary!$J$11),CropLibrary!J38,IF(EXACT('CROP MANAGEMENT'!$B$3,CropLibrary!$K$11),CropLibrary!K38,AU37)))))))</f>
        <v>1</v>
      </c>
      <c r="F37" s="379">
        <f>IF(EXACT('CROP MANAGEMENT'!$C$3,CropLibrary!$E$11),CropLibrary!E38,IF(EXACT('CROP MANAGEMENT'!$C$3,CropLibrary!$F$11),CropLibrary!F38,IF(EXACT('CROP MANAGEMENT'!$C$3,CropLibrary!$G$11),CropLibrary!G38,IF(EXACT('CROP MANAGEMENT'!$C$3,CropLibrary!$H$11),CropLibrary!H38,IF(EXACT('CROP MANAGEMENT'!$C$3,CropLibrary!$I$11),CropLibrary!I38,IF(EXACT('CROP MANAGEMENT'!$C$3,CropLibrary!$J$11),CropLibrary!J38,IF(EXACT('CROP MANAGEMENT'!$C$3,CropLibrary!$K$11),CropLibrary!K38,AV37)))))))</f>
        <v>1</v>
      </c>
      <c r="G37" s="379">
        <f>IF(EXACT('CROP MANAGEMENT'!$D$3,CropLibrary!$E$11),CropLibrary!E38,IF(EXACT('CROP MANAGEMENT'!$D$3,CropLibrary!$F$11),CropLibrary!F38,IF(EXACT('CROP MANAGEMENT'!$D$3,CropLibrary!$G$11),CropLibrary!G38,IF(EXACT('CROP MANAGEMENT'!$D$3,CropLibrary!$H$11),CropLibrary!H38,IF(EXACT('CROP MANAGEMENT'!$D$3,CropLibrary!$I$11),CropLibrary!I38,IF(EXACT('CROP MANAGEMENT'!$D$3,CropLibrary!$J$11),CropLibrary!J38,IF(EXACT('CROP MANAGEMENT'!$D$3,CropLibrary!$K$11),CropLibrary!K38,AW37)))))))</f>
        <v>1</v>
      </c>
      <c r="H37" s="379">
        <f>IF(EXACT('CROP MANAGEMENT'!$E$3,CropLibrary!$E$11),CropLibrary!E38,IF(EXACT('CROP MANAGEMENT'!$E$3,CropLibrary!$F$11),CropLibrary!F38,IF(EXACT('CROP MANAGEMENT'!$E$3,CropLibrary!$G$11),CropLibrary!G38,IF(EXACT('CROP MANAGEMENT'!$E$3,CropLibrary!$H$11),CropLibrary!H38,IF(EXACT('CROP MANAGEMENT'!$E$3,CropLibrary!$I$11),CropLibrary!I38,IF(EXACT('CROP MANAGEMENT'!$E$3,CropLibrary!$J$11),CropLibrary!J38,IF(EXACT('CROP MANAGEMENT'!$E$3,CropLibrary!$K$11),CropLibrary!K38,AX37)))))))</f>
        <v>1</v>
      </c>
      <c r="I37" s="379">
        <f>IF(EXACT('CROP MANAGEMENT'!$F$3,CropLibrary!$E$11),CropLibrary!E38,IF(EXACT('CROP MANAGEMENT'!$F$3,CropLibrary!$F$11),CropLibrary!F38,IF(EXACT('CROP MANAGEMENT'!$F$3,CropLibrary!$G$11),CropLibrary!G38,IF(EXACT('CROP MANAGEMENT'!$F$3,CropLibrary!$H$11),CropLibrary!H38,IF(EXACT('CROP MANAGEMENT'!$F$3,CropLibrary!$I$11),CropLibrary!I38,IF(EXACT('CROP MANAGEMENT'!$F$3,CropLibrary!$J$11),CropLibrary!J38,IF(EXACT('CROP MANAGEMENT'!$F$3,CropLibrary!$K$11),CropLibrary!K38,AY37)))))))</f>
        <v>0</v>
      </c>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41" t="str">
        <f>IF(EXACT('CROP MANAGEMENT'!$B$3,CropLibrary!$L$11),CropLibrary!L38,IF(EXACT('CROP MANAGEMENT'!$B$3,CropLibrary!$M$11),CropLibrary!M38,IF(EXACT('CROP MANAGEMENT'!$B$3,CropLibrary!$N$11),CropLibrary!N38,"out of range")))</f>
        <v>out of range</v>
      </c>
      <c r="AV37" s="13" t="str">
        <f>IF(EXACT('CROP MANAGEMENT'!$C$3,CropLibrary!$L$11),CropLibrary!L38,IF(EXACT('CROP MANAGEMENT'!$C$3,CropLibrary!$M$11),CropLibrary!M38,IF(EXACT('CROP MANAGEMENT'!$C$3,CropLibrary!$N$11),CropLibrary!N38,"out of range")))</f>
        <v>out of range</v>
      </c>
      <c r="AW37" s="13" t="str">
        <f>IF(EXACT('CROP MANAGEMENT'!$D$3,CropLibrary!$L$11),CropLibrary!L38,IF(EXACT('CROP MANAGEMENT'!$D$3,CropLibrary!$M$11),CropLibrary!M38,IF(EXACT('CROP MANAGEMENT'!$D$3,CropLibrary!$N$11),CropLibrary!N38,"out of range")))</f>
        <v>out of range</v>
      </c>
      <c r="AX37" s="13">
        <f>IF(EXACT('CROP MANAGEMENT'!$E$3,CropLibrary!$L$11),CropLibrary!L38,IF(EXACT('CROP MANAGEMENT'!$E$3,CropLibrary!$M$11),CropLibrary!M38,IF(EXACT('CROP MANAGEMENT'!$E$3,CropLibrary!$N$11),CropLibrary!N38,"out of range")))</f>
        <v>1</v>
      </c>
      <c r="AY37" s="13" t="str">
        <f>IF(EXACT('CROP MANAGEMENT'!$F$3,CropLibrary!$L$11),CropLibrary!L38,IF(EXACT('CROP MANAGEMENT'!$F$3,CropLibrary!$M$11),CropLibrary!M38,IF(EXACT('CROP MANAGEMENT'!$F$3,CropLibrary!$N$11),CropLibrary!N38,"out of range")))</f>
        <v>out of range</v>
      </c>
      <c r="AZ37" s="108">
        <f>CropLibrary!D107</f>
        <v>0.3</v>
      </c>
      <c r="BA37" s="13" t="str">
        <f>IF(EXACT('CROP MANAGEMENT'!$B$3,CropLibrary!$L$11),CropLibrary!L107,IF(EXACT('CROP MANAGEMENT'!$B$3,CropLibrary!$M$11),CropLibrary!M107,IF(EXACT('CROP MANAGEMENT'!$B$3,CropLibrary!$N$11),CropLibrary!N107,"out of range")))</f>
        <v>out of range</v>
      </c>
      <c r="BB37" s="13" t="str">
        <f>IF(EXACT('CROP MANAGEMENT'!$C$3,CropLibrary!$L$11),CropLibrary!L107,IF(EXACT('CROP MANAGEMENT'!$C$3,CropLibrary!$M$11),CropLibrary!M107,IF(EXACT('CROP MANAGEMENT'!$C$3,CropLibrary!$N$11),CropLibrary!N107,"out of range")))</f>
        <v>out of range</v>
      </c>
      <c r="BC37" s="13" t="str">
        <f>IF(EXACT('CROP MANAGEMENT'!$D$3,CropLibrary!$L$11),CropLibrary!L107,IF(EXACT('CROP MANAGEMENT'!$D$3,CropLibrary!$M$11),CropLibrary!M107,IF(EXACT('CROP MANAGEMENT'!$D$3,CropLibrary!$N$11),CropLibrary!N107,"out of range")))</f>
        <v>out of range</v>
      </c>
      <c r="BD37" s="13">
        <f>IF(EXACT('CROP MANAGEMENT'!$E$3,CropLibrary!$L$11),CropLibrary!L107,IF(EXACT('CROP MANAGEMENT'!$E$3,CropLibrary!$M$11),CropLibrary!M107,IF(EXACT('CROP MANAGEMENT'!$E$3,CropLibrary!$N$11),CropLibrary!N107,"out of range")))</f>
        <v>0.63</v>
      </c>
      <c r="BE37" s="13" t="str">
        <f>IF(EXACT('CROP MANAGEMENT'!$F$3,CropLibrary!$L$11),CropLibrary!L107,IF(EXACT('CROP MANAGEMENT'!$F$3,CropLibrary!$M$11),CropLibrary!M107,IF(EXACT('CROP MANAGEMENT'!$F$3,CropLibrary!$N$11),CropLibrary!N107,"out of range")))</f>
        <v>out of range</v>
      </c>
      <c r="BF37" s="108">
        <f>CropLibrary!D161</f>
        <v>0.3</v>
      </c>
      <c r="BG37" s="13" t="str">
        <f>IF(EXACT('CROP MANAGEMENT'!$B$3,CropLibrary!$L$11),CropLibrary!L161,IF(EXACT('CROP MANAGEMENT'!$B$3,CropLibrary!$M$11),CropLibrary!M161,IF(EXACT('CROP MANAGEMENT'!$B$3,CropLibrary!$N$11),CropLibrary!N161,"out of range")))</f>
        <v>out of range</v>
      </c>
      <c r="BH37" s="13" t="str">
        <f>IF(EXACT('CROP MANAGEMENT'!$C$3,CropLibrary!$L$11),CropLibrary!L161,IF(EXACT('CROP MANAGEMENT'!$C$3,CropLibrary!$M$11),CropLibrary!M161,IF(EXACT('CROP MANAGEMENT'!$C$3,CropLibrary!$N$11),CropLibrary!N161,"out of range")))</f>
        <v>out of range</v>
      </c>
      <c r="BI37" s="13" t="str">
        <f>IF(EXACT('CROP MANAGEMENT'!$D$3,CropLibrary!$L$11),CropLibrary!L161,IF(EXACT('CROP MANAGEMENT'!$D$3,CropLibrary!$M$11),CropLibrary!M161,IF(EXACT('CROP MANAGEMENT'!$D$3,CropLibrary!$N$11),CropLibrary!N161,"out of range")))</f>
        <v>out of range</v>
      </c>
      <c r="BJ37" s="13">
        <f>IF(EXACT('CROP MANAGEMENT'!$E$3,CropLibrary!$L$11),CropLibrary!L161,IF(EXACT('CROP MANAGEMENT'!$E$3,CropLibrary!$M$11),CropLibrary!M161,IF(EXACT('CROP MANAGEMENT'!$E$3,CropLibrary!$N$11),CropLibrary!N161,"out of range")))</f>
        <v>27.142857142857142</v>
      </c>
      <c r="BK37" s="13" t="str">
        <f>IF(EXACT('CROP MANAGEMENT'!$F$3,CropLibrary!$L$11),CropLibrary!L161,IF(EXACT('CROP MANAGEMENT'!$F$3,CropLibrary!$M$11),CropLibrary!M161,IF(EXACT('CROP MANAGEMENT'!$F$3,CropLibrary!$N$11),CropLibrary!N161,"out of range")))</f>
        <v>out of range</v>
      </c>
      <c r="BL37" s="13"/>
      <c r="BM37" s="13"/>
      <c r="BN37" s="13"/>
      <c r="BO37" s="13"/>
      <c r="BP37" s="13"/>
      <c r="BQ37" s="378"/>
      <c r="BR37" s="13"/>
      <c r="BS37" s="13"/>
      <c r="BT37" s="13"/>
      <c r="BU37" s="11"/>
      <c r="BV37" s="11"/>
      <c r="BW37" s="11"/>
    </row>
    <row r="38" spans="1:75" x14ac:dyDescent="0.3">
      <c r="A38" s="457"/>
      <c r="B38" s="506"/>
      <c r="C38" s="203" t="str">
        <f>CropLibrary!C39</f>
        <v xml:space="preserve">Fraction of reserve pool for N2 fix. </v>
      </c>
      <c r="D38" s="212" t="str">
        <f>CropLibrary!D39</f>
        <v>1/day</v>
      </c>
      <c r="E38" s="379">
        <f>IF(EXACT('CROP MANAGEMENT'!$B$3,CropLibrary!$E$11),CropLibrary!E39,IF(EXACT('CROP MANAGEMENT'!$B$3,CropLibrary!$F$11),CropLibrary!F39,IF(EXACT('CROP MANAGEMENT'!$B$3,CropLibrary!$G$11),CropLibrary!G39,IF(EXACT('CROP MANAGEMENT'!$B$3,CropLibrary!$H$11),CropLibrary!H39,IF(EXACT('CROP MANAGEMENT'!$B$3,CropLibrary!$I$11),CropLibrary!I39,IF(EXACT('CROP MANAGEMENT'!$B$3,CropLibrary!$J$11),CropLibrary!J39,IF(EXACT('CROP MANAGEMENT'!$B$3,CropLibrary!$K$11),CropLibrary!K39,AU38)))))))</f>
        <v>0.1</v>
      </c>
      <c r="F38" s="379">
        <f>IF(EXACT('CROP MANAGEMENT'!$C$3,CropLibrary!$E$11),CropLibrary!E39,IF(EXACT('CROP MANAGEMENT'!$C$3,CropLibrary!$F$11),CropLibrary!F39,IF(EXACT('CROP MANAGEMENT'!$C$3,CropLibrary!$G$11),CropLibrary!G39,IF(EXACT('CROP MANAGEMENT'!$C$3,CropLibrary!$H$11),CropLibrary!H39,IF(EXACT('CROP MANAGEMENT'!$C$3,CropLibrary!$I$11),CropLibrary!I39,IF(EXACT('CROP MANAGEMENT'!$C$3,CropLibrary!$J$11),CropLibrary!J39,IF(EXACT('CROP MANAGEMENT'!$C$3,CropLibrary!$K$11),CropLibrary!K39,AV38)))))))</f>
        <v>0.1</v>
      </c>
      <c r="G38" s="379">
        <f>IF(EXACT('CROP MANAGEMENT'!$D$3,CropLibrary!$E$11),CropLibrary!E39,IF(EXACT('CROP MANAGEMENT'!$D$3,CropLibrary!$F$11),CropLibrary!F39,IF(EXACT('CROP MANAGEMENT'!$D$3,CropLibrary!$G$11),CropLibrary!G39,IF(EXACT('CROP MANAGEMENT'!$D$3,CropLibrary!$H$11),CropLibrary!H39,IF(EXACT('CROP MANAGEMENT'!$D$3,CropLibrary!$I$11),CropLibrary!I39,IF(EXACT('CROP MANAGEMENT'!$D$3,CropLibrary!$J$11),CropLibrary!J39,IF(EXACT('CROP MANAGEMENT'!$D$3,CropLibrary!$K$11),CropLibrary!K39,AW38)))))))</f>
        <v>0.1</v>
      </c>
      <c r="H38" s="379">
        <f>IF(EXACT('CROP MANAGEMENT'!$E$3,CropLibrary!$E$11),CropLibrary!E39,IF(EXACT('CROP MANAGEMENT'!$E$3,CropLibrary!$F$11),CropLibrary!F39,IF(EXACT('CROP MANAGEMENT'!$E$3,CropLibrary!$G$11),CropLibrary!G39,IF(EXACT('CROP MANAGEMENT'!$E$3,CropLibrary!$H$11),CropLibrary!H39,IF(EXACT('CROP MANAGEMENT'!$E$3,CropLibrary!$I$11),CropLibrary!I39,IF(EXACT('CROP MANAGEMENT'!$E$3,CropLibrary!$J$11),CropLibrary!J39,IF(EXACT('CROP MANAGEMENT'!$E$3,CropLibrary!$K$11),CropLibrary!K39,AX38)))))))</f>
        <v>0.1</v>
      </c>
      <c r="I38" s="379">
        <f>IF(EXACT('CROP MANAGEMENT'!$F$3,CropLibrary!$E$11),CropLibrary!E39,IF(EXACT('CROP MANAGEMENT'!$F$3,CropLibrary!$F$11),CropLibrary!F39,IF(EXACT('CROP MANAGEMENT'!$F$3,CropLibrary!$G$11),CropLibrary!G39,IF(EXACT('CROP MANAGEMENT'!$F$3,CropLibrary!$H$11),CropLibrary!H39,IF(EXACT('CROP MANAGEMENT'!$F$3,CropLibrary!$I$11),CropLibrary!I39,IF(EXACT('CROP MANAGEMENT'!$F$3,CropLibrary!$J$11),CropLibrary!J39,IF(EXACT('CROP MANAGEMENT'!$F$3,CropLibrary!$K$11),CropLibrary!K39,AY38)))))))</f>
        <v>0</v>
      </c>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41" t="str">
        <f>IF(EXACT('CROP MANAGEMENT'!$B$3,CropLibrary!$L$11),CropLibrary!L39,IF(EXACT('CROP MANAGEMENT'!$B$3,CropLibrary!$M$11),CropLibrary!M39,IF(EXACT('CROP MANAGEMENT'!$B$3,CropLibrary!$N$11),CropLibrary!N39,"out of range")))</f>
        <v>out of range</v>
      </c>
      <c r="AV38" s="13" t="str">
        <f>IF(EXACT('CROP MANAGEMENT'!$C$3,CropLibrary!$L$11),CropLibrary!L39,IF(EXACT('CROP MANAGEMENT'!$C$3,CropLibrary!$M$11),CropLibrary!M39,IF(EXACT('CROP MANAGEMENT'!$C$3,CropLibrary!$N$11),CropLibrary!N39,"out of range")))</f>
        <v>out of range</v>
      </c>
      <c r="AW38" s="13" t="str">
        <f>IF(EXACT('CROP MANAGEMENT'!$D$3,CropLibrary!$L$11),CropLibrary!L39,IF(EXACT('CROP MANAGEMENT'!$D$3,CropLibrary!$M$11),CropLibrary!M39,IF(EXACT('CROP MANAGEMENT'!$D$3,CropLibrary!$N$11),CropLibrary!N39,"out of range")))</f>
        <v>out of range</v>
      </c>
      <c r="AX38" s="13">
        <f>IF(EXACT('CROP MANAGEMENT'!$E$3,CropLibrary!$L$11),CropLibrary!L39,IF(EXACT('CROP MANAGEMENT'!$E$3,CropLibrary!$M$11),CropLibrary!M39,IF(EXACT('CROP MANAGEMENT'!$E$3,CropLibrary!$N$11),CropLibrary!N39,"out of range")))</f>
        <v>0.1</v>
      </c>
      <c r="AY38" s="13" t="str">
        <f>IF(EXACT('CROP MANAGEMENT'!$F$3,CropLibrary!$L$11),CropLibrary!L39,IF(EXACT('CROP MANAGEMENT'!$F$3,CropLibrary!$M$11),CropLibrary!M39,IF(EXACT('CROP MANAGEMENT'!$F$3,CropLibrary!$N$11),CropLibrary!N39,"out of range")))</f>
        <v>out of range</v>
      </c>
      <c r="AZ38" s="108">
        <f>CropLibrary!D108</f>
        <v>0.4</v>
      </c>
      <c r="BA38" s="13" t="str">
        <f>IF(EXACT('CROP MANAGEMENT'!$B$3,CropLibrary!$L$11),CropLibrary!L108,IF(EXACT('CROP MANAGEMENT'!$B$3,CropLibrary!$M$11),CropLibrary!M108,IF(EXACT('CROP MANAGEMENT'!$B$3,CropLibrary!$N$11),CropLibrary!N108,"out of range")))</f>
        <v>out of range</v>
      </c>
      <c r="BB38" s="13" t="str">
        <f>IF(EXACT('CROP MANAGEMENT'!$C$3,CropLibrary!$L$11),CropLibrary!L108,IF(EXACT('CROP MANAGEMENT'!$C$3,CropLibrary!$M$11),CropLibrary!M108,IF(EXACT('CROP MANAGEMENT'!$C$3,CropLibrary!$N$11),CropLibrary!N108,"out of range")))</f>
        <v>out of range</v>
      </c>
      <c r="BC38" s="13" t="str">
        <f>IF(EXACT('CROP MANAGEMENT'!$D$3,CropLibrary!$L$11),CropLibrary!L108,IF(EXACT('CROP MANAGEMENT'!$D$3,CropLibrary!$M$11),CropLibrary!M108,IF(EXACT('CROP MANAGEMENT'!$D$3,CropLibrary!$N$11),CropLibrary!N108,"out of range")))</f>
        <v>out of range</v>
      </c>
      <c r="BD38" s="13">
        <f>IF(EXACT('CROP MANAGEMENT'!$E$3,CropLibrary!$L$11),CropLibrary!L108,IF(EXACT('CROP MANAGEMENT'!$E$3,CropLibrary!$M$11),CropLibrary!M108,IF(EXACT('CROP MANAGEMENT'!$E$3,CropLibrary!$N$11),CropLibrary!N108,"out of range")))</f>
        <v>0.63</v>
      </c>
      <c r="BE38" s="13" t="str">
        <f>IF(EXACT('CROP MANAGEMENT'!$F$3,CropLibrary!$L$11),CropLibrary!L108,IF(EXACT('CROP MANAGEMENT'!$F$3,CropLibrary!$M$11),CropLibrary!M108,IF(EXACT('CROP MANAGEMENT'!$F$3,CropLibrary!$N$11),CropLibrary!N108,"out of range")))</f>
        <v>out of range</v>
      </c>
      <c r="BF38" s="108">
        <f>CropLibrary!D162</f>
        <v>0.4</v>
      </c>
      <c r="BG38" s="13" t="str">
        <f>IF(EXACT('CROP MANAGEMENT'!$B$3,CropLibrary!$L$11),CropLibrary!L162,IF(EXACT('CROP MANAGEMENT'!$B$3,CropLibrary!$M$11),CropLibrary!M162,IF(EXACT('CROP MANAGEMENT'!$B$3,CropLibrary!$N$11),CropLibrary!N162,"out of range")))</f>
        <v>out of range</v>
      </c>
      <c r="BH38" s="13" t="str">
        <f>IF(EXACT('CROP MANAGEMENT'!$C$3,CropLibrary!$L$11),CropLibrary!L162,IF(EXACT('CROP MANAGEMENT'!$C$3,CropLibrary!$M$11),CropLibrary!M162,IF(EXACT('CROP MANAGEMENT'!$C$3,CropLibrary!$N$11),CropLibrary!N162,"out of range")))</f>
        <v>out of range</v>
      </c>
      <c r="BI38" s="13" t="str">
        <f>IF(EXACT('CROP MANAGEMENT'!$D$3,CropLibrary!$L$11),CropLibrary!L162,IF(EXACT('CROP MANAGEMENT'!$D$3,CropLibrary!$M$11),CropLibrary!M162,IF(EXACT('CROP MANAGEMENT'!$D$3,CropLibrary!$N$11),CropLibrary!N162,"out of range")))</f>
        <v>out of range</v>
      </c>
      <c r="BJ38" s="13">
        <f>IF(EXACT('CROP MANAGEMENT'!$E$3,CropLibrary!$L$11),CropLibrary!L162,IF(EXACT('CROP MANAGEMENT'!$E$3,CropLibrary!$M$11),CropLibrary!M162,IF(EXACT('CROP MANAGEMENT'!$E$3,CropLibrary!$N$11),CropLibrary!N162,"out of range")))</f>
        <v>22.857142857142854</v>
      </c>
      <c r="BK38" s="13" t="str">
        <f>IF(EXACT('CROP MANAGEMENT'!$F$3,CropLibrary!$L$11),CropLibrary!L162,IF(EXACT('CROP MANAGEMENT'!$F$3,CropLibrary!$M$11),CropLibrary!M162,IF(EXACT('CROP MANAGEMENT'!$F$3,CropLibrary!$N$11),CropLibrary!N162,"out of range")))</f>
        <v>out of range</v>
      </c>
      <c r="BL38" s="13"/>
      <c r="BM38" s="13"/>
      <c r="BN38" s="13"/>
      <c r="BO38" s="13"/>
      <c r="BP38" s="13"/>
      <c r="BQ38" s="378"/>
      <c r="BR38" s="13"/>
      <c r="BS38" s="13"/>
      <c r="BT38" s="13"/>
      <c r="BU38" s="11"/>
      <c r="BV38" s="11"/>
      <c r="BW38" s="11"/>
    </row>
    <row r="39" spans="1:75" x14ac:dyDescent="0.3">
      <c r="A39" s="457"/>
      <c r="B39" s="506"/>
      <c r="C39" s="203" t="str">
        <f>CropLibrary!C40</f>
        <v>Dry weight cost for N2 fixation</v>
      </c>
      <c r="D39" s="212" t="str">
        <f>CropLibrary!D40</f>
        <v>kg(DW)/g(N)</v>
      </c>
      <c r="E39" s="379">
        <f>IF(EXACT('CROP MANAGEMENT'!$B$3,CropLibrary!$E$11),CropLibrary!E40,IF(EXACT('CROP MANAGEMENT'!$B$3,CropLibrary!$F$11),CropLibrary!F40,IF(EXACT('CROP MANAGEMENT'!$B$3,CropLibrary!$G$11),CropLibrary!G40,IF(EXACT('CROP MANAGEMENT'!$B$3,CropLibrary!$H$11),CropLibrary!H40,IF(EXACT('CROP MANAGEMENT'!$B$3,CropLibrary!$I$11),CropLibrary!I40,IF(EXACT('CROP MANAGEMENT'!$B$3,CropLibrary!$J$11),CropLibrary!J40,IF(EXACT('CROP MANAGEMENT'!$B$3,CropLibrary!$K$11),CropLibrary!K40,AU39)))))))</f>
        <v>0.01</v>
      </c>
      <c r="F39" s="379">
        <f>IF(EXACT('CROP MANAGEMENT'!$C$3,CropLibrary!$E$11),CropLibrary!E40,IF(EXACT('CROP MANAGEMENT'!$C$3,CropLibrary!$F$11),CropLibrary!F40,IF(EXACT('CROP MANAGEMENT'!$C$3,CropLibrary!$G$11),CropLibrary!G40,IF(EXACT('CROP MANAGEMENT'!$C$3,CropLibrary!$H$11),CropLibrary!H40,IF(EXACT('CROP MANAGEMENT'!$C$3,CropLibrary!$I$11),CropLibrary!I40,IF(EXACT('CROP MANAGEMENT'!$C$3,CropLibrary!$J$11),CropLibrary!J40,IF(EXACT('CROP MANAGEMENT'!$C$3,CropLibrary!$K$11),CropLibrary!K40,AV39)))))))</f>
        <v>0.01</v>
      </c>
      <c r="G39" s="379">
        <f>IF(EXACT('CROP MANAGEMENT'!$D$3,CropLibrary!$E$11),CropLibrary!E40,IF(EXACT('CROP MANAGEMENT'!$D$3,CropLibrary!$F$11),CropLibrary!F40,IF(EXACT('CROP MANAGEMENT'!$D$3,CropLibrary!$G$11),CropLibrary!G40,IF(EXACT('CROP MANAGEMENT'!$D$3,CropLibrary!$H$11),CropLibrary!H40,IF(EXACT('CROP MANAGEMENT'!$D$3,CropLibrary!$I$11),CropLibrary!I40,IF(EXACT('CROP MANAGEMENT'!$D$3,CropLibrary!$J$11),CropLibrary!J40,IF(EXACT('CROP MANAGEMENT'!$D$3,CropLibrary!$K$11),CropLibrary!K40,AW39)))))))</f>
        <v>0.01</v>
      </c>
      <c r="H39" s="379">
        <f>IF(EXACT('CROP MANAGEMENT'!$E$3,CropLibrary!$E$11),CropLibrary!E40,IF(EXACT('CROP MANAGEMENT'!$E$3,CropLibrary!$F$11),CropLibrary!F40,IF(EXACT('CROP MANAGEMENT'!$E$3,CropLibrary!$G$11),CropLibrary!G40,IF(EXACT('CROP MANAGEMENT'!$E$3,CropLibrary!$H$11),CropLibrary!H40,IF(EXACT('CROP MANAGEMENT'!$E$3,CropLibrary!$I$11),CropLibrary!I40,IF(EXACT('CROP MANAGEMENT'!$E$3,CropLibrary!$J$11),CropLibrary!J40,IF(EXACT('CROP MANAGEMENT'!$E$3,CropLibrary!$K$11),CropLibrary!K40,AX39)))))))</f>
        <v>0.01</v>
      </c>
      <c r="I39" s="379">
        <f>IF(EXACT('CROP MANAGEMENT'!$F$3,CropLibrary!$E$11),CropLibrary!E40,IF(EXACT('CROP MANAGEMENT'!$F$3,CropLibrary!$F$11),CropLibrary!F40,IF(EXACT('CROP MANAGEMENT'!$F$3,CropLibrary!$G$11),CropLibrary!G40,IF(EXACT('CROP MANAGEMENT'!$F$3,CropLibrary!$H$11),CropLibrary!H40,IF(EXACT('CROP MANAGEMENT'!$F$3,CropLibrary!$I$11),CropLibrary!I40,IF(EXACT('CROP MANAGEMENT'!$F$3,CropLibrary!$J$11),CropLibrary!J40,IF(EXACT('CROP MANAGEMENT'!$F$3,CropLibrary!$K$11),CropLibrary!K40,AY39)))))))</f>
        <v>0</v>
      </c>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41" t="str">
        <f>IF(EXACT('CROP MANAGEMENT'!$B$3,CropLibrary!$L$11),CropLibrary!L40,IF(EXACT('CROP MANAGEMENT'!$B$3,CropLibrary!$M$11),CropLibrary!M40,IF(EXACT('CROP MANAGEMENT'!$B$3,CropLibrary!$N$11),CropLibrary!N40,"out of range")))</f>
        <v>out of range</v>
      </c>
      <c r="AV39" s="13" t="str">
        <f>IF(EXACT('CROP MANAGEMENT'!$C$3,CropLibrary!$L$11),CropLibrary!L40,IF(EXACT('CROP MANAGEMENT'!$C$3,CropLibrary!$M$11),CropLibrary!M40,IF(EXACT('CROP MANAGEMENT'!$C$3,CropLibrary!$N$11),CropLibrary!N40,"out of range")))</f>
        <v>out of range</v>
      </c>
      <c r="AW39" s="13" t="str">
        <f>IF(EXACT('CROP MANAGEMENT'!$D$3,CropLibrary!$L$11),CropLibrary!L40,IF(EXACT('CROP MANAGEMENT'!$D$3,CropLibrary!$M$11),CropLibrary!M40,IF(EXACT('CROP MANAGEMENT'!$D$3,CropLibrary!$N$11),CropLibrary!N40,"out of range")))</f>
        <v>out of range</v>
      </c>
      <c r="AX39" s="13">
        <f>IF(EXACT('CROP MANAGEMENT'!$E$3,CropLibrary!$L$11),CropLibrary!L40,IF(EXACT('CROP MANAGEMENT'!$E$3,CropLibrary!$M$11),CropLibrary!M40,IF(EXACT('CROP MANAGEMENT'!$E$3,CropLibrary!$N$11),CropLibrary!N40,"out of range")))</f>
        <v>0.01</v>
      </c>
      <c r="AY39" s="13" t="str">
        <f>IF(EXACT('CROP MANAGEMENT'!$F$3,CropLibrary!$L$11),CropLibrary!L40,IF(EXACT('CROP MANAGEMENT'!$F$3,CropLibrary!$M$11),CropLibrary!M40,IF(EXACT('CROP MANAGEMENT'!$F$3,CropLibrary!$N$11),CropLibrary!N40,"out of range")))</f>
        <v>out of range</v>
      </c>
      <c r="AZ39" s="108">
        <f>CropLibrary!D109</f>
        <v>0.5</v>
      </c>
      <c r="BA39" s="13" t="str">
        <f>IF(EXACT('CROP MANAGEMENT'!$B$3,CropLibrary!$L$11),CropLibrary!L109,IF(EXACT('CROP MANAGEMENT'!$B$3,CropLibrary!$M$11),CropLibrary!M109,IF(EXACT('CROP MANAGEMENT'!$B$3,CropLibrary!$N$11),CropLibrary!N109,"out of range")))</f>
        <v>out of range</v>
      </c>
      <c r="BB39" s="13" t="str">
        <f>IF(EXACT('CROP MANAGEMENT'!$C$3,CropLibrary!$L$11),CropLibrary!L109,IF(EXACT('CROP MANAGEMENT'!$C$3,CropLibrary!$M$11),CropLibrary!M109,IF(EXACT('CROP MANAGEMENT'!$C$3,CropLibrary!$N$11),CropLibrary!N109,"out of range")))</f>
        <v>out of range</v>
      </c>
      <c r="BC39" s="13" t="str">
        <f>IF(EXACT('CROP MANAGEMENT'!$D$3,CropLibrary!$L$11),CropLibrary!L109,IF(EXACT('CROP MANAGEMENT'!$D$3,CropLibrary!$M$11),CropLibrary!M109,IF(EXACT('CROP MANAGEMENT'!$D$3,CropLibrary!$N$11),CropLibrary!N109,"out of range")))</f>
        <v>out of range</v>
      </c>
      <c r="BD39" s="13">
        <f>IF(EXACT('CROP MANAGEMENT'!$E$3,CropLibrary!$L$11),CropLibrary!L109,IF(EXACT('CROP MANAGEMENT'!$E$3,CropLibrary!$M$11),CropLibrary!M109,IF(EXACT('CROP MANAGEMENT'!$E$3,CropLibrary!$N$11),CropLibrary!N109,"out of range")))</f>
        <v>0.63</v>
      </c>
      <c r="BE39" s="13" t="str">
        <f>IF(EXACT('CROP MANAGEMENT'!$F$3,CropLibrary!$L$11),CropLibrary!L109,IF(EXACT('CROP MANAGEMENT'!$F$3,CropLibrary!$M$11),CropLibrary!M109,IF(EXACT('CROP MANAGEMENT'!$F$3,CropLibrary!$N$11),CropLibrary!N109,"out of range")))</f>
        <v>out of range</v>
      </c>
      <c r="BF39" s="108">
        <f>CropLibrary!D163</f>
        <v>0.5</v>
      </c>
      <c r="BG39" s="13" t="str">
        <f>IF(EXACT('CROP MANAGEMENT'!$B$3,CropLibrary!$L$11),CropLibrary!L163,IF(EXACT('CROP MANAGEMENT'!$B$3,CropLibrary!$M$11),CropLibrary!M163,IF(EXACT('CROP MANAGEMENT'!$B$3,CropLibrary!$N$11),CropLibrary!N163,"out of range")))</f>
        <v>out of range</v>
      </c>
      <c r="BH39" s="13" t="str">
        <f>IF(EXACT('CROP MANAGEMENT'!$C$3,CropLibrary!$L$11),CropLibrary!L163,IF(EXACT('CROP MANAGEMENT'!$C$3,CropLibrary!$M$11),CropLibrary!M163,IF(EXACT('CROP MANAGEMENT'!$C$3,CropLibrary!$N$11),CropLibrary!N163,"out of range")))</f>
        <v>out of range</v>
      </c>
      <c r="BI39" s="13" t="str">
        <f>IF(EXACT('CROP MANAGEMENT'!$D$3,CropLibrary!$L$11),CropLibrary!L163,IF(EXACT('CROP MANAGEMENT'!$D$3,CropLibrary!$M$11),CropLibrary!M163,IF(EXACT('CROP MANAGEMENT'!$D$3,CropLibrary!$N$11),CropLibrary!N163,"out of range")))</f>
        <v>out of range</v>
      </c>
      <c r="BJ39" s="13">
        <f>IF(EXACT('CROP MANAGEMENT'!$E$3,CropLibrary!$L$11),CropLibrary!L163,IF(EXACT('CROP MANAGEMENT'!$E$3,CropLibrary!$M$11),CropLibrary!M163,IF(EXACT('CROP MANAGEMENT'!$E$3,CropLibrary!$N$11),CropLibrary!N163,"out of range")))</f>
        <v>18.571428571428569</v>
      </c>
      <c r="BK39" s="13" t="str">
        <f>IF(EXACT('CROP MANAGEMENT'!$F$3,CropLibrary!$L$11),CropLibrary!L163,IF(EXACT('CROP MANAGEMENT'!$F$3,CropLibrary!$M$11),CropLibrary!M163,IF(EXACT('CROP MANAGEMENT'!$F$3,CropLibrary!$N$11),CropLibrary!N163,"out of range")))</f>
        <v>out of range</v>
      </c>
      <c r="BL39" s="13"/>
      <c r="BM39" s="13"/>
      <c r="BN39" s="13"/>
      <c r="BO39" s="13"/>
      <c r="BP39" s="13"/>
      <c r="BQ39" s="378"/>
      <c r="BR39" s="13"/>
      <c r="BS39" s="13"/>
      <c r="BT39" s="13"/>
      <c r="BU39" s="11"/>
      <c r="BV39" s="11"/>
      <c r="BW39" s="11"/>
    </row>
    <row r="40" spans="1:75" x14ac:dyDescent="0.3">
      <c r="A40" s="464" t="s">
        <v>27</v>
      </c>
      <c r="B40" s="381" t="s">
        <v>161</v>
      </c>
      <c r="C40" s="203" t="str">
        <f>CropLibrary!C41</f>
        <v>Root tip diameter</v>
      </c>
      <c r="D40" s="212" t="str">
        <f>CropLibrary!D41</f>
        <v>cm</v>
      </c>
      <c r="E40" s="379">
        <f>IF(EXACT('CROP MANAGEMENT'!$B$3,CropLibrary!$E$11),CropLibrary!E41,IF(EXACT('CROP MANAGEMENT'!$B$3,CropLibrary!$F$11),CropLibrary!F41,IF(EXACT('CROP MANAGEMENT'!$B$3,CropLibrary!$G$11),CropLibrary!G41,IF(EXACT('CROP MANAGEMENT'!$B$3,CropLibrary!$H$11),CropLibrary!H41,IF(EXACT('CROP MANAGEMENT'!$B$3,CropLibrary!$I$11),CropLibrary!I41,IF(EXACT('CROP MANAGEMENT'!$B$3,CropLibrary!$J$11),CropLibrary!J41,IF(EXACT('CROP MANAGEMENT'!$B$3,CropLibrary!$K$11),CropLibrary!K41,AU40)))))))</f>
        <v>0.02</v>
      </c>
      <c r="F40" s="379">
        <f>IF(EXACT('CROP MANAGEMENT'!$C$3,CropLibrary!$E$11),CropLibrary!E41,IF(EXACT('CROP MANAGEMENT'!$C$3,CropLibrary!$F$11),CropLibrary!F41,IF(EXACT('CROP MANAGEMENT'!$C$3,CropLibrary!$G$11),CropLibrary!G41,IF(EXACT('CROP MANAGEMENT'!$C$3,CropLibrary!$H$11),CropLibrary!H41,IF(EXACT('CROP MANAGEMENT'!$C$3,CropLibrary!$I$11),CropLibrary!I41,IF(EXACT('CROP MANAGEMENT'!$C$3,CropLibrary!$J$11),CropLibrary!J41,IF(EXACT('CROP MANAGEMENT'!$C$3,CropLibrary!$K$11),CropLibrary!K41,AV40)))))))</f>
        <v>0.02</v>
      </c>
      <c r="G40" s="379">
        <f>IF(EXACT('CROP MANAGEMENT'!$D$3,CropLibrary!$E$11),CropLibrary!E41,IF(EXACT('CROP MANAGEMENT'!$D$3,CropLibrary!$F$11),CropLibrary!F41,IF(EXACT('CROP MANAGEMENT'!$D$3,CropLibrary!$G$11),CropLibrary!G41,IF(EXACT('CROP MANAGEMENT'!$D$3,CropLibrary!$H$11),CropLibrary!H41,IF(EXACT('CROP MANAGEMENT'!$D$3,CropLibrary!$I$11),CropLibrary!I41,IF(EXACT('CROP MANAGEMENT'!$D$3,CropLibrary!$J$11),CropLibrary!J41,IF(EXACT('CROP MANAGEMENT'!$D$3,CropLibrary!$K$11),CropLibrary!K41,AW40)))))))</f>
        <v>0.02</v>
      </c>
      <c r="H40" s="379">
        <f>IF(EXACT('CROP MANAGEMENT'!$E$3,CropLibrary!$E$11),CropLibrary!E41,IF(EXACT('CROP MANAGEMENT'!$E$3,CropLibrary!$F$11),CropLibrary!F41,IF(EXACT('CROP MANAGEMENT'!$E$3,CropLibrary!$G$11),CropLibrary!G41,IF(EXACT('CROP MANAGEMENT'!$E$3,CropLibrary!$H$11),CropLibrary!H41,IF(EXACT('CROP MANAGEMENT'!$E$3,CropLibrary!$I$11),CropLibrary!I41,IF(EXACT('CROP MANAGEMENT'!$E$3,CropLibrary!$J$11),CropLibrary!J41,IF(EXACT('CROP MANAGEMENT'!$E$3,CropLibrary!$K$11),CropLibrary!K41,AX40)))))))</f>
        <v>0.02</v>
      </c>
      <c r="I40" s="379">
        <f>IF(EXACT('CROP MANAGEMENT'!$F$3,CropLibrary!$E$11),CropLibrary!E41,IF(EXACT('CROP MANAGEMENT'!$F$3,CropLibrary!$F$11),CropLibrary!F41,IF(EXACT('CROP MANAGEMENT'!$F$3,CropLibrary!$G$11),CropLibrary!G41,IF(EXACT('CROP MANAGEMENT'!$F$3,CropLibrary!$H$11),CropLibrary!H41,IF(EXACT('CROP MANAGEMENT'!$F$3,CropLibrary!$I$11),CropLibrary!I41,IF(EXACT('CROP MANAGEMENT'!$F$3,CropLibrary!$J$11),CropLibrary!J41,IF(EXACT('CROP MANAGEMENT'!$F$3,CropLibrary!$K$11),CropLibrary!K41,AY40)))))))</f>
        <v>0.02</v>
      </c>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41" t="str">
        <f>IF(EXACT('CROP MANAGEMENT'!$B$3,CropLibrary!$L$11),CropLibrary!L41,IF(EXACT('CROP MANAGEMENT'!$B$3,CropLibrary!$M$11),CropLibrary!M41,IF(EXACT('CROP MANAGEMENT'!$B$3,CropLibrary!$N$11),CropLibrary!N41,"out of range")))</f>
        <v>out of range</v>
      </c>
      <c r="AV40" s="13" t="str">
        <f>IF(EXACT('CROP MANAGEMENT'!$C$3,CropLibrary!$L$11),CropLibrary!L41,IF(EXACT('CROP MANAGEMENT'!$C$3,CropLibrary!$M$11),CropLibrary!M41,IF(EXACT('CROP MANAGEMENT'!$C$3,CropLibrary!$N$11),CropLibrary!N41,"out of range")))</f>
        <v>out of range</v>
      </c>
      <c r="AW40" s="13" t="str">
        <f>IF(EXACT('CROP MANAGEMENT'!$D$3,CropLibrary!$L$11),CropLibrary!L41,IF(EXACT('CROP MANAGEMENT'!$D$3,CropLibrary!$M$11),CropLibrary!M41,IF(EXACT('CROP MANAGEMENT'!$D$3,CropLibrary!$N$11),CropLibrary!N41,"out of range")))</f>
        <v>out of range</v>
      </c>
      <c r="AX40" s="13">
        <f>IF(EXACT('CROP MANAGEMENT'!$E$3,CropLibrary!$L$11),CropLibrary!L41,IF(EXACT('CROP MANAGEMENT'!$E$3,CropLibrary!$M$11),CropLibrary!M41,IF(EXACT('CROP MANAGEMENT'!$E$3,CropLibrary!$N$11),CropLibrary!N41,"out of range")))</f>
        <v>0.02</v>
      </c>
      <c r="AY40" s="13" t="str">
        <f>IF(EXACT('CROP MANAGEMENT'!$F$3,CropLibrary!$L$11),CropLibrary!L41,IF(EXACT('CROP MANAGEMENT'!$F$3,CropLibrary!$M$11),CropLibrary!M41,IF(EXACT('CROP MANAGEMENT'!$F$3,CropLibrary!$N$11),CropLibrary!N41,"out of range")))</f>
        <v>out of range</v>
      </c>
      <c r="AZ40" s="108">
        <f>CropLibrary!D110</f>
        <v>0.6</v>
      </c>
      <c r="BA40" s="13" t="str">
        <f>IF(EXACT('CROP MANAGEMENT'!$B$3,CropLibrary!$L$11),CropLibrary!L110,IF(EXACT('CROP MANAGEMENT'!$B$3,CropLibrary!$M$11),CropLibrary!M110,IF(EXACT('CROP MANAGEMENT'!$B$3,CropLibrary!$N$11),CropLibrary!N110,"out of range")))</f>
        <v>out of range</v>
      </c>
      <c r="BB40" s="13" t="str">
        <f>IF(EXACT('CROP MANAGEMENT'!$C$3,CropLibrary!$L$11),CropLibrary!L110,IF(EXACT('CROP MANAGEMENT'!$C$3,CropLibrary!$M$11),CropLibrary!M110,IF(EXACT('CROP MANAGEMENT'!$C$3,CropLibrary!$N$11),CropLibrary!N110,"out of range")))</f>
        <v>out of range</v>
      </c>
      <c r="BC40" s="13" t="str">
        <f>IF(EXACT('CROP MANAGEMENT'!$D$3,CropLibrary!$L$11),CropLibrary!L110,IF(EXACT('CROP MANAGEMENT'!$D$3,CropLibrary!$M$11),CropLibrary!M110,IF(EXACT('CROP MANAGEMENT'!$D$3,CropLibrary!$N$11),CropLibrary!N110,"out of range")))</f>
        <v>out of range</v>
      </c>
      <c r="BD40" s="13">
        <f>IF(EXACT('CROP MANAGEMENT'!$E$3,CropLibrary!$L$11),CropLibrary!L110,IF(EXACT('CROP MANAGEMENT'!$E$3,CropLibrary!$M$11),CropLibrary!M110,IF(EXACT('CROP MANAGEMENT'!$E$3,CropLibrary!$N$11),CropLibrary!N110,"out of range")))</f>
        <v>0.57999999999999996</v>
      </c>
      <c r="BE40" s="13" t="str">
        <f>IF(EXACT('CROP MANAGEMENT'!$F$3,CropLibrary!$L$11),CropLibrary!L110,IF(EXACT('CROP MANAGEMENT'!$F$3,CropLibrary!$M$11),CropLibrary!M110,IF(EXACT('CROP MANAGEMENT'!$F$3,CropLibrary!$N$11),CropLibrary!N110,"out of range")))</f>
        <v>out of range</v>
      </c>
      <c r="BF40" s="108">
        <f>CropLibrary!D164</f>
        <v>0.6</v>
      </c>
      <c r="BG40" s="13" t="str">
        <f>IF(EXACT('CROP MANAGEMENT'!$B$3,CropLibrary!$L$11),CropLibrary!L164,IF(EXACT('CROP MANAGEMENT'!$B$3,CropLibrary!$M$11),CropLibrary!M164,IF(EXACT('CROP MANAGEMENT'!$B$3,CropLibrary!$N$11),CropLibrary!N164,"out of range")))</f>
        <v>out of range</v>
      </c>
      <c r="BH40" s="13" t="str">
        <f>IF(EXACT('CROP MANAGEMENT'!$C$3,CropLibrary!$L$11),CropLibrary!L164,IF(EXACT('CROP MANAGEMENT'!$C$3,CropLibrary!$M$11),CropLibrary!M164,IF(EXACT('CROP MANAGEMENT'!$C$3,CropLibrary!$N$11),CropLibrary!N164,"out of range")))</f>
        <v>out of range</v>
      </c>
      <c r="BI40" s="13" t="str">
        <f>IF(EXACT('CROP MANAGEMENT'!$D$3,CropLibrary!$L$11),CropLibrary!L164,IF(EXACT('CROP MANAGEMENT'!$D$3,CropLibrary!$M$11),CropLibrary!M164,IF(EXACT('CROP MANAGEMENT'!$D$3,CropLibrary!$N$11),CropLibrary!N164,"out of range")))</f>
        <v>out of range</v>
      </c>
      <c r="BJ40" s="13">
        <f>IF(EXACT('CROP MANAGEMENT'!$E$3,CropLibrary!$L$11),CropLibrary!L164,IF(EXACT('CROP MANAGEMENT'!$E$3,CropLibrary!$M$11),CropLibrary!M164,IF(EXACT('CROP MANAGEMENT'!$E$3,CropLibrary!$N$11),CropLibrary!N164,"out of range")))</f>
        <v>14.285714285714285</v>
      </c>
      <c r="BK40" s="13" t="str">
        <f>IF(EXACT('CROP MANAGEMENT'!$F$3,CropLibrary!$L$11),CropLibrary!L164,IF(EXACT('CROP MANAGEMENT'!$F$3,CropLibrary!$M$11),CropLibrary!M164,IF(EXACT('CROP MANAGEMENT'!$F$3,CropLibrary!$N$11),CropLibrary!N164,"out of range")))</f>
        <v>out of range</v>
      </c>
      <c r="BL40" s="13"/>
      <c r="BM40" s="13"/>
      <c r="BN40" s="13"/>
      <c r="BO40" s="13"/>
      <c r="BP40" s="13"/>
      <c r="BQ40" s="378"/>
      <c r="BR40" s="13"/>
      <c r="BS40" s="13"/>
      <c r="BT40" s="13"/>
      <c r="BU40" s="11"/>
      <c r="BV40" s="11"/>
      <c r="BW40" s="11"/>
    </row>
    <row r="41" spans="1:75" x14ac:dyDescent="0.3">
      <c r="A41" s="464"/>
      <c r="B41" s="457" t="s">
        <v>160</v>
      </c>
      <c r="C41" s="203" t="str">
        <f>CropLibrary!C42</f>
        <v>Max. root length density in layer1</v>
      </c>
      <c r="D41" s="212" t="str">
        <f>CropLibrary!D42</f>
        <v xml:space="preserve">cm/cm3 </v>
      </c>
      <c r="E41" s="379">
        <f>IF(EXACT('CROP MANAGEMENT'!$B$3,CropLibrary!$E$11),CropLibrary!E42,IF(EXACT('CROP MANAGEMENT'!$B$3,CropLibrary!$F$11),CropLibrary!F42,IF(EXACT('CROP MANAGEMENT'!$B$3,CropLibrary!$G$11),CropLibrary!G42,IF(EXACT('CROP MANAGEMENT'!$B$3,CropLibrary!$H$11),CropLibrary!H42,IF(EXACT('CROP MANAGEMENT'!$B$3,CropLibrary!$I$11),CropLibrary!I42,IF(EXACT('CROP MANAGEMENT'!$B$3,CropLibrary!$J$11),CropLibrary!J42,IF(EXACT('CROP MANAGEMENT'!$B$3,CropLibrary!$K$11),CropLibrary!K42,AU41)))))))</f>
        <v>1</v>
      </c>
      <c r="F41" s="379">
        <f>IF(EXACT('CROP MANAGEMENT'!$C$3,CropLibrary!$E$11),CropLibrary!E42,IF(EXACT('CROP MANAGEMENT'!$C$3,CropLibrary!$F$11),CropLibrary!F42,IF(EXACT('CROP MANAGEMENT'!$C$3,CropLibrary!$G$11),CropLibrary!G42,IF(EXACT('CROP MANAGEMENT'!$C$3,CropLibrary!$H$11),CropLibrary!H42,IF(EXACT('CROP MANAGEMENT'!$C$3,CropLibrary!$I$11),CropLibrary!I42,IF(EXACT('CROP MANAGEMENT'!$C$3,CropLibrary!$J$11),CropLibrary!J42,IF(EXACT('CROP MANAGEMENT'!$C$3,CropLibrary!$K$11),CropLibrary!K42,AV41)))))))</f>
        <v>5</v>
      </c>
      <c r="G41" s="379">
        <f>IF(EXACT('CROP MANAGEMENT'!$D$3,CropLibrary!$E$11),CropLibrary!E42,IF(EXACT('CROP MANAGEMENT'!$D$3,CropLibrary!$F$11),CropLibrary!F42,IF(EXACT('CROP MANAGEMENT'!$D$3,CropLibrary!$G$11),CropLibrary!G42,IF(EXACT('CROP MANAGEMENT'!$D$3,CropLibrary!$H$11),CropLibrary!H42,IF(EXACT('CROP MANAGEMENT'!$D$3,CropLibrary!$I$11),CropLibrary!I42,IF(EXACT('CROP MANAGEMENT'!$D$3,CropLibrary!$J$11),CropLibrary!J42,IF(EXACT('CROP MANAGEMENT'!$D$3,CropLibrary!$K$11),CropLibrary!K42,AW41)))))))</f>
        <v>1.5</v>
      </c>
      <c r="H41" s="379">
        <f>IF(EXACT('CROP MANAGEMENT'!$E$3,CropLibrary!$E$11),CropLibrary!E42,IF(EXACT('CROP MANAGEMENT'!$E$3,CropLibrary!$F$11),CropLibrary!F42,IF(EXACT('CROP MANAGEMENT'!$E$3,CropLibrary!$G$11),CropLibrary!G42,IF(EXACT('CROP MANAGEMENT'!$E$3,CropLibrary!$H$11),CropLibrary!H42,IF(EXACT('CROP MANAGEMENT'!$E$3,CropLibrary!$I$11),CropLibrary!I42,IF(EXACT('CROP MANAGEMENT'!$E$3,CropLibrary!$J$11),CropLibrary!J42,IF(EXACT('CROP MANAGEMENT'!$E$3,CropLibrary!$K$11),CropLibrary!K42,AX41)))))))</f>
        <v>2</v>
      </c>
      <c r="I41" s="379">
        <f>IF(EXACT('CROP MANAGEMENT'!$F$3,CropLibrary!$E$11),CropLibrary!E42,IF(EXACT('CROP MANAGEMENT'!$F$3,CropLibrary!$F$11),CropLibrary!F42,IF(EXACT('CROP MANAGEMENT'!$F$3,CropLibrary!$G$11),CropLibrary!G42,IF(EXACT('CROP MANAGEMENT'!$F$3,CropLibrary!$H$11),CropLibrary!H42,IF(EXACT('CROP MANAGEMENT'!$F$3,CropLibrary!$I$11),CropLibrary!I42,IF(EXACT('CROP MANAGEMENT'!$F$3,CropLibrary!$J$11),CropLibrary!J42,IF(EXACT('CROP MANAGEMENT'!$F$3,CropLibrary!$K$11),CropLibrary!K42,AY41)))))))</f>
        <v>1.8810000000000002</v>
      </c>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41" t="str">
        <f>IF(EXACT('CROP MANAGEMENT'!$B$3,CropLibrary!$L$11),CropLibrary!L42,IF(EXACT('CROP MANAGEMENT'!$B$3,CropLibrary!$M$11),CropLibrary!M42,IF(EXACT('CROP MANAGEMENT'!$B$3,CropLibrary!$N$11),CropLibrary!N42,"out of range")))</f>
        <v>out of range</v>
      </c>
      <c r="AV41" s="13" t="str">
        <f>IF(EXACT('CROP MANAGEMENT'!$C$3,CropLibrary!$L$11),CropLibrary!L42,IF(EXACT('CROP MANAGEMENT'!$C$3,CropLibrary!$M$11),CropLibrary!M42,IF(EXACT('CROP MANAGEMENT'!$C$3,CropLibrary!$N$11),CropLibrary!N42,"out of range")))</f>
        <v>out of range</v>
      </c>
      <c r="AW41" s="13" t="str">
        <f>IF(EXACT('CROP MANAGEMENT'!$D$3,CropLibrary!$L$11),CropLibrary!L42,IF(EXACT('CROP MANAGEMENT'!$D$3,CropLibrary!$M$11),CropLibrary!M42,IF(EXACT('CROP MANAGEMENT'!$D$3,CropLibrary!$N$11),CropLibrary!N42,"out of range")))</f>
        <v>out of range</v>
      </c>
      <c r="AX41" s="13">
        <f>IF(EXACT('CROP MANAGEMENT'!$E$3,CropLibrary!$L$11),CropLibrary!L42,IF(EXACT('CROP MANAGEMENT'!$E$3,CropLibrary!$M$11),CropLibrary!M42,IF(EXACT('CROP MANAGEMENT'!$E$3,CropLibrary!$N$11),CropLibrary!N42,"out of range")))</f>
        <v>2</v>
      </c>
      <c r="AY41" s="13" t="str">
        <f>IF(EXACT('CROP MANAGEMENT'!$F$3,CropLibrary!$L$11),CropLibrary!L42,IF(EXACT('CROP MANAGEMENT'!$F$3,CropLibrary!$M$11),CropLibrary!M42,IF(EXACT('CROP MANAGEMENT'!$F$3,CropLibrary!$N$11),CropLibrary!N42,"out of range")))</f>
        <v>out of range</v>
      </c>
      <c r="AZ41" s="108">
        <f>CropLibrary!D111</f>
        <v>0.7</v>
      </c>
      <c r="BA41" s="13" t="str">
        <f>IF(EXACT('CROP MANAGEMENT'!$B$3,CropLibrary!$L$11),CropLibrary!L111,IF(EXACT('CROP MANAGEMENT'!$B$3,CropLibrary!$M$11),CropLibrary!M111,IF(EXACT('CROP MANAGEMENT'!$B$3,CropLibrary!$N$11),CropLibrary!N111,"out of range")))</f>
        <v>out of range</v>
      </c>
      <c r="BB41" s="13" t="str">
        <f>IF(EXACT('CROP MANAGEMENT'!$C$3,CropLibrary!$L$11),CropLibrary!L111,IF(EXACT('CROP MANAGEMENT'!$C$3,CropLibrary!$M$11),CropLibrary!M111,IF(EXACT('CROP MANAGEMENT'!$C$3,CropLibrary!$N$11),CropLibrary!N111,"out of range")))</f>
        <v>out of range</v>
      </c>
      <c r="BC41" s="13" t="str">
        <f>IF(EXACT('CROP MANAGEMENT'!$D$3,CropLibrary!$L$11),CropLibrary!L111,IF(EXACT('CROP MANAGEMENT'!$D$3,CropLibrary!$M$11),CropLibrary!M111,IF(EXACT('CROP MANAGEMENT'!$D$3,CropLibrary!$N$11),CropLibrary!N111,"out of range")))</f>
        <v>out of range</v>
      </c>
      <c r="BD41" s="13">
        <f>IF(EXACT('CROP MANAGEMENT'!$E$3,CropLibrary!$L$11),CropLibrary!L111,IF(EXACT('CROP MANAGEMENT'!$E$3,CropLibrary!$M$11),CropLibrary!M111,IF(EXACT('CROP MANAGEMENT'!$E$3,CropLibrary!$N$11),CropLibrary!N111,"out of range")))</f>
        <v>0.56000000000000005</v>
      </c>
      <c r="BE41" s="13" t="str">
        <f>IF(EXACT('CROP MANAGEMENT'!$F$3,CropLibrary!$L$11),CropLibrary!L111,IF(EXACT('CROP MANAGEMENT'!$F$3,CropLibrary!$M$11),CropLibrary!M111,IF(EXACT('CROP MANAGEMENT'!$F$3,CropLibrary!$N$11),CropLibrary!N111,"out of range")))</f>
        <v>out of range</v>
      </c>
      <c r="BF41" s="108">
        <f>CropLibrary!D165</f>
        <v>0.7</v>
      </c>
      <c r="BG41" s="13" t="str">
        <f>IF(EXACT('CROP MANAGEMENT'!$B$3,CropLibrary!$L$11),CropLibrary!L165,IF(EXACT('CROP MANAGEMENT'!$B$3,CropLibrary!$M$11),CropLibrary!M165,IF(EXACT('CROP MANAGEMENT'!$B$3,CropLibrary!$N$11),CropLibrary!N165,"out of range")))</f>
        <v>out of range</v>
      </c>
      <c r="BH41" s="13" t="str">
        <f>IF(EXACT('CROP MANAGEMENT'!$C$3,CropLibrary!$L$11),CropLibrary!L165,IF(EXACT('CROP MANAGEMENT'!$C$3,CropLibrary!$M$11),CropLibrary!M165,IF(EXACT('CROP MANAGEMENT'!$C$3,CropLibrary!$N$11),CropLibrary!N165,"out of range")))</f>
        <v>out of range</v>
      </c>
      <c r="BI41" s="13" t="str">
        <f>IF(EXACT('CROP MANAGEMENT'!$D$3,CropLibrary!$L$11),CropLibrary!L165,IF(EXACT('CROP MANAGEMENT'!$D$3,CropLibrary!$M$11),CropLibrary!M165,IF(EXACT('CROP MANAGEMENT'!$D$3,CropLibrary!$N$11),CropLibrary!N165,"out of range")))</f>
        <v>out of range</v>
      </c>
      <c r="BJ41" s="13">
        <f>IF(EXACT('CROP MANAGEMENT'!$E$3,CropLibrary!$L$11),CropLibrary!L165,IF(EXACT('CROP MANAGEMENT'!$E$3,CropLibrary!$M$11),CropLibrary!M165,IF(EXACT('CROP MANAGEMENT'!$E$3,CropLibrary!$N$11),CropLibrary!N165,"out of range")))</f>
        <v>10</v>
      </c>
      <c r="BK41" s="13" t="str">
        <f>IF(EXACT('CROP MANAGEMENT'!$F$3,CropLibrary!$L$11),CropLibrary!L165,IF(EXACT('CROP MANAGEMENT'!$F$3,CropLibrary!$M$11),CropLibrary!M165,IF(EXACT('CROP MANAGEMENT'!$F$3,CropLibrary!$N$11),CropLibrary!N165,"out of range")))</f>
        <v>out of range</v>
      </c>
      <c r="BL41" s="13"/>
      <c r="BM41" s="13"/>
      <c r="BN41" s="13"/>
      <c r="BO41" s="13"/>
      <c r="BP41" s="13"/>
      <c r="BQ41" s="378"/>
      <c r="BR41" s="13"/>
      <c r="BS41" s="13"/>
      <c r="BT41" s="13"/>
      <c r="BU41" s="11"/>
      <c r="BV41" s="11"/>
      <c r="BW41" s="11"/>
    </row>
    <row r="42" spans="1:75" x14ac:dyDescent="0.3">
      <c r="A42" s="464"/>
      <c r="B42" s="457"/>
      <c r="C42" s="203" t="str">
        <f>CropLibrary!C43</f>
        <v>Max. root length density in layer2</v>
      </c>
      <c r="D42" s="212" t="str">
        <f>CropLibrary!D43</f>
        <v xml:space="preserve">cm/cm3 </v>
      </c>
      <c r="E42" s="379">
        <f>IF(EXACT('CROP MANAGEMENT'!$B$3,CropLibrary!$E$11),CropLibrary!E43,IF(EXACT('CROP MANAGEMENT'!$B$3,CropLibrary!$F$11),CropLibrary!F43,IF(EXACT('CROP MANAGEMENT'!$B$3,CropLibrary!$G$11),CropLibrary!G43,IF(EXACT('CROP MANAGEMENT'!$B$3,CropLibrary!$H$11),CropLibrary!H43,IF(EXACT('CROP MANAGEMENT'!$B$3,CropLibrary!$I$11),CropLibrary!I43,IF(EXACT('CROP MANAGEMENT'!$B$3,CropLibrary!$J$11),CropLibrary!J43,IF(EXACT('CROP MANAGEMENT'!$B$3,CropLibrary!$K$11),CropLibrary!K43,AU42)))))))</f>
        <v>0.7</v>
      </c>
      <c r="F42" s="379">
        <f>IF(EXACT('CROP MANAGEMENT'!$C$3,CropLibrary!$E$11),CropLibrary!E43,IF(EXACT('CROP MANAGEMENT'!$C$3,CropLibrary!$F$11),CropLibrary!F43,IF(EXACT('CROP MANAGEMENT'!$C$3,CropLibrary!$G$11),CropLibrary!G43,IF(EXACT('CROP MANAGEMENT'!$C$3,CropLibrary!$H$11),CropLibrary!H43,IF(EXACT('CROP MANAGEMENT'!$C$3,CropLibrary!$I$11),CropLibrary!I43,IF(EXACT('CROP MANAGEMENT'!$C$3,CropLibrary!$J$11),CropLibrary!J43,IF(EXACT('CROP MANAGEMENT'!$C$3,CropLibrary!$K$11),CropLibrary!K43,AV42)))))))</f>
        <v>3</v>
      </c>
      <c r="G42" s="379">
        <f>IF(EXACT('CROP MANAGEMENT'!$D$3,CropLibrary!$E$11),CropLibrary!E43,IF(EXACT('CROP MANAGEMENT'!$D$3,CropLibrary!$F$11),CropLibrary!F43,IF(EXACT('CROP MANAGEMENT'!$D$3,CropLibrary!$G$11),CropLibrary!G43,IF(EXACT('CROP MANAGEMENT'!$D$3,CropLibrary!$H$11),CropLibrary!H43,IF(EXACT('CROP MANAGEMENT'!$D$3,CropLibrary!$I$11),CropLibrary!I43,IF(EXACT('CROP MANAGEMENT'!$D$3,CropLibrary!$J$11),CropLibrary!J43,IF(EXACT('CROP MANAGEMENT'!$D$3,CropLibrary!$K$11),CropLibrary!K43,AW42)))))))</f>
        <v>1</v>
      </c>
      <c r="H42" s="379">
        <f>IF(EXACT('CROP MANAGEMENT'!$E$3,CropLibrary!$E$11),CropLibrary!E43,IF(EXACT('CROP MANAGEMENT'!$E$3,CropLibrary!$F$11),CropLibrary!F43,IF(EXACT('CROP MANAGEMENT'!$E$3,CropLibrary!$G$11),CropLibrary!G43,IF(EXACT('CROP MANAGEMENT'!$E$3,CropLibrary!$H$11),CropLibrary!H43,IF(EXACT('CROP MANAGEMENT'!$E$3,CropLibrary!$I$11),CropLibrary!I43,IF(EXACT('CROP MANAGEMENT'!$E$3,CropLibrary!$J$11),CropLibrary!J43,IF(EXACT('CROP MANAGEMENT'!$E$3,CropLibrary!$K$11),CropLibrary!K43,AX42)))))))</f>
        <v>1</v>
      </c>
      <c r="I42" s="379">
        <f>IF(EXACT('CROP MANAGEMENT'!$F$3,CropLibrary!$E$11),CropLibrary!E43,IF(EXACT('CROP MANAGEMENT'!$F$3,CropLibrary!$F$11),CropLibrary!F43,IF(EXACT('CROP MANAGEMENT'!$F$3,CropLibrary!$G$11),CropLibrary!G43,IF(EXACT('CROP MANAGEMENT'!$F$3,CropLibrary!$H$11),CropLibrary!H43,IF(EXACT('CROP MANAGEMENT'!$F$3,CropLibrary!$I$11),CropLibrary!I43,IF(EXACT('CROP MANAGEMENT'!$F$3,CropLibrary!$J$11),CropLibrary!J43,IF(EXACT('CROP MANAGEMENT'!$F$3,CropLibrary!$K$11),CropLibrary!K43,AY42)))))))</f>
        <v>0.90600000000000003</v>
      </c>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41" t="str">
        <f>IF(EXACT('CROP MANAGEMENT'!$B$3,CropLibrary!$L$11),CropLibrary!L43,IF(EXACT('CROP MANAGEMENT'!$B$3,CropLibrary!$M$11),CropLibrary!M43,IF(EXACT('CROP MANAGEMENT'!$B$3,CropLibrary!$N$11),CropLibrary!N43,"out of range")))</f>
        <v>out of range</v>
      </c>
      <c r="AV42" s="13" t="str">
        <f>IF(EXACT('CROP MANAGEMENT'!$C$3,CropLibrary!$L$11),CropLibrary!L43,IF(EXACT('CROP MANAGEMENT'!$C$3,CropLibrary!$M$11),CropLibrary!M43,IF(EXACT('CROP MANAGEMENT'!$C$3,CropLibrary!$N$11),CropLibrary!N43,"out of range")))</f>
        <v>out of range</v>
      </c>
      <c r="AW42" s="13" t="str">
        <f>IF(EXACT('CROP MANAGEMENT'!$D$3,CropLibrary!$L$11),CropLibrary!L43,IF(EXACT('CROP MANAGEMENT'!$D$3,CropLibrary!$M$11),CropLibrary!M43,IF(EXACT('CROP MANAGEMENT'!$D$3,CropLibrary!$N$11),CropLibrary!N43,"out of range")))</f>
        <v>out of range</v>
      </c>
      <c r="AX42" s="13">
        <f>IF(EXACT('CROP MANAGEMENT'!$E$3,CropLibrary!$L$11),CropLibrary!L43,IF(EXACT('CROP MANAGEMENT'!$E$3,CropLibrary!$M$11),CropLibrary!M43,IF(EXACT('CROP MANAGEMENT'!$E$3,CropLibrary!$N$11),CropLibrary!N43,"out of range")))</f>
        <v>1</v>
      </c>
      <c r="AY42" s="13" t="str">
        <f>IF(EXACT('CROP MANAGEMENT'!$F$3,CropLibrary!$L$11),CropLibrary!L43,IF(EXACT('CROP MANAGEMENT'!$F$3,CropLibrary!$M$11),CropLibrary!M43,IF(EXACT('CROP MANAGEMENT'!$F$3,CropLibrary!$N$11),CropLibrary!N43,"out of range")))</f>
        <v>out of range</v>
      </c>
      <c r="AZ42" s="108">
        <f>CropLibrary!D112</f>
        <v>0.8</v>
      </c>
      <c r="BA42" s="13" t="str">
        <f>IF(EXACT('CROP MANAGEMENT'!$B$3,CropLibrary!$L$11),CropLibrary!L112,IF(EXACT('CROP MANAGEMENT'!$B$3,CropLibrary!$M$11),CropLibrary!M112,IF(EXACT('CROP MANAGEMENT'!$B$3,CropLibrary!$N$11),CropLibrary!N112,"out of range")))</f>
        <v>out of range</v>
      </c>
      <c r="BB42" s="13" t="str">
        <f>IF(EXACT('CROP MANAGEMENT'!$C$3,CropLibrary!$L$11),CropLibrary!L112,IF(EXACT('CROP MANAGEMENT'!$C$3,CropLibrary!$M$11),CropLibrary!M112,IF(EXACT('CROP MANAGEMENT'!$C$3,CropLibrary!$N$11),CropLibrary!N112,"out of range")))</f>
        <v>out of range</v>
      </c>
      <c r="BC42" s="13" t="str">
        <f>IF(EXACT('CROP MANAGEMENT'!$D$3,CropLibrary!$L$11),CropLibrary!L112,IF(EXACT('CROP MANAGEMENT'!$D$3,CropLibrary!$M$11),CropLibrary!M112,IF(EXACT('CROP MANAGEMENT'!$D$3,CropLibrary!$N$11),CropLibrary!N112,"out of range")))</f>
        <v>out of range</v>
      </c>
      <c r="BD42" s="13">
        <f>IF(EXACT('CROP MANAGEMENT'!$E$3,CropLibrary!$L$11),CropLibrary!L112,IF(EXACT('CROP MANAGEMENT'!$E$3,CropLibrary!$M$11),CropLibrary!M112,IF(EXACT('CROP MANAGEMENT'!$E$3,CropLibrary!$N$11),CropLibrary!N112,"out of range")))</f>
        <v>0.52</v>
      </c>
      <c r="BE42" s="13" t="str">
        <f>IF(EXACT('CROP MANAGEMENT'!$F$3,CropLibrary!$L$11),CropLibrary!L112,IF(EXACT('CROP MANAGEMENT'!$F$3,CropLibrary!$M$11),CropLibrary!M112,IF(EXACT('CROP MANAGEMENT'!$F$3,CropLibrary!$N$11),CropLibrary!N112,"out of range")))</f>
        <v>out of range</v>
      </c>
      <c r="BF42" s="108">
        <f>CropLibrary!D166</f>
        <v>0.8</v>
      </c>
      <c r="BG42" s="13" t="str">
        <f>IF(EXACT('CROP MANAGEMENT'!$B$3,CropLibrary!$L$11),CropLibrary!L166,IF(EXACT('CROP MANAGEMENT'!$B$3,CropLibrary!$M$11),CropLibrary!M166,IF(EXACT('CROP MANAGEMENT'!$B$3,CropLibrary!$N$11),CropLibrary!N166,"out of range")))</f>
        <v>out of range</v>
      </c>
      <c r="BH42" s="13" t="str">
        <f>IF(EXACT('CROP MANAGEMENT'!$C$3,CropLibrary!$L$11),CropLibrary!L166,IF(EXACT('CROP MANAGEMENT'!$C$3,CropLibrary!$M$11),CropLibrary!M166,IF(EXACT('CROP MANAGEMENT'!$C$3,CropLibrary!$N$11),CropLibrary!N166,"out of range")))</f>
        <v>out of range</v>
      </c>
      <c r="BI42" s="13" t="str">
        <f>IF(EXACT('CROP MANAGEMENT'!$D$3,CropLibrary!$L$11),CropLibrary!L166,IF(EXACT('CROP MANAGEMENT'!$D$3,CropLibrary!$M$11),CropLibrary!M166,IF(EXACT('CROP MANAGEMENT'!$D$3,CropLibrary!$N$11),CropLibrary!N166,"out of range")))</f>
        <v>out of range</v>
      </c>
      <c r="BJ42" s="13">
        <f>IF(EXACT('CROP MANAGEMENT'!$E$3,CropLibrary!$L$11),CropLibrary!L166,IF(EXACT('CROP MANAGEMENT'!$E$3,CropLibrary!$M$11),CropLibrary!M166,IF(EXACT('CROP MANAGEMENT'!$E$3,CropLibrary!$N$11),CropLibrary!N166,"out of range")))</f>
        <v>10</v>
      </c>
      <c r="BK42" s="13" t="str">
        <f>IF(EXACT('CROP MANAGEMENT'!$F$3,CropLibrary!$L$11),CropLibrary!L166,IF(EXACT('CROP MANAGEMENT'!$F$3,CropLibrary!$M$11),CropLibrary!M166,IF(EXACT('CROP MANAGEMENT'!$F$3,CropLibrary!$N$11),CropLibrary!N166,"out of range")))</f>
        <v>out of range</v>
      </c>
      <c r="BL42" s="13"/>
      <c r="BM42" s="13"/>
      <c r="BN42" s="13"/>
      <c r="BO42" s="13"/>
      <c r="BP42" s="13"/>
      <c r="BQ42" s="378"/>
      <c r="BR42" s="13"/>
      <c r="BS42" s="13"/>
      <c r="BT42" s="13"/>
      <c r="BU42" s="11"/>
      <c r="BV42" s="11"/>
      <c r="BW42" s="11"/>
    </row>
    <row r="43" spans="1:75" x14ac:dyDescent="0.3">
      <c r="A43" s="464"/>
      <c r="B43" s="457"/>
      <c r="C43" s="203" t="str">
        <f>CropLibrary!C44</f>
        <v>Max. root length density in layer3</v>
      </c>
      <c r="D43" s="212" t="str">
        <f>CropLibrary!D44</f>
        <v xml:space="preserve">cm/cm3 </v>
      </c>
      <c r="E43" s="379">
        <f>IF(EXACT('CROP MANAGEMENT'!$B$3,CropLibrary!$E$11),CropLibrary!E44,IF(EXACT('CROP MANAGEMENT'!$B$3,CropLibrary!$F$11),CropLibrary!F44,IF(EXACT('CROP MANAGEMENT'!$B$3,CropLibrary!$G$11),CropLibrary!G44,IF(EXACT('CROP MANAGEMENT'!$B$3,CropLibrary!$H$11),CropLibrary!H44,IF(EXACT('CROP MANAGEMENT'!$B$3,CropLibrary!$I$11),CropLibrary!I44,IF(EXACT('CROP MANAGEMENT'!$B$3,CropLibrary!$J$11),CropLibrary!J44,IF(EXACT('CROP MANAGEMENT'!$B$3,CropLibrary!$K$11),CropLibrary!K44,AU43)))))))</f>
        <v>0.5</v>
      </c>
      <c r="F43" s="379">
        <f>IF(EXACT('CROP MANAGEMENT'!$C$3,CropLibrary!$E$11),CropLibrary!E44,IF(EXACT('CROP MANAGEMENT'!$C$3,CropLibrary!$F$11),CropLibrary!F44,IF(EXACT('CROP MANAGEMENT'!$C$3,CropLibrary!$G$11),CropLibrary!G44,IF(EXACT('CROP MANAGEMENT'!$C$3,CropLibrary!$H$11),CropLibrary!H44,IF(EXACT('CROP MANAGEMENT'!$C$3,CropLibrary!$I$11),CropLibrary!I44,IF(EXACT('CROP MANAGEMENT'!$C$3,CropLibrary!$J$11),CropLibrary!J44,IF(EXACT('CROP MANAGEMENT'!$C$3,CropLibrary!$K$11),CropLibrary!K44,AV43)))))))</f>
        <v>0.3</v>
      </c>
      <c r="G43" s="379">
        <f>IF(EXACT('CROP MANAGEMENT'!$D$3,CropLibrary!$E$11),CropLibrary!E44,IF(EXACT('CROP MANAGEMENT'!$D$3,CropLibrary!$F$11),CropLibrary!F44,IF(EXACT('CROP MANAGEMENT'!$D$3,CropLibrary!$G$11),CropLibrary!G44,IF(EXACT('CROP MANAGEMENT'!$D$3,CropLibrary!$H$11),CropLibrary!H44,IF(EXACT('CROP MANAGEMENT'!$D$3,CropLibrary!$I$11),CropLibrary!I44,IF(EXACT('CROP MANAGEMENT'!$D$3,CropLibrary!$J$11),CropLibrary!J44,IF(EXACT('CROP MANAGEMENT'!$D$3,CropLibrary!$K$11),CropLibrary!K44,AW43)))))))</f>
        <v>0.2</v>
      </c>
      <c r="H43" s="379">
        <f>IF(EXACT('CROP MANAGEMENT'!$E$3,CropLibrary!$E$11),CropLibrary!E44,IF(EXACT('CROP MANAGEMENT'!$E$3,CropLibrary!$F$11),CropLibrary!F44,IF(EXACT('CROP MANAGEMENT'!$E$3,CropLibrary!$G$11),CropLibrary!G44,IF(EXACT('CROP MANAGEMENT'!$E$3,CropLibrary!$H$11),CropLibrary!H44,IF(EXACT('CROP MANAGEMENT'!$E$3,CropLibrary!$I$11),CropLibrary!I44,IF(EXACT('CROP MANAGEMENT'!$E$3,CropLibrary!$J$11),CropLibrary!J44,IF(EXACT('CROP MANAGEMENT'!$E$3,CropLibrary!$K$11),CropLibrary!K44,AX43)))))))</f>
        <v>0.5</v>
      </c>
      <c r="I43" s="379">
        <f>IF(EXACT('CROP MANAGEMENT'!$F$3,CropLibrary!$E$11),CropLibrary!E44,IF(EXACT('CROP MANAGEMENT'!$F$3,CropLibrary!$F$11),CropLibrary!F44,IF(EXACT('CROP MANAGEMENT'!$F$3,CropLibrary!$G$11),CropLibrary!G44,IF(EXACT('CROP MANAGEMENT'!$F$3,CropLibrary!$H$11),CropLibrary!H44,IF(EXACT('CROP MANAGEMENT'!$F$3,CropLibrary!$I$11),CropLibrary!I44,IF(EXACT('CROP MANAGEMENT'!$F$3,CropLibrary!$J$11),CropLibrary!J44,IF(EXACT('CROP MANAGEMENT'!$F$3,CropLibrary!$K$11),CropLibrary!K44,AY43)))))))</f>
        <v>0.2</v>
      </c>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41" t="str">
        <f>IF(EXACT('CROP MANAGEMENT'!$B$3,CropLibrary!$L$11),CropLibrary!L44,IF(EXACT('CROP MANAGEMENT'!$B$3,CropLibrary!$M$11),CropLibrary!M44,IF(EXACT('CROP MANAGEMENT'!$B$3,CropLibrary!$N$11),CropLibrary!N44,"out of range")))</f>
        <v>out of range</v>
      </c>
      <c r="AV43" s="13" t="str">
        <f>IF(EXACT('CROP MANAGEMENT'!$C$3,CropLibrary!$L$11),CropLibrary!L44,IF(EXACT('CROP MANAGEMENT'!$C$3,CropLibrary!$M$11),CropLibrary!M44,IF(EXACT('CROP MANAGEMENT'!$C$3,CropLibrary!$N$11),CropLibrary!N44,"out of range")))</f>
        <v>out of range</v>
      </c>
      <c r="AW43" s="13" t="str">
        <f>IF(EXACT('CROP MANAGEMENT'!$D$3,CropLibrary!$L$11),CropLibrary!L44,IF(EXACT('CROP MANAGEMENT'!$D$3,CropLibrary!$M$11),CropLibrary!M44,IF(EXACT('CROP MANAGEMENT'!$D$3,CropLibrary!$N$11),CropLibrary!N44,"out of range")))</f>
        <v>out of range</v>
      </c>
      <c r="AX43" s="13">
        <f>IF(EXACT('CROP MANAGEMENT'!$E$3,CropLibrary!$L$11),CropLibrary!L44,IF(EXACT('CROP MANAGEMENT'!$E$3,CropLibrary!$M$11),CropLibrary!M44,IF(EXACT('CROP MANAGEMENT'!$E$3,CropLibrary!$N$11),CropLibrary!N44,"out of range")))</f>
        <v>0.5</v>
      </c>
      <c r="AY43" s="13" t="str">
        <f>IF(EXACT('CROP MANAGEMENT'!$F$3,CropLibrary!$L$11),CropLibrary!L44,IF(EXACT('CROP MANAGEMENT'!$F$3,CropLibrary!$M$11),CropLibrary!M44,IF(EXACT('CROP MANAGEMENT'!$F$3,CropLibrary!$N$11),CropLibrary!N44,"out of range")))</f>
        <v>out of range</v>
      </c>
      <c r="AZ43" s="108">
        <f>CropLibrary!D113</f>
        <v>0.9</v>
      </c>
      <c r="BA43" s="13" t="str">
        <f>IF(EXACT('CROP MANAGEMENT'!$B$3,CropLibrary!$L$11),CropLibrary!L113,IF(EXACT('CROP MANAGEMENT'!$B$3,CropLibrary!$M$11),CropLibrary!M113,IF(EXACT('CROP MANAGEMENT'!$B$3,CropLibrary!$N$11),CropLibrary!N113,"out of range")))</f>
        <v>out of range</v>
      </c>
      <c r="BB43" s="13" t="str">
        <f>IF(EXACT('CROP MANAGEMENT'!$C$3,CropLibrary!$L$11),CropLibrary!L113,IF(EXACT('CROP MANAGEMENT'!$C$3,CropLibrary!$M$11),CropLibrary!M113,IF(EXACT('CROP MANAGEMENT'!$C$3,CropLibrary!$N$11),CropLibrary!N113,"out of range")))</f>
        <v>out of range</v>
      </c>
      <c r="BC43" s="13" t="str">
        <f>IF(EXACT('CROP MANAGEMENT'!$D$3,CropLibrary!$L$11),CropLibrary!L113,IF(EXACT('CROP MANAGEMENT'!$D$3,CropLibrary!$M$11),CropLibrary!M113,IF(EXACT('CROP MANAGEMENT'!$D$3,CropLibrary!$N$11),CropLibrary!N113,"out of range")))</f>
        <v>out of range</v>
      </c>
      <c r="BD43" s="13">
        <f>IF(EXACT('CROP MANAGEMENT'!$E$3,CropLibrary!$L$11),CropLibrary!L113,IF(EXACT('CROP MANAGEMENT'!$E$3,CropLibrary!$M$11),CropLibrary!M113,IF(EXACT('CROP MANAGEMENT'!$E$3,CropLibrary!$N$11),CropLibrary!N113,"out of range")))</f>
        <v>0.48</v>
      </c>
      <c r="BE43" s="13" t="str">
        <f>IF(EXACT('CROP MANAGEMENT'!$F$3,CropLibrary!$L$11),CropLibrary!L113,IF(EXACT('CROP MANAGEMENT'!$F$3,CropLibrary!$M$11),CropLibrary!M113,IF(EXACT('CROP MANAGEMENT'!$F$3,CropLibrary!$N$11),CropLibrary!N113,"out of range")))</f>
        <v>out of range</v>
      </c>
      <c r="BF43" s="108">
        <f>CropLibrary!D167</f>
        <v>0.9</v>
      </c>
      <c r="BG43" s="13" t="str">
        <f>IF(EXACT('CROP MANAGEMENT'!$B$3,CropLibrary!$L$11),CropLibrary!L167,IF(EXACT('CROP MANAGEMENT'!$B$3,CropLibrary!$M$11),CropLibrary!M167,IF(EXACT('CROP MANAGEMENT'!$B$3,CropLibrary!$N$11),CropLibrary!N167,"out of range")))</f>
        <v>out of range</v>
      </c>
      <c r="BH43" s="13" t="str">
        <f>IF(EXACT('CROP MANAGEMENT'!$C$3,CropLibrary!$L$11),CropLibrary!L167,IF(EXACT('CROP MANAGEMENT'!$C$3,CropLibrary!$M$11),CropLibrary!M167,IF(EXACT('CROP MANAGEMENT'!$C$3,CropLibrary!$N$11),CropLibrary!N167,"out of range")))</f>
        <v>out of range</v>
      </c>
      <c r="BI43" s="13" t="str">
        <f>IF(EXACT('CROP MANAGEMENT'!$D$3,CropLibrary!$L$11),CropLibrary!L167,IF(EXACT('CROP MANAGEMENT'!$D$3,CropLibrary!$M$11),CropLibrary!M167,IF(EXACT('CROP MANAGEMENT'!$D$3,CropLibrary!$N$11),CropLibrary!N167,"out of range")))</f>
        <v>out of range</v>
      </c>
      <c r="BJ43" s="13">
        <f>IF(EXACT('CROP MANAGEMENT'!$E$3,CropLibrary!$L$11),CropLibrary!L167,IF(EXACT('CROP MANAGEMENT'!$E$3,CropLibrary!$M$11),CropLibrary!M167,IF(EXACT('CROP MANAGEMENT'!$E$3,CropLibrary!$N$11),CropLibrary!N167,"out of range")))</f>
        <v>10</v>
      </c>
      <c r="BK43" s="13" t="str">
        <f>IF(EXACT('CROP MANAGEMENT'!$F$3,CropLibrary!$L$11),CropLibrary!L167,IF(EXACT('CROP MANAGEMENT'!$F$3,CropLibrary!$M$11),CropLibrary!M167,IF(EXACT('CROP MANAGEMENT'!$F$3,CropLibrary!$N$11),CropLibrary!N167,"out of range")))</f>
        <v>out of range</v>
      </c>
      <c r="BL43" s="13"/>
      <c r="BM43" s="13"/>
      <c r="BN43" s="13"/>
      <c r="BO43" s="13"/>
      <c r="BP43" s="13"/>
      <c r="BQ43" s="378"/>
      <c r="BR43" s="13"/>
      <c r="BS43" s="13"/>
      <c r="BT43" s="13"/>
      <c r="BU43" s="11"/>
      <c r="BV43" s="11"/>
      <c r="BW43" s="11"/>
    </row>
    <row r="44" spans="1:75" x14ac:dyDescent="0.3">
      <c r="A44" s="464"/>
      <c r="B44" s="457"/>
      <c r="C44" s="203" t="str">
        <f>CropLibrary!C45</f>
        <v>Max. root length density in layer4</v>
      </c>
      <c r="D44" s="212" t="str">
        <f>CropLibrary!D45</f>
        <v xml:space="preserve">cm/cm3 </v>
      </c>
      <c r="E44" s="379">
        <f>IF(EXACT('CROP MANAGEMENT'!$B$3,CropLibrary!$E$11),CropLibrary!E45,IF(EXACT('CROP MANAGEMENT'!$B$3,CropLibrary!$F$11),CropLibrary!F45,IF(EXACT('CROP MANAGEMENT'!$B$3,CropLibrary!$G$11),CropLibrary!G45,IF(EXACT('CROP MANAGEMENT'!$B$3,CropLibrary!$H$11),CropLibrary!H45,IF(EXACT('CROP MANAGEMENT'!$B$3,CropLibrary!$I$11),CropLibrary!I45,IF(EXACT('CROP MANAGEMENT'!$B$3,CropLibrary!$J$11),CropLibrary!J45,IF(EXACT('CROP MANAGEMENT'!$B$3,CropLibrary!$K$11),CropLibrary!K45,AU44)))))))</f>
        <v>0.05</v>
      </c>
      <c r="F44" s="379">
        <f>IF(EXACT('CROP MANAGEMENT'!$C$3,CropLibrary!$E$11),CropLibrary!E45,IF(EXACT('CROP MANAGEMENT'!$C$3,CropLibrary!$F$11),CropLibrary!F45,IF(EXACT('CROP MANAGEMENT'!$C$3,CropLibrary!$G$11),CropLibrary!G45,IF(EXACT('CROP MANAGEMENT'!$C$3,CropLibrary!$H$11),CropLibrary!H45,IF(EXACT('CROP MANAGEMENT'!$C$3,CropLibrary!$I$11),CropLibrary!I45,IF(EXACT('CROP MANAGEMENT'!$C$3,CropLibrary!$J$11),CropLibrary!J45,IF(EXACT('CROP MANAGEMENT'!$C$3,CropLibrary!$K$11),CropLibrary!K45,AV44)))))))</f>
        <v>0</v>
      </c>
      <c r="G44" s="379">
        <f>IF(EXACT('CROP MANAGEMENT'!$D$3,CropLibrary!$E$11),CropLibrary!E45,IF(EXACT('CROP MANAGEMENT'!$D$3,CropLibrary!$F$11),CropLibrary!F45,IF(EXACT('CROP MANAGEMENT'!$D$3,CropLibrary!$G$11),CropLibrary!G45,IF(EXACT('CROP MANAGEMENT'!$D$3,CropLibrary!$H$11),CropLibrary!H45,IF(EXACT('CROP MANAGEMENT'!$D$3,CropLibrary!$I$11),CropLibrary!I45,IF(EXACT('CROP MANAGEMENT'!$D$3,CropLibrary!$J$11),CropLibrary!J45,IF(EXACT('CROP MANAGEMENT'!$D$3,CropLibrary!$K$11),CropLibrary!K45,AW44)))))))</f>
        <v>1E-3</v>
      </c>
      <c r="H44" s="379">
        <f>IF(EXACT('CROP MANAGEMENT'!$E$3,CropLibrary!$E$11),CropLibrary!E45,IF(EXACT('CROP MANAGEMENT'!$E$3,CropLibrary!$F$11),CropLibrary!F45,IF(EXACT('CROP MANAGEMENT'!$E$3,CropLibrary!$G$11),CropLibrary!G45,IF(EXACT('CROP MANAGEMENT'!$E$3,CropLibrary!$H$11),CropLibrary!H45,IF(EXACT('CROP MANAGEMENT'!$E$3,CropLibrary!$I$11),CropLibrary!I45,IF(EXACT('CROP MANAGEMENT'!$E$3,CropLibrary!$J$11),CropLibrary!J45,IF(EXACT('CROP MANAGEMENT'!$E$3,CropLibrary!$K$11),CropLibrary!K45,AX44)))))))</f>
        <v>0</v>
      </c>
      <c r="I44" s="379">
        <f>IF(EXACT('CROP MANAGEMENT'!$F$3,CropLibrary!$E$11),CropLibrary!E45,IF(EXACT('CROP MANAGEMENT'!$F$3,CropLibrary!$F$11),CropLibrary!F45,IF(EXACT('CROP MANAGEMENT'!$F$3,CropLibrary!$G$11),CropLibrary!G45,IF(EXACT('CROP MANAGEMENT'!$F$3,CropLibrary!$H$11),CropLibrary!H45,IF(EXACT('CROP MANAGEMENT'!$F$3,CropLibrary!$I$11),CropLibrary!I45,IF(EXACT('CROP MANAGEMENT'!$F$3,CropLibrary!$J$11),CropLibrary!J45,IF(EXACT('CROP MANAGEMENT'!$F$3,CropLibrary!$K$11),CropLibrary!K45,AY44)))))))</f>
        <v>0.05</v>
      </c>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41" t="str">
        <f>IF(EXACT('CROP MANAGEMENT'!$B$3,CropLibrary!$L$11),CropLibrary!L45,IF(EXACT('CROP MANAGEMENT'!$B$3,CropLibrary!$M$11),CropLibrary!M45,IF(EXACT('CROP MANAGEMENT'!$B$3,CropLibrary!$N$11),CropLibrary!N45,"out of range")))</f>
        <v>out of range</v>
      </c>
      <c r="AV44" s="13" t="str">
        <f>IF(EXACT('CROP MANAGEMENT'!$C$3,CropLibrary!$L$11),CropLibrary!L45,IF(EXACT('CROP MANAGEMENT'!$C$3,CropLibrary!$M$11),CropLibrary!M45,IF(EXACT('CROP MANAGEMENT'!$C$3,CropLibrary!$N$11),CropLibrary!N45,"out of range")))</f>
        <v>out of range</v>
      </c>
      <c r="AW44" s="13" t="str">
        <f>IF(EXACT('CROP MANAGEMENT'!$D$3,CropLibrary!$L$11),CropLibrary!L45,IF(EXACT('CROP MANAGEMENT'!$D$3,CropLibrary!$M$11),CropLibrary!M45,IF(EXACT('CROP MANAGEMENT'!$D$3,CropLibrary!$N$11),CropLibrary!N45,"out of range")))</f>
        <v>out of range</v>
      </c>
      <c r="AX44" s="13">
        <f>IF(EXACT('CROP MANAGEMENT'!$E$3,CropLibrary!$L$11),CropLibrary!L45,IF(EXACT('CROP MANAGEMENT'!$E$3,CropLibrary!$M$11),CropLibrary!M45,IF(EXACT('CROP MANAGEMENT'!$E$3,CropLibrary!$N$11),CropLibrary!N45,"out of range")))</f>
        <v>0</v>
      </c>
      <c r="AY44" s="13" t="str">
        <f>IF(EXACT('CROP MANAGEMENT'!$F$3,CropLibrary!$L$11),CropLibrary!L45,IF(EXACT('CROP MANAGEMENT'!$F$3,CropLibrary!$M$11),CropLibrary!M45,IF(EXACT('CROP MANAGEMENT'!$F$3,CropLibrary!$N$11),CropLibrary!N45,"out of range")))</f>
        <v>out of range</v>
      </c>
      <c r="AZ44" s="108">
        <f>CropLibrary!D114</f>
        <v>1</v>
      </c>
      <c r="BA44" s="13" t="str">
        <f>IF(EXACT('CROP MANAGEMENT'!$B$3,CropLibrary!$L$11),CropLibrary!L114,IF(EXACT('CROP MANAGEMENT'!$B$3,CropLibrary!$M$11),CropLibrary!M114,IF(EXACT('CROP MANAGEMENT'!$B$3,CropLibrary!$N$11),CropLibrary!N114,"out of range")))</f>
        <v>out of range</v>
      </c>
      <c r="BB44" s="13" t="str">
        <f>IF(EXACT('CROP MANAGEMENT'!$C$3,CropLibrary!$L$11),CropLibrary!L114,IF(EXACT('CROP MANAGEMENT'!$C$3,CropLibrary!$M$11),CropLibrary!M114,IF(EXACT('CROP MANAGEMENT'!$C$3,CropLibrary!$N$11),CropLibrary!N114,"out of range")))</f>
        <v>out of range</v>
      </c>
      <c r="BC44" s="13" t="str">
        <f>IF(EXACT('CROP MANAGEMENT'!$D$3,CropLibrary!$L$11),CropLibrary!L114,IF(EXACT('CROP MANAGEMENT'!$D$3,CropLibrary!$M$11),CropLibrary!M114,IF(EXACT('CROP MANAGEMENT'!$D$3,CropLibrary!$N$11),CropLibrary!N114,"out of range")))</f>
        <v>out of range</v>
      </c>
      <c r="BD44" s="13">
        <f>IF(EXACT('CROP MANAGEMENT'!$E$3,CropLibrary!$L$11),CropLibrary!L114,IF(EXACT('CROP MANAGEMENT'!$E$3,CropLibrary!$M$11),CropLibrary!M114,IF(EXACT('CROP MANAGEMENT'!$E$3,CropLibrary!$N$11),CropLibrary!N114,"out of range")))</f>
        <v>0.44</v>
      </c>
      <c r="BE44" s="13" t="str">
        <f>IF(EXACT('CROP MANAGEMENT'!$F$3,CropLibrary!$L$11),CropLibrary!L114,IF(EXACT('CROP MANAGEMENT'!$F$3,CropLibrary!$M$11),CropLibrary!M114,IF(EXACT('CROP MANAGEMENT'!$F$3,CropLibrary!$N$11),CropLibrary!N114,"out of range")))</f>
        <v>out of range</v>
      </c>
      <c r="BF44" s="108">
        <f>CropLibrary!D168</f>
        <v>1</v>
      </c>
      <c r="BG44" s="13" t="str">
        <f>IF(EXACT('CROP MANAGEMENT'!$B$3,CropLibrary!$L$11),CropLibrary!L168,IF(EXACT('CROP MANAGEMENT'!$B$3,CropLibrary!$M$11),CropLibrary!M168,IF(EXACT('CROP MANAGEMENT'!$B$3,CropLibrary!$N$11),CropLibrary!N168,"out of range")))</f>
        <v>out of range</v>
      </c>
      <c r="BH44" s="13" t="str">
        <f>IF(EXACT('CROP MANAGEMENT'!$C$3,CropLibrary!$L$11),CropLibrary!L168,IF(EXACT('CROP MANAGEMENT'!$C$3,CropLibrary!$M$11),CropLibrary!M168,IF(EXACT('CROP MANAGEMENT'!$C$3,CropLibrary!$N$11),CropLibrary!N168,"out of range")))</f>
        <v>out of range</v>
      </c>
      <c r="BI44" s="13" t="str">
        <f>IF(EXACT('CROP MANAGEMENT'!$D$3,CropLibrary!$L$11),CropLibrary!L168,IF(EXACT('CROP MANAGEMENT'!$D$3,CropLibrary!$M$11),CropLibrary!M168,IF(EXACT('CROP MANAGEMENT'!$D$3,CropLibrary!$N$11),CropLibrary!N168,"out of range")))</f>
        <v>out of range</v>
      </c>
      <c r="BJ44" s="13">
        <f>IF(EXACT('CROP MANAGEMENT'!$E$3,CropLibrary!$L$11),CropLibrary!L168,IF(EXACT('CROP MANAGEMENT'!$E$3,CropLibrary!$M$11),CropLibrary!M168,IF(EXACT('CROP MANAGEMENT'!$E$3,CropLibrary!$N$11),CropLibrary!N168,"out of range")))</f>
        <v>10</v>
      </c>
      <c r="BK44" s="13" t="str">
        <f>IF(EXACT('CROP MANAGEMENT'!$F$3,CropLibrary!$L$11),CropLibrary!L168,IF(EXACT('CROP MANAGEMENT'!$F$3,CropLibrary!$M$11),CropLibrary!M168,IF(EXACT('CROP MANAGEMENT'!$F$3,CropLibrary!$N$11),CropLibrary!N168,"out of range")))</f>
        <v>out of range</v>
      </c>
      <c r="BL44" s="13"/>
      <c r="BM44" s="13"/>
      <c r="BN44" s="13"/>
      <c r="BO44" s="13"/>
      <c r="BP44" s="13"/>
      <c r="BQ44" s="378"/>
      <c r="BR44" s="13"/>
      <c r="BS44" s="13"/>
      <c r="BT44" s="13"/>
      <c r="BU44" s="11"/>
      <c r="BV44" s="11"/>
      <c r="BW44" s="11"/>
    </row>
    <row r="45" spans="1:75" x14ac:dyDescent="0.3">
      <c r="A45" s="464"/>
      <c r="B45" s="381" t="s">
        <v>162</v>
      </c>
      <c r="C45" s="203" t="str">
        <f>CropLibrary!C46</f>
        <v>Total root length per unit area</v>
      </c>
      <c r="D45" s="212" t="str">
        <f>CropLibrary!D46</f>
        <v xml:space="preserve">cm/cm2 </v>
      </c>
      <c r="E45" s="379">
        <f>IF(EXACT('CROP MANAGEMENT'!$B$3,CropLibrary!$E$11),CropLibrary!E46,IF(EXACT('CROP MANAGEMENT'!$B$3,CropLibrary!$F$11),CropLibrary!F46,IF(EXACT('CROP MANAGEMENT'!$B$3,CropLibrary!$G$11),CropLibrary!G46,IF(EXACT('CROP MANAGEMENT'!$B$3,CropLibrary!$H$11),CropLibrary!H46,IF(EXACT('CROP MANAGEMENT'!$B$3,CropLibrary!$I$11),CropLibrary!I46,IF(EXACT('CROP MANAGEMENT'!$B$3,CropLibrary!$J$11),CropLibrary!J46,IF(EXACT('CROP MANAGEMENT'!$B$3,CropLibrary!$K$11),CropLibrary!K46,AU45)))))))</f>
        <v>50</v>
      </c>
      <c r="F45" s="379">
        <f>IF(EXACT('CROP MANAGEMENT'!$C$3,CropLibrary!$E$11),CropLibrary!E46,IF(EXACT('CROP MANAGEMENT'!$C$3,CropLibrary!$F$11),CropLibrary!F46,IF(EXACT('CROP MANAGEMENT'!$C$3,CropLibrary!$G$11),CropLibrary!G46,IF(EXACT('CROP MANAGEMENT'!$C$3,CropLibrary!$H$11),CropLibrary!H46,IF(EXACT('CROP MANAGEMENT'!$C$3,CropLibrary!$I$11),CropLibrary!I46,IF(EXACT('CROP MANAGEMENT'!$C$3,CropLibrary!$J$11),CropLibrary!J46,IF(EXACT('CROP MANAGEMENT'!$C$3,CropLibrary!$K$11),CropLibrary!K46,AV45)))))))</f>
        <v>100</v>
      </c>
      <c r="G45" s="379">
        <f>IF(EXACT('CROP MANAGEMENT'!$D$3,CropLibrary!$E$11),CropLibrary!E46,IF(EXACT('CROP MANAGEMENT'!$D$3,CropLibrary!$F$11),CropLibrary!F46,IF(EXACT('CROP MANAGEMENT'!$D$3,CropLibrary!$G$11),CropLibrary!G46,IF(EXACT('CROP MANAGEMENT'!$D$3,CropLibrary!$H$11),CropLibrary!H46,IF(EXACT('CROP MANAGEMENT'!$D$3,CropLibrary!$I$11),CropLibrary!I46,IF(EXACT('CROP MANAGEMENT'!$D$3,CropLibrary!$J$11),CropLibrary!J46,IF(EXACT('CROP MANAGEMENT'!$D$3,CropLibrary!$K$11),CropLibrary!K46,AW45)))))))</f>
        <v>50</v>
      </c>
      <c r="H45" s="379">
        <f>IF(EXACT('CROP MANAGEMENT'!$E$3,CropLibrary!$E$11),CropLibrary!E46,IF(EXACT('CROP MANAGEMENT'!$E$3,CropLibrary!$F$11),CropLibrary!F46,IF(EXACT('CROP MANAGEMENT'!$E$3,CropLibrary!$G$11),CropLibrary!G46,IF(EXACT('CROP MANAGEMENT'!$E$3,CropLibrary!$H$11),CropLibrary!H46,IF(EXACT('CROP MANAGEMENT'!$E$3,CropLibrary!$I$11),CropLibrary!I46,IF(EXACT('CROP MANAGEMENT'!$E$3,CropLibrary!$J$11),CropLibrary!J46,IF(EXACT('CROP MANAGEMENT'!$E$3,CropLibrary!$K$11),CropLibrary!K46,AX45)))))))</f>
        <v>50</v>
      </c>
      <c r="I45" s="379">
        <f>IF(EXACT('CROP MANAGEMENT'!$F$3,CropLibrary!$E$11),CropLibrary!E46,IF(EXACT('CROP MANAGEMENT'!$F$3,CropLibrary!$F$11),CropLibrary!F46,IF(EXACT('CROP MANAGEMENT'!$F$3,CropLibrary!$G$11),CropLibrary!G46,IF(EXACT('CROP MANAGEMENT'!$F$3,CropLibrary!$H$11),CropLibrary!H46,IF(EXACT('CROP MANAGEMENT'!$F$3,CropLibrary!$I$11),CropLibrary!I46,IF(EXACT('CROP MANAGEMENT'!$F$3,CropLibrary!$J$11),CropLibrary!J46,IF(EXACT('CROP MANAGEMENT'!$F$3,CropLibrary!$K$11),CropLibrary!K46,AY45)))))))</f>
        <v>100</v>
      </c>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41" t="str">
        <f>IF(EXACT('CROP MANAGEMENT'!$B$3,CropLibrary!$L$11),CropLibrary!L46,IF(EXACT('CROP MANAGEMENT'!$B$3,CropLibrary!$M$11),CropLibrary!M46,IF(EXACT('CROP MANAGEMENT'!$B$3,CropLibrary!$N$11),CropLibrary!N46,"out of range")))</f>
        <v>out of range</v>
      </c>
      <c r="AV45" s="13" t="str">
        <f>IF(EXACT('CROP MANAGEMENT'!$C$3,CropLibrary!$L$11),CropLibrary!L46,IF(EXACT('CROP MANAGEMENT'!$C$3,CropLibrary!$M$11),CropLibrary!M46,IF(EXACT('CROP MANAGEMENT'!$C$3,CropLibrary!$N$11),CropLibrary!N46,"out of range")))</f>
        <v>out of range</v>
      </c>
      <c r="AW45" s="13" t="str">
        <f>IF(EXACT('CROP MANAGEMENT'!$D$3,CropLibrary!$L$11),CropLibrary!L46,IF(EXACT('CROP MANAGEMENT'!$D$3,CropLibrary!$M$11),CropLibrary!M46,IF(EXACT('CROP MANAGEMENT'!$D$3,CropLibrary!$N$11),CropLibrary!N46,"out of range")))</f>
        <v>out of range</v>
      </c>
      <c r="AX45" s="13">
        <f>IF(EXACT('CROP MANAGEMENT'!$E$3,CropLibrary!$L$11),CropLibrary!L46,IF(EXACT('CROP MANAGEMENT'!$E$3,CropLibrary!$M$11),CropLibrary!M46,IF(EXACT('CROP MANAGEMENT'!$E$3,CropLibrary!$N$11),CropLibrary!N46,"out of range")))</f>
        <v>50</v>
      </c>
      <c r="AY45" s="13" t="str">
        <f>IF(EXACT('CROP MANAGEMENT'!$F$3,CropLibrary!$L$11),CropLibrary!L46,IF(EXACT('CROP MANAGEMENT'!$F$3,CropLibrary!$M$11),CropLibrary!M46,IF(EXACT('CROP MANAGEMENT'!$F$3,CropLibrary!$N$11),CropLibrary!N46,"out of range")))</f>
        <v>out of range</v>
      </c>
      <c r="AZ45" s="108">
        <f>CropLibrary!D115</f>
        <v>1.1000000000000001</v>
      </c>
      <c r="BA45" s="13" t="str">
        <f>IF(EXACT('CROP MANAGEMENT'!$B$3,CropLibrary!$L$11),CropLibrary!L115,IF(EXACT('CROP MANAGEMENT'!$B$3,CropLibrary!$M$11),CropLibrary!M115,IF(EXACT('CROP MANAGEMENT'!$B$3,CropLibrary!$N$11),CropLibrary!N115,"out of range")))</f>
        <v>out of range</v>
      </c>
      <c r="BB45" s="13" t="str">
        <f>IF(EXACT('CROP MANAGEMENT'!$C$3,CropLibrary!$L$11),CropLibrary!L115,IF(EXACT('CROP MANAGEMENT'!$C$3,CropLibrary!$M$11),CropLibrary!M115,IF(EXACT('CROP MANAGEMENT'!$C$3,CropLibrary!$N$11),CropLibrary!N115,"out of range")))</f>
        <v>out of range</v>
      </c>
      <c r="BC45" s="13" t="str">
        <f>IF(EXACT('CROP MANAGEMENT'!$D$3,CropLibrary!$L$11),CropLibrary!L115,IF(EXACT('CROP MANAGEMENT'!$D$3,CropLibrary!$M$11),CropLibrary!M115,IF(EXACT('CROP MANAGEMENT'!$D$3,CropLibrary!$N$11),CropLibrary!N115,"out of range")))</f>
        <v>out of range</v>
      </c>
      <c r="BD45" s="13">
        <f>IF(EXACT('CROP MANAGEMENT'!$E$3,CropLibrary!$L$11),CropLibrary!L115,IF(EXACT('CROP MANAGEMENT'!$E$3,CropLibrary!$M$11),CropLibrary!M115,IF(EXACT('CROP MANAGEMENT'!$E$3,CropLibrary!$N$11),CropLibrary!N115,"out of range")))</f>
        <v>0.41</v>
      </c>
      <c r="BE45" s="13" t="str">
        <f>IF(EXACT('CROP MANAGEMENT'!$F$3,CropLibrary!$L$11),CropLibrary!L115,IF(EXACT('CROP MANAGEMENT'!$F$3,CropLibrary!$M$11),CropLibrary!M115,IF(EXACT('CROP MANAGEMENT'!$F$3,CropLibrary!$N$11),CropLibrary!N115,"out of range")))</f>
        <v>out of range</v>
      </c>
      <c r="BF45" s="108">
        <f>CropLibrary!D169</f>
        <v>1.1000000000000001</v>
      </c>
      <c r="BG45" s="13" t="str">
        <f>IF(EXACT('CROP MANAGEMENT'!$B$3,CropLibrary!$L$11),CropLibrary!L169,IF(EXACT('CROP MANAGEMENT'!$B$3,CropLibrary!$M$11),CropLibrary!M169,IF(EXACT('CROP MANAGEMENT'!$B$3,CropLibrary!$N$11),CropLibrary!N169,"out of range")))</f>
        <v>out of range</v>
      </c>
      <c r="BH45" s="13" t="str">
        <f>IF(EXACT('CROP MANAGEMENT'!$C$3,CropLibrary!$L$11),CropLibrary!L169,IF(EXACT('CROP MANAGEMENT'!$C$3,CropLibrary!$M$11),CropLibrary!M169,IF(EXACT('CROP MANAGEMENT'!$C$3,CropLibrary!$N$11),CropLibrary!N169,"out of range")))</f>
        <v>out of range</v>
      </c>
      <c r="BI45" s="13" t="str">
        <f>IF(EXACT('CROP MANAGEMENT'!$D$3,CropLibrary!$L$11),CropLibrary!L169,IF(EXACT('CROP MANAGEMENT'!$D$3,CropLibrary!$M$11),CropLibrary!M169,IF(EXACT('CROP MANAGEMENT'!$D$3,CropLibrary!$N$11),CropLibrary!N169,"out of range")))</f>
        <v>out of range</v>
      </c>
      <c r="BJ45" s="13">
        <f>IF(EXACT('CROP MANAGEMENT'!$E$3,CropLibrary!$L$11),CropLibrary!L169,IF(EXACT('CROP MANAGEMENT'!$E$3,CropLibrary!$M$11),CropLibrary!M169,IF(EXACT('CROP MANAGEMENT'!$E$3,CropLibrary!$N$11),CropLibrary!N169,"out of range")))</f>
        <v>10</v>
      </c>
      <c r="BK45" s="13" t="str">
        <f>IF(EXACT('CROP MANAGEMENT'!$F$3,CropLibrary!$L$11),CropLibrary!L169,IF(EXACT('CROP MANAGEMENT'!$F$3,CropLibrary!$M$11),CropLibrary!M169,IF(EXACT('CROP MANAGEMENT'!$F$3,CropLibrary!$N$11),CropLibrary!N169,"out of range")))</f>
        <v>out of range</v>
      </c>
      <c r="BL45" s="13"/>
      <c r="BM45" s="13"/>
      <c r="BN45" s="13"/>
      <c r="BO45" s="13"/>
      <c r="BP45" s="13"/>
      <c r="BQ45" s="378"/>
      <c r="BR45" s="13"/>
      <c r="BS45" s="13"/>
      <c r="BT45" s="13"/>
      <c r="BU45" s="11"/>
      <c r="BV45" s="11"/>
      <c r="BW45" s="11"/>
    </row>
    <row r="46" spans="1:75" x14ac:dyDescent="0.3">
      <c r="A46" s="464"/>
      <c r="B46" s="381" t="s">
        <v>163</v>
      </c>
      <c r="C46" s="203" t="str">
        <f>CropLibrary!C47</f>
        <v>Decrease of root with depth</v>
      </c>
      <c r="D46" s="212" t="str">
        <f>CropLibrary!D47</f>
        <v xml:space="preserve">1/m </v>
      </c>
      <c r="E46" s="379">
        <f>IF(EXACT('CROP MANAGEMENT'!$B$3,CropLibrary!$E$11),CropLibrary!E47,IF(EXACT('CROP MANAGEMENT'!$B$3,CropLibrary!$F$11),CropLibrary!F47,IF(EXACT('CROP MANAGEMENT'!$B$3,CropLibrary!$G$11),CropLibrary!G47,IF(EXACT('CROP MANAGEMENT'!$B$3,CropLibrary!$H$11),CropLibrary!H47,IF(EXACT('CROP MANAGEMENT'!$B$3,CropLibrary!$I$11),CropLibrary!I47,IF(EXACT('CROP MANAGEMENT'!$B$3,CropLibrary!$J$11),CropLibrary!J47,IF(EXACT('CROP MANAGEMENT'!$B$3,CropLibrary!$K$11),CropLibrary!K47,AU46)))))))</f>
        <v>5</v>
      </c>
      <c r="F46" s="379">
        <f>IF(EXACT('CROP MANAGEMENT'!$C$3,CropLibrary!$E$11),CropLibrary!E47,IF(EXACT('CROP MANAGEMENT'!$C$3,CropLibrary!$F$11),CropLibrary!F47,IF(EXACT('CROP MANAGEMENT'!$C$3,CropLibrary!$G$11),CropLibrary!G47,IF(EXACT('CROP MANAGEMENT'!$C$3,CropLibrary!$H$11),CropLibrary!H47,IF(EXACT('CROP MANAGEMENT'!$C$3,CropLibrary!$I$11),CropLibrary!I47,IF(EXACT('CROP MANAGEMENT'!$C$3,CropLibrary!$J$11),CropLibrary!J47,IF(EXACT('CROP MANAGEMENT'!$C$3,CropLibrary!$K$11),CropLibrary!K47,AV46)))))))</f>
        <v>7</v>
      </c>
      <c r="G46" s="379">
        <f>IF(EXACT('CROP MANAGEMENT'!$D$3,CropLibrary!$E$11),CropLibrary!E47,IF(EXACT('CROP MANAGEMENT'!$D$3,CropLibrary!$F$11),CropLibrary!F47,IF(EXACT('CROP MANAGEMENT'!$D$3,CropLibrary!$G$11),CropLibrary!G47,IF(EXACT('CROP MANAGEMENT'!$D$3,CropLibrary!$H$11),CropLibrary!H47,IF(EXACT('CROP MANAGEMENT'!$D$3,CropLibrary!$I$11),CropLibrary!I47,IF(EXACT('CROP MANAGEMENT'!$D$3,CropLibrary!$J$11),CropLibrary!J47,IF(EXACT('CROP MANAGEMENT'!$D$3,CropLibrary!$K$11),CropLibrary!K47,AW46)))))))</f>
        <v>7</v>
      </c>
      <c r="H46" s="379">
        <f>IF(EXACT('CROP MANAGEMENT'!$E$3,CropLibrary!$E$11),CropLibrary!E47,IF(EXACT('CROP MANAGEMENT'!$E$3,CropLibrary!$F$11),CropLibrary!F47,IF(EXACT('CROP MANAGEMENT'!$E$3,CropLibrary!$G$11),CropLibrary!G47,IF(EXACT('CROP MANAGEMENT'!$E$3,CropLibrary!$H$11),CropLibrary!H47,IF(EXACT('CROP MANAGEMENT'!$E$3,CropLibrary!$I$11),CropLibrary!I47,IF(EXACT('CROP MANAGEMENT'!$E$3,CropLibrary!$J$11),CropLibrary!J47,IF(EXACT('CROP MANAGEMENT'!$E$3,CropLibrary!$K$11),CropLibrary!K47,AX46)))))))</f>
        <v>7</v>
      </c>
      <c r="I46" s="379">
        <f>IF(EXACT('CROP MANAGEMENT'!$F$3,CropLibrary!$E$11),CropLibrary!E47,IF(EXACT('CROP MANAGEMENT'!$F$3,CropLibrary!$F$11),CropLibrary!F47,IF(EXACT('CROP MANAGEMENT'!$F$3,CropLibrary!$G$11),CropLibrary!G47,IF(EXACT('CROP MANAGEMENT'!$F$3,CropLibrary!$H$11),CropLibrary!H47,IF(EXACT('CROP MANAGEMENT'!$F$3,CropLibrary!$I$11),CropLibrary!I47,IF(EXACT('CROP MANAGEMENT'!$F$3,CropLibrary!$J$11),CropLibrary!J47,IF(EXACT('CROP MANAGEMENT'!$F$3,CropLibrary!$K$11),CropLibrary!K47,AY46)))))))</f>
        <v>1.7</v>
      </c>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41" t="str">
        <f>IF(EXACT('CROP MANAGEMENT'!$B$3,CropLibrary!$L$11),CropLibrary!L47,IF(EXACT('CROP MANAGEMENT'!$B$3,CropLibrary!$M$11),CropLibrary!M47,IF(EXACT('CROP MANAGEMENT'!$B$3,CropLibrary!$N$11),CropLibrary!N47,"out of range")))</f>
        <v>out of range</v>
      </c>
      <c r="AV46" s="13" t="str">
        <f>IF(EXACT('CROP MANAGEMENT'!$C$3,CropLibrary!$L$11),CropLibrary!L47,IF(EXACT('CROP MANAGEMENT'!$C$3,CropLibrary!$M$11),CropLibrary!M47,IF(EXACT('CROP MANAGEMENT'!$C$3,CropLibrary!$N$11),CropLibrary!N47,"out of range")))</f>
        <v>out of range</v>
      </c>
      <c r="AW46" s="13" t="str">
        <f>IF(EXACT('CROP MANAGEMENT'!$D$3,CropLibrary!$L$11),CropLibrary!L47,IF(EXACT('CROP MANAGEMENT'!$D$3,CropLibrary!$M$11),CropLibrary!M47,IF(EXACT('CROP MANAGEMENT'!$D$3,CropLibrary!$N$11),CropLibrary!N47,"out of range")))</f>
        <v>out of range</v>
      </c>
      <c r="AX46" s="13">
        <f>IF(EXACT('CROP MANAGEMENT'!$E$3,CropLibrary!$L$11),CropLibrary!L47,IF(EXACT('CROP MANAGEMENT'!$E$3,CropLibrary!$M$11),CropLibrary!M47,IF(EXACT('CROP MANAGEMENT'!$E$3,CropLibrary!$N$11),CropLibrary!N47,"out of range")))</f>
        <v>7</v>
      </c>
      <c r="AY46" s="13" t="str">
        <f>IF(EXACT('CROP MANAGEMENT'!$F$3,CropLibrary!$L$11),CropLibrary!L47,IF(EXACT('CROP MANAGEMENT'!$F$3,CropLibrary!$M$11),CropLibrary!M47,IF(EXACT('CROP MANAGEMENT'!$F$3,CropLibrary!$N$11),CropLibrary!N47,"out of range")))</f>
        <v>out of range</v>
      </c>
      <c r="AZ46" s="108">
        <f>CropLibrary!D116</f>
        <v>1.2</v>
      </c>
      <c r="BA46" s="13" t="str">
        <f>IF(EXACT('CROP MANAGEMENT'!$B$3,CropLibrary!$L$11),CropLibrary!L116,IF(EXACT('CROP MANAGEMENT'!$B$3,CropLibrary!$M$11),CropLibrary!M116,IF(EXACT('CROP MANAGEMENT'!$B$3,CropLibrary!$N$11),CropLibrary!N116,"out of range")))</f>
        <v>out of range</v>
      </c>
      <c r="BB46" s="13" t="str">
        <f>IF(EXACT('CROP MANAGEMENT'!$C$3,CropLibrary!$L$11),CropLibrary!L116,IF(EXACT('CROP MANAGEMENT'!$C$3,CropLibrary!$M$11),CropLibrary!M116,IF(EXACT('CROP MANAGEMENT'!$C$3,CropLibrary!$N$11),CropLibrary!N116,"out of range")))</f>
        <v>out of range</v>
      </c>
      <c r="BC46" s="13" t="str">
        <f>IF(EXACT('CROP MANAGEMENT'!$D$3,CropLibrary!$L$11),CropLibrary!L116,IF(EXACT('CROP MANAGEMENT'!$D$3,CropLibrary!$M$11),CropLibrary!M116,IF(EXACT('CROP MANAGEMENT'!$D$3,CropLibrary!$N$11),CropLibrary!N116,"out of range")))</f>
        <v>out of range</v>
      </c>
      <c r="BD46" s="13">
        <f>IF(EXACT('CROP MANAGEMENT'!$E$3,CropLibrary!$L$11),CropLibrary!L116,IF(EXACT('CROP MANAGEMENT'!$E$3,CropLibrary!$M$11),CropLibrary!M116,IF(EXACT('CROP MANAGEMENT'!$E$3,CropLibrary!$N$11),CropLibrary!N116,"out of range")))</f>
        <v>0.38</v>
      </c>
      <c r="BE46" s="13" t="str">
        <f>IF(EXACT('CROP MANAGEMENT'!$F$3,CropLibrary!$L$11),CropLibrary!L116,IF(EXACT('CROP MANAGEMENT'!$F$3,CropLibrary!$M$11),CropLibrary!M116,IF(EXACT('CROP MANAGEMENT'!$F$3,CropLibrary!$N$11),CropLibrary!N116,"out of range")))</f>
        <v>out of range</v>
      </c>
      <c r="BF46" s="108">
        <f>CropLibrary!D170</f>
        <v>1.2</v>
      </c>
      <c r="BG46" s="13" t="str">
        <f>IF(EXACT('CROP MANAGEMENT'!$B$3,CropLibrary!$L$11),CropLibrary!L170,IF(EXACT('CROP MANAGEMENT'!$B$3,CropLibrary!$M$11),CropLibrary!M170,IF(EXACT('CROP MANAGEMENT'!$B$3,CropLibrary!$N$11),CropLibrary!N170,"out of range")))</f>
        <v>out of range</v>
      </c>
      <c r="BH46" s="13" t="str">
        <f>IF(EXACT('CROP MANAGEMENT'!$C$3,CropLibrary!$L$11),CropLibrary!L170,IF(EXACT('CROP MANAGEMENT'!$C$3,CropLibrary!$M$11),CropLibrary!M170,IF(EXACT('CROP MANAGEMENT'!$C$3,CropLibrary!$N$11),CropLibrary!N170,"out of range")))</f>
        <v>out of range</v>
      </c>
      <c r="BI46" s="13" t="str">
        <f>IF(EXACT('CROP MANAGEMENT'!$D$3,CropLibrary!$L$11),CropLibrary!L170,IF(EXACT('CROP MANAGEMENT'!$D$3,CropLibrary!$M$11),CropLibrary!M170,IF(EXACT('CROP MANAGEMENT'!$D$3,CropLibrary!$N$11),CropLibrary!N170,"out of range")))</f>
        <v>out of range</v>
      </c>
      <c r="BJ46" s="13">
        <f>IF(EXACT('CROP MANAGEMENT'!$E$3,CropLibrary!$L$11),CropLibrary!L170,IF(EXACT('CROP MANAGEMENT'!$E$3,CropLibrary!$M$11),CropLibrary!M170,IF(EXACT('CROP MANAGEMENT'!$E$3,CropLibrary!$N$11),CropLibrary!N170,"out of range")))</f>
        <v>10</v>
      </c>
      <c r="BK46" s="13" t="str">
        <f>IF(EXACT('CROP MANAGEMENT'!$F$3,CropLibrary!$L$11),CropLibrary!L170,IF(EXACT('CROP MANAGEMENT'!$F$3,CropLibrary!$M$11),CropLibrary!M170,IF(EXACT('CROP MANAGEMENT'!$F$3,CropLibrary!$N$11),CropLibrary!N170,"out of range")))</f>
        <v>out of range</v>
      </c>
      <c r="BL46" s="13"/>
      <c r="BM46" s="13"/>
      <c r="BN46" s="13"/>
      <c r="BO46" s="13"/>
      <c r="BP46" s="13"/>
      <c r="BQ46" s="378"/>
      <c r="BR46" s="13"/>
      <c r="BS46" s="13"/>
      <c r="BT46" s="13"/>
      <c r="BU46" s="11"/>
      <c r="BV46" s="11"/>
      <c r="BW46" s="11"/>
    </row>
    <row r="47" spans="1:75" x14ac:dyDescent="0.3">
      <c r="A47" s="464"/>
      <c r="B47" s="464" t="s">
        <v>164</v>
      </c>
      <c r="C47" s="203" t="str">
        <f>CropLibrary!C48</f>
        <v>Length per unit root dry weight</v>
      </c>
      <c r="D47" s="212" t="str">
        <f>CropLibrary!D48</f>
        <v>m/g</v>
      </c>
      <c r="E47" s="379">
        <f>IF(EXACT('CROP MANAGEMENT'!$B$3,CropLibrary!$E$11),CropLibrary!E48,IF(EXACT('CROP MANAGEMENT'!$B$3,CropLibrary!$F$11),CropLibrary!F48,IF(EXACT('CROP MANAGEMENT'!$B$3,CropLibrary!$G$11),CropLibrary!G48,IF(EXACT('CROP MANAGEMENT'!$B$3,CropLibrary!$H$11),CropLibrary!H48,IF(EXACT('CROP MANAGEMENT'!$B$3,CropLibrary!$I$11),CropLibrary!I48,IF(EXACT('CROP MANAGEMENT'!$B$3,CropLibrary!$J$11),CropLibrary!J48,IF(EXACT('CROP MANAGEMENT'!$B$3,CropLibrary!$K$11),CropLibrary!K48,AU47)))))))</f>
        <v>70</v>
      </c>
      <c r="F47" s="379">
        <f>IF(EXACT('CROP MANAGEMENT'!$C$3,CropLibrary!$E$11),CropLibrary!E48,IF(EXACT('CROP MANAGEMENT'!$C$3,CropLibrary!$F$11),CropLibrary!F48,IF(EXACT('CROP MANAGEMENT'!$C$3,CropLibrary!$G$11),CropLibrary!G48,IF(EXACT('CROP MANAGEMENT'!$C$3,CropLibrary!$H$11),CropLibrary!H48,IF(EXACT('CROP MANAGEMENT'!$C$3,CropLibrary!$I$11),CropLibrary!I48,IF(EXACT('CROP MANAGEMENT'!$C$3,CropLibrary!$J$11),CropLibrary!J48,IF(EXACT('CROP MANAGEMENT'!$C$3,CropLibrary!$K$11),CropLibrary!K48,AV47)))))))</f>
        <v>200</v>
      </c>
      <c r="G47" s="379">
        <f>IF(EXACT('CROP MANAGEMENT'!$D$3,CropLibrary!$E$11),CropLibrary!E48,IF(EXACT('CROP MANAGEMENT'!$D$3,CropLibrary!$F$11),CropLibrary!F48,IF(EXACT('CROP MANAGEMENT'!$D$3,CropLibrary!$G$11),CropLibrary!G48,IF(EXACT('CROP MANAGEMENT'!$D$3,CropLibrary!$H$11),CropLibrary!H48,IF(EXACT('CROP MANAGEMENT'!$D$3,CropLibrary!$I$11),CropLibrary!I48,IF(EXACT('CROP MANAGEMENT'!$D$3,CropLibrary!$J$11),CropLibrary!J48,IF(EXACT('CROP MANAGEMENT'!$D$3,CropLibrary!$K$11),CropLibrary!K48,AW47)))))))</f>
        <v>50</v>
      </c>
      <c r="H47" s="379">
        <f>IF(EXACT('CROP MANAGEMENT'!$E$3,CropLibrary!$E$11),CropLibrary!E48,IF(EXACT('CROP MANAGEMENT'!$E$3,CropLibrary!$F$11),CropLibrary!F48,IF(EXACT('CROP MANAGEMENT'!$E$3,CropLibrary!$G$11),CropLibrary!G48,IF(EXACT('CROP MANAGEMENT'!$E$3,CropLibrary!$H$11),CropLibrary!H48,IF(EXACT('CROP MANAGEMENT'!$E$3,CropLibrary!$I$11),CropLibrary!I48,IF(EXACT('CROP MANAGEMENT'!$E$3,CropLibrary!$J$11),CropLibrary!J48,IF(EXACT('CROP MANAGEMENT'!$E$3,CropLibrary!$K$11),CropLibrary!K48,AX47)))))))</f>
        <v>100</v>
      </c>
      <c r="I47" s="379">
        <f>IF(EXACT('CROP MANAGEMENT'!$F$3,CropLibrary!$E$11),CropLibrary!E48,IF(EXACT('CROP MANAGEMENT'!$F$3,CropLibrary!$F$11),CropLibrary!F48,IF(EXACT('CROP MANAGEMENT'!$F$3,CropLibrary!$G$11),CropLibrary!G48,IF(EXACT('CROP MANAGEMENT'!$F$3,CropLibrary!$H$11),CropLibrary!H48,IF(EXACT('CROP MANAGEMENT'!$F$3,CropLibrary!$I$11),CropLibrary!I48,IF(EXACT('CROP MANAGEMENT'!$F$3,CropLibrary!$J$11),CropLibrary!J48,IF(EXACT('CROP MANAGEMENT'!$F$3,CropLibrary!$K$11),CropLibrary!K48,AY47)))))))</f>
        <v>150</v>
      </c>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41" t="str">
        <f>IF(EXACT('CROP MANAGEMENT'!$B$3,CropLibrary!$L$11),CropLibrary!L48,IF(EXACT('CROP MANAGEMENT'!$B$3,CropLibrary!$M$11),CropLibrary!M48,IF(EXACT('CROP MANAGEMENT'!$B$3,CropLibrary!$N$11),CropLibrary!N48,"out of range")))</f>
        <v>out of range</v>
      </c>
      <c r="AV47" s="13" t="str">
        <f>IF(EXACT('CROP MANAGEMENT'!$C$3,CropLibrary!$L$11),CropLibrary!L48,IF(EXACT('CROP MANAGEMENT'!$C$3,CropLibrary!$M$11),CropLibrary!M48,IF(EXACT('CROP MANAGEMENT'!$C$3,CropLibrary!$N$11),CropLibrary!N48,"out of range")))</f>
        <v>out of range</v>
      </c>
      <c r="AW47" s="13" t="str">
        <f>IF(EXACT('CROP MANAGEMENT'!$D$3,CropLibrary!$L$11),CropLibrary!L48,IF(EXACT('CROP MANAGEMENT'!$D$3,CropLibrary!$M$11),CropLibrary!M48,IF(EXACT('CROP MANAGEMENT'!$D$3,CropLibrary!$N$11),CropLibrary!N48,"out of range")))</f>
        <v>out of range</v>
      </c>
      <c r="AX47" s="13">
        <f>IF(EXACT('CROP MANAGEMENT'!$E$3,CropLibrary!$L$11),CropLibrary!L48,IF(EXACT('CROP MANAGEMENT'!$E$3,CropLibrary!$M$11),CropLibrary!M48,IF(EXACT('CROP MANAGEMENT'!$E$3,CropLibrary!$N$11),CropLibrary!N48,"out of range")))</f>
        <v>100</v>
      </c>
      <c r="AY47" s="13" t="str">
        <f>IF(EXACT('CROP MANAGEMENT'!$F$3,CropLibrary!$L$11),CropLibrary!L48,IF(EXACT('CROP MANAGEMENT'!$F$3,CropLibrary!$M$11),CropLibrary!M48,IF(EXACT('CROP MANAGEMENT'!$F$3,CropLibrary!$N$11),CropLibrary!N48,"out of range")))</f>
        <v>out of range</v>
      </c>
      <c r="AZ47" s="108">
        <f>CropLibrary!D117</f>
        <v>1.3</v>
      </c>
      <c r="BA47" s="13" t="str">
        <f>IF(EXACT('CROP MANAGEMENT'!$B$3,CropLibrary!$L$11),CropLibrary!L117,IF(EXACT('CROP MANAGEMENT'!$B$3,CropLibrary!$M$11),CropLibrary!M117,IF(EXACT('CROP MANAGEMENT'!$B$3,CropLibrary!$N$11),CropLibrary!N117,"out of range")))</f>
        <v>out of range</v>
      </c>
      <c r="BB47" s="13" t="str">
        <f>IF(EXACT('CROP MANAGEMENT'!$C$3,CropLibrary!$L$11),CropLibrary!L117,IF(EXACT('CROP MANAGEMENT'!$C$3,CropLibrary!$M$11),CropLibrary!M117,IF(EXACT('CROP MANAGEMENT'!$C$3,CropLibrary!$N$11),CropLibrary!N117,"out of range")))</f>
        <v>out of range</v>
      </c>
      <c r="BC47" s="13" t="str">
        <f>IF(EXACT('CROP MANAGEMENT'!$D$3,CropLibrary!$L$11),CropLibrary!L117,IF(EXACT('CROP MANAGEMENT'!$D$3,CropLibrary!$M$11),CropLibrary!M117,IF(EXACT('CROP MANAGEMENT'!$D$3,CropLibrary!$N$11),CropLibrary!N117,"out of range")))</f>
        <v>out of range</v>
      </c>
      <c r="BD47" s="13">
        <f>IF(EXACT('CROP MANAGEMENT'!$E$3,CropLibrary!$L$11),CropLibrary!L117,IF(EXACT('CROP MANAGEMENT'!$E$3,CropLibrary!$M$11),CropLibrary!M117,IF(EXACT('CROP MANAGEMENT'!$E$3,CropLibrary!$N$11),CropLibrary!N117,"out of range")))</f>
        <v>0.36</v>
      </c>
      <c r="BE47" s="13" t="str">
        <f>IF(EXACT('CROP MANAGEMENT'!$F$3,CropLibrary!$L$11),CropLibrary!L117,IF(EXACT('CROP MANAGEMENT'!$F$3,CropLibrary!$M$11),CropLibrary!M117,IF(EXACT('CROP MANAGEMENT'!$F$3,CropLibrary!$N$11),CropLibrary!N117,"out of range")))</f>
        <v>out of range</v>
      </c>
      <c r="BF47" s="108">
        <f>CropLibrary!D171</f>
        <v>1.3</v>
      </c>
      <c r="BG47" s="13" t="str">
        <f>IF(EXACT('CROP MANAGEMENT'!$B$3,CropLibrary!$L$11),CropLibrary!L171,IF(EXACT('CROP MANAGEMENT'!$B$3,CropLibrary!$M$11),CropLibrary!M171,IF(EXACT('CROP MANAGEMENT'!$B$3,CropLibrary!$N$11),CropLibrary!N171,"out of range")))</f>
        <v>out of range</v>
      </c>
      <c r="BH47" s="13" t="str">
        <f>IF(EXACT('CROP MANAGEMENT'!$C$3,CropLibrary!$L$11),CropLibrary!L171,IF(EXACT('CROP MANAGEMENT'!$C$3,CropLibrary!$M$11),CropLibrary!M171,IF(EXACT('CROP MANAGEMENT'!$C$3,CropLibrary!$N$11),CropLibrary!N171,"out of range")))</f>
        <v>out of range</v>
      </c>
      <c r="BI47" s="13" t="str">
        <f>IF(EXACT('CROP MANAGEMENT'!$D$3,CropLibrary!$L$11),CropLibrary!L171,IF(EXACT('CROP MANAGEMENT'!$D$3,CropLibrary!$M$11),CropLibrary!M171,IF(EXACT('CROP MANAGEMENT'!$D$3,CropLibrary!$N$11),CropLibrary!N171,"out of range")))</f>
        <v>out of range</v>
      </c>
      <c r="BJ47" s="13">
        <f>IF(EXACT('CROP MANAGEMENT'!$E$3,CropLibrary!$L$11),CropLibrary!L171,IF(EXACT('CROP MANAGEMENT'!$E$3,CropLibrary!$M$11),CropLibrary!M171,IF(EXACT('CROP MANAGEMENT'!$E$3,CropLibrary!$N$11),CropLibrary!N171,"out of range")))</f>
        <v>10</v>
      </c>
      <c r="BK47" s="13" t="str">
        <f>IF(EXACT('CROP MANAGEMENT'!$F$3,CropLibrary!$L$11),CropLibrary!L171,IF(EXACT('CROP MANAGEMENT'!$F$3,CropLibrary!$M$11),CropLibrary!M171,IF(EXACT('CROP MANAGEMENT'!$F$3,CropLibrary!$N$11),CropLibrary!N171,"out of range")))</f>
        <v>out of range</v>
      </c>
      <c r="BL47" s="13"/>
      <c r="BM47" s="13"/>
      <c r="BN47" s="13"/>
      <c r="BO47" s="13"/>
      <c r="BP47" s="13"/>
      <c r="BQ47" s="378"/>
      <c r="BR47" s="13"/>
      <c r="BS47" s="13"/>
      <c r="BT47" s="13"/>
      <c r="BU47" s="11"/>
      <c r="BV47" s="11"/>
      <c r="BW47" s="11"/>
    </row>
    <row r="48" spans="1:75" x14ac:dyDescent="0.3">
      <c r="A48" s="464"/>
      <c r="B48" s="464"/>
      <c r="C48" s="203" t="str">
        <f>CropLibrary!C49</f>
        <v>Root half life</v>
      </c>
      <c r="D48" s="212" t="str">
        <f>CropLibrary!D49</f>
        <v xml:space="preserve">days </v>
      </c>
      <c r="E48" s="379">
        <f>IF(EXACT('CROP MANAGEMENT'!$B$3,CropLibrary!$E$11),CropLibrary!E49,IF(EXACT('CROP MANAGEMENT'!$B$3,CropLibrary!$F$11),CropLibrary!F49,IF(EXACT('CROP MANAGEMENT'!$B$3,CropLibrary!$G$11),CropLibrary!G49,IF(EXACT('CROP MANAGEMENT'!$B$3,CropLibrary!$H$11),CropLibrary!H49,IF(EXACT('CROP MANAGEMENT'!$B$3,CropLibrary!$I$11),CropLibrary!I49,IF(EXACT('CROP MANAGEMENT'!$B$3,CropLibrary!$J$11),CropLibrary!J49,IF(EXACT('CROP MANAGEMENT'!$B$3,CropLibrary!$K$11),CropLibrary!K49,AU48)))))))</f>
        <v>50</v>
      </c>
      <c r="F48" s="379">
        <f>IF(EXACT('CROP MANAGEMENT'!$C$3,CropLibrary!$E$11),CropLibrary!E49,IF(EXACT('CROP MANAGEMENT'!$C$3,CropLibrary!$F$11),CropLibrary!F49,IF(EXACT('CROP MANAGEMENT'!$C$3,CropLibrary!$G$11),CropLibrary!G49,IF(EXACT('CROP MANAGEMENT'!$C$3,CropLibrary!$H$11),CropLibrary!H49,IF(EXACT('CROP MANAGEMENT'!$C$3,CropLibrary!$I$11),CropLibrary!I49,IF(EXACT('CROP MANAGEMENT'!$C$3,CropLibrary!$J$11),CropLibrary!J49,IF(EXACT('CROP MANAGEMENT'!$C$3,CropLibrary!$K$11),CropLibrary!K49,AV48)))))))</f>
        <v>50</v>
      </c>
      <c r="G48" s="379">
        <f>IF(EXACT('CROP MANAGEMENT'!$D$3,CropLibrary!$E$11),CropLibrary!E49,IF(EXACT('CROP MANAGEMENT'!$D$3,CropLibrary!$F$11),CropLibrary!F49,IF(EXACT('CROP MANAGEMENT'!$D$3,CropLibrary!$G$11),CropLibrary!G49,IF(EXACT('CROP MANAGEMENT'!$D$3,CropLibrary!$H$11),CropLibrary!H49,IF(EXACT('CROP MANAGEMENT'!$D$3,CropLibrary!$I$11),CropLibrary!I49,IF(EXACT('CROP MANAGEMENT'!$D$3,CropLibrary!$J$11),CropLibrary!J49,IF(EXACT('CROP MANAGEMENT'!$D$3,CropLibrary!$K$11),CropLibrary!K49,AW48)))))))</f>
        <v>50</v>
      </c>
      <c r="H48" s="379">
        <f>IF(EXACT('CROP MANAGEMENT'!$E$3,CropLibrary!$E$11),CropLibrary!E49,IF(EXACT('CROP MANAGEMENT'!$E$3,CropLibrary!$F$11),CropLibrary!F49,IF(EXACT('CROP MANAGEMENT'!$E$3,CropLibrary!$G$11),CropLibrary!G49,IF(EXACT('CROP MANAGEMENT'!$E$3,CropLibrary!$H$11),CropLibrary!H49,IF(EXACT('CROP MANAGEMENT'!$E$3,CropLibrary!$I$11),CropLibrary!I49,IF(EXACT('CROP MANAGEMENT'!$E$3,CropLibrary!$J$11),CropLibrary!J49,IF(EXACT('CROP MANAGEMENT'!$E$3,CropLibrary!$K$11),CropLibrary!K49,AX48)))))))</f>
        <v>50</v>
      </c>
      <c r="I48" s="379">
        <f>IF(EXACT('CROP MANAGEMENT'!$F$3,CropLibrary!$E$11),CropLibrary!E49,IF(EXACT('CROP MANAGEMENT'!$F$3,CropLibrary!$F$11),CropLibrary!F49,IF(EXACT('CROP MANAGEMENT'!$F$3,CropLibrary!$G$11),CropLibrary!G49,IF(EXACT('CROP MANAGEMENT'!$F$3,CropLibrary!$H$11),CropLibrary!H49,IF(EXACT('CROP MANAGEMENT'!$F$3,CropLibrary!$I$11),CropLibrary!I49,IF(EXACT('CROP MANAGEMENT'!$F$3,CropLibrary!$J$11),CropLibrary!J49,IF(EXACT('CROP MANAGEMENT'!$F$3,CropLibrary!$K$11),CropLibrary!K49,AY48)))))))</f>
        <v>50</v>
      </c>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41" t="str">
        <f>IF(EXACT('CROP MANAGEMENT'!$B$3,CropLibrary!$L$11),CropLibrary!L49,IF(EXACT('CROP MANAGEMENT'!$B$3,CropLibrary!$M$11),CropLibrary!M49,IF(EXACT('CROP MANAGEMENT'!$B$3,CropLibrary!$N$11),CropLibrary!N49,"out of range")))</f>
        <v>out of range</v>
      </c>
      <c r="AV48" s="13" t="str">
        <f>IF(EXACT('CROP MANAGEMENT'!$C$3,CropLibrary!$L$11),CropLibrary!L49,IF(EXACT('CROP MANAGEMENT'!$C$3,CropLibrary!$M$11),CropLibrary!M49,IF(EXACT('CROP MANAGEMENT'!$C$3,CropLibrary!$N$11),CropLibrary!N49,"out of range")))</f>
        <v>out of range</v>
      </c>
      <c r="AW48" s="13" t="str">
        <f>IF(EXACT('CROP MANAGEMENT'!$D$3,CropLibrary!$L$11),CropLibrary!L49,IF(EXACT('CROP MANAGEMENT'!$D$3,CropLibrary!$M$11),CropLibrary!M49,IF(EXACT('CROP MANAGEMENT'!$D$3,CropLibrary!$N$11),CropLibrary!N49,"out of range")))</f>
        <v>out of range</v>
      </c>
      <c r="AX48" s="13">
        <f>IF(EXACT('CROP MANAGEMENT'!$E$3,CropLibrary!$L$11),CropLibrary!L49,IF(EXACT('CROP MANAGEMENT'!$E$3,CropLibrary!$M$11),CropLibrary!M49,IF(EXACT('CROP MANAGEMENT'!$E$3,CropLibrary!$N$11),CropLibrary!N49,"out of range")))</f>
        <v>50</v>
      </c>
      <c r="AY48" s="13" t="str">
        <f>IF(EXACT('CROP MANAGEMENT'!$F$3,CropLibrary!$L$11),CropLibrary!L49,IF(EXACT('CROP MANAGEMENT'!$F$3,CropLibrary!$M$11),CropLibrary!M49,IF(EXACT('CROP MANAGEMENT'!$F$3,CropLibrary!$N$11),CropLibrary!N49,"out of range")))</f>
        <v>out of range</v>
      </c>
      <c r="AZ48" s="108">
        <f>CropLibrary!D118</f>
        <v>1.4</v>
      </c>
      <c r="BA48" s="13" t="str">
        <f>IF(EXACT('CROP MANAGEMENT'!$B$3,CropLibrary!$L$11),CropLibrary!L118,IF(EXACT('CROP MANAGEMENT'!$B$3,CropLibrary!$M$11),CropLibrary!M118,IF(EXACT('CROP MANAGEMENT'!$B$3,CropLibrary!$N$11),CropLibrary!N118,"out of range")))</f>
        <v>out of range</v>
      </c>
      <c r="BB48" s="13" t="str">
        <f>IF(EXACT('CROP MANAGEMENT'!$C$3,CropLibrary!$L$11),CropLibrary!L118,IF(EXACT('CROP MANAGEMENT'!$C$3,CropLibrary!$M$11),CropLibrary!M118,IF(EXACT('CROP MANAGEMENT'!$C$3,CropLibrary!$N$11),CropLibrary!N118,"out of range")))</f>
        <v>out of range</v>
      </c>
      <c r="BC48" s="13" t="str">
        <f>IF(EXACT('CROP MANAGEMENT'!$D$3,CropLibrary!$L$11),CropLibrary!L118,IF(EXACT('CROP MANAGEMENT'!$D$3,CropLibrary!$M$11),CropLibrary!M118,IF(EXACT('CROP MANAGEMENT'!$D$3,CropLibrary!$N$11),CropLibrary!N118,"out of range")))</f>
        <v>out of range</v>
      </c>
      <c r="BD48" s="13">
        <f>IF(EXACT('CROP MANAGEMENT'!$E$3,CropLibrary!$L$11),CropLibrary!L118,IF(EXACT('CROP MANAGEMENT'!$E$3,CropLibrary!$M$11),CropLibrary!M118,IF(EXACT('CROP MANAGEMENT'!$E$3,CropLibrary!$N$11),CropLibrary!N118,"out of range")))</f>
        <v>0.35</v>
      </c>
      <c r="BE48" s="13" t="str">
        <f>IF(EXACT('CROP MANAGEMENT'!$F$3,CropLibrary!$L$11),CropLibrary!L118,IF(EXACT('CROP MANAGEMENT'!$F$3,CropLibrary!$M$11),CropLibrary!M118,IF(EXACT('CROP MANAGEMENT'!$F$3,CropLibrary!$N$11),CropLibrary!N118,"out of range")))</f>
        <v>out of range</v>
      </c>
      <c r="BF48" s="108">
        <f>CropLibrary!D172</f>
        <v>1.4</v>
      </c>
      <c r="BG48" s="13" t="str">
        <f>IF(EXACT('CROP MANAGEMENT'!$B$3,CropLibrary!$L$11),CropLibrary!L172,IF(EXACT('CROP MANAGEMENT'!$B$3,CropLibrary!$M$11),CropLibrary!M172,IF(EXACT('CROP MANAGEMENT'!$B$3,CropLibrary!$N$11),CropLibrary!N172,"out of range")))</f>
        <v>out of range</v>
      </c>
      <c r="BH48" s="13" t="str">
        <f>IF(EXACT('CROP MANAGEMENT'!$C$3,CropLibrary!$L$11),CropLibrary!L172,IF(EXACT('CROP MANAGEMENT'!$C$3,CropLibrary!$M$11),CropLibrary!M172,IF(EXACT('CROP MANAGEMENT'!$C$3,CropLibrary!$N$11),CropLibrary!N172,"out of range")))</f>
        <v>out of range</v>
      </c>
      <c r="BI48" s="13" t="str">
        <f>IF(EXACT('CROP MANAGEMENT'!$D$3,CropLibrary!$L$11),CropLibrary!L172,IF(EXACT('CROP MANAGEMENT'!$D$3,CropLibrary!$M$11),CropLibrary!M172,IF(EXACT('CROP MANAGEMENT'!$D$3,CropLibrary!$N$11),CropLibrary!N172,"out of range")))</f>
        <v>out of range</v>
      </c>
      <c r="BJ48" s="13">
        <f>IF(EXACT('CROP MANAGEMENT'!$E$3,CropLibrary!$L$11),CropLibrary!L172,IF(EXACT('CROP MANAGEMENT'!$E$3,CropLibrary!$M$11),CropLibrary!M172,IF(EXACT('CROP MANAGEMENT'!$E$3,CropLibrary!$N$11),CropLibrary!N172,"out of range")))</f>
        <v>10</v>
      </c>
      <c r="BK48" s="13" t="str">
        <f>IF(EXACT('CROP MANAGEMENT'!$F$3,CropLibrary!$L$11),CropLibrary!L172,IF(EXACT('CROP MANAGEMENT'!$F$3,CropLibrary!$M$11),CropLibrary!M172,IF(EXACT('CROP MANAGEMENT'!$F$3,CropLibrary!$N$11),CropLibrary!N172,"out of range")))</f>
        <v>out of range</v>
      </c>
      <c r="BL48" s="13"/>
      <c r="BM48" s="13"/>
      <c r="BN48" s="13"/>
      <c r="BO48" s="13"/>
      <c r="BP48" s="13"/>
      <c r="BQ48" s="378"/>
      <c r="BR48" s="13"/>
      <c r="BS48" s="13"/>
      <c r="BT48" s="13"/>
      <c r="BU48" s="11"/>
      <c r="BV48" s="11"/>
      <c r="BW48" s="11"/>
    </row>
    <row r="49" spans="1:75" x14ac:dyDescent="0.3">
      <c r="A49" s="464"/>
      <c r="B49" s="464"/>
      <c r="C49" s="203" t="str">
        <f>CropLibrary!C50</f>
        <v>Root affected by water or nutrient stress</v>
      </c>
      <c r="D49" s="212" t="str">
        <f>CropLibrary!D50</f>
        <v>[]</v>
      </c>
      <c r="E49" s="379">
        <f>IF(EXACT('CROP MANAGEMENT'!$B$3,CropLibrary!$E$11),CropLibrary!E50,IF(EXACT('CROP MANAGEMENT'!$B$3,CropLibrary!$F$11),CropLibrary!F50,IF(EXACT('CROP MANAGEMENT'!$B$3,CropLibrary!$G$11),CropLibrary!G50,IF(EXACT('CROP MANAGEMENT'!$B$3,CropLibrary!$H$11),CropLibrary!H50,IF(EXACT('CROP MANAGEMENT'!$B$3,CropLibrary!$I$11),CropLibrary!I50,IF(EXACT('CROP MANAGEMENT'!$B$3,CropLibrary!$J$11),CropLibrary!J50,IF(EXACT('CROP MANAGEMENT'!$B$3,CropLibrary!$K$11),CropLibrary!K50,AU49)))))))</f>
        <v>0</v>
      </c>
      <c r="F49" s="379">
        <f>IF(EXACT('CROP MANAGEMENT'!$C$3,CropLibrary!$E$11),CropLibrary!E50,IF(EXACT('CROP MANAGEMENT'!$C$3,CropLibrary!$F$11),CropLibrary!F50,IF(EXACT('CROP MANAGEMENT'!$C$3,CropLibrary!$G$11),CropLibrary!G50,IF(EXACT('CROP MANAGEMENT'!$C$3,CropLibrary!$H$11),CropLibrary!H50,IF(EXACT('CROP MANAGEMENT'!$C$3,CropLibrary!$I$11),CropLibrary!I50,IF(EXACT('CROP MANAGEMENT'!$C$3,CropLibrary!$J$11),CropLibrary!J50,IF(EXACT('CROP MANAGEMENT'!$C$3,CropLibrary!$K$11),CropLibrary!K50,AV49)))))))</f>
        <v>2</v>
      </c>
      <c r="G49" s="379">
        <f>IF(EXACT('CROP MANAGEMENT'!$D$3,CropLibrary!$E$11),CropLibrary!E50,IF(EXACT('CROP MANAGEMENT'!$D$3,CropLibrary!$F$11),CropLibrary!F50,IF(EXACT('CROP MANAGEMENT'!$D$3,CropLibrary!$G$11),CropLibrary!G50,IF(EXACT('CROP MANAGEMENT'!$D$3,CropLibrary!$H$11),CropLibrary!H50,IF(EXACT('CROP MANAGEMENT'!$D$3,CropLibrary!$I$11),CropLibrary!I50,IF(EXACT('CROP MANAGEMENT'!$D$3,CropLibrary!$J$11),CropLibrary!J50,IF(EXACT('CROP MANAGEMENT'!$D$3,CropLibrary!$K$11),CropLibrary!K50,AW49)))))))</f>
        <v>0</v>
      </c>
      <c r="H49" s="379">
        <f>IF(EXACT('CROP MANAGEMENT'!$E$3,CropLibrary!$E$11),CropLibrary!E50,IF(EXACT('CROP MANAGEMENT'!$E$3,CropLibrary!$F$11),CropLibrary!F50,IF(EXACT('CROP MANAGEMENT'!$E$3,CropLibrary!$G$11),CropLibrary!G50,IF(EXACT('CROP MANAGEMENT'!$E$3,CropLibrary!$H$11),CropLibrary!H50,IF(EXACT('CROP MANAGEMENT'!$E$3,CropLibrary!$I$11),CropLibrary!I50,IF(EXACT('CROP MANAGEMENT'!$E$3,CropLibrary!$J$11),CropLibrary!J50,IF(EXACT('CROP MANAGEMENT'!$E$3,CropLibrary!$K$11),CropLibrary!K50,AX49)))))))</f>
        <v>0</v>
      </c>
      <c r="I49" s="379">
        <f>IF(EXACT('CROP MANAGEMENT'!$F$3,CropLibrary!$E$11),CropLibrary!E50,IF(EXACT('CROP MANAGEMENT'!$F$3,CropLibrary!$F$11),CropLibrary!F50,IF(EXACT('CROP MANAGEMENT'!$F$3,CropLibrary!$G$11),CropLibrary!G50,IF(EXACT('CROP MANAGEMENT'!$F$3,CropLibrary!$H$11),CropLibrary!H50,IF(EXACT('CROP MANAGEMENT'!$F$3,CropLibrary!$I$11),CropLibrary!I50,IF(EXACT('CROP MANAGEMENT'!$F$3,CropLibrary!$J$11),CropLibrary!J50,IF(EXACT('CROP MANAGEMENT'!$F$3,CropLibrary!$K$11),CropLibrary!K50,AY49)))))))</f>
        <v>0</v>
      </c>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41" t="str">
        <f>IF(EXACT('CROP MANAGEMENT'!$B$3,CropLibrary!$L$11),CropLibrary!L50,IF(EXACT('CROP MANAGEMENT'!$B$3,CropLibrary!$M$11),CropLibrary!M50,IF(EXACT('CROP MANAGEMENT'!$B$3,CropLibrary!$N$11),CropLibrary!N50,"out of range")))</f>
        <v>out of range</v>
      </c>
      <c r="AV49" s="13" t="str">
        <f>IF(EXACT('CROP MANAGEMENT'!$C$3,CropLibrary!$L$11),CropLibrary!L50,IF(EXACT('CROP MANAGEMENT'!$C$3,CropLibrary!$M$11),CropLibrary!M50,IF(EXACT('CROP MANAGEMENT'!$C$3,CropLibrary!$N$11),CropLibrary!N50,"out of range")))</f>
        <v>out of range</v>
      </c>
      <c r="AW49" s="13" t="str">
        <f>IF(EXACT('CROP MANAGEMENT'!$D$3,CropLibrary!$L$11),CropLibrary!L50,IF(EXACT('CROP MANAGEMENT'!$D$3,CropLibrary!$M$11),CropLibrary!M50,IF(EXACT('CROP MANAGEMENT'!$D$3,CropLibrary!$N$11),CropLibrary!N50,"out of range")))</f>
        <v>out of range</v>
      </c>
      <c r="AX49" s="13">
        <f>IF(EXACT('CROP MANAGEMENT'!$E$3,CropLibrary!$L$11),CropLibrary!L50,IF(EXACT('CROP MANAGEMENT'!$E$3,CropLibrary!$M$11),CropLibrary!M50,IF(EXACT('CROP MANAGEMENT'!$E$3,CropLibrary!$N$11),CropLibrary!N50,"out of range")))</f>
        <v>0</v>
      </c>
      <c r="AY49" s="13" t="str">
        <f>IF(EXACT('CROP MANAGEMENT'!$F$3,CropLibrary!$L$11),CropLibrary!L50,IF(EXACT('CROP MANAGEMENT'!$F$3,CropLibrary!$M$11),CropLibrary!M50,IF(EXACT('CROP MANAGEMENT'!$F$3,CropLibrary!$N$11),CropLibrary!N50,"out of range")))</f>
        <v>out of range</v>
      </c>
      <c r="AZ49" s="108">
        <f>CropLibrary!D119</f>
        <v>1.5</v>
      </c>
      <c r="BA49" s="13" t="str">
        <f>IF(EXACT('CROP MANAGEMENT'!$B$3,CropLibrary!$L$11),CropLibrary!L119,IF(EXACT('CROP MANAGEMENT'!$B$3,CropLibrary!$M$11),CropLibrary!M119,IF(EXACT('CROP MANAGEMENT'!$B$3,CropLibrary!$N$11),CropLibrary!N119,"out of range")))</f>
        <v>out of range</v>
      </c>
      <c r="BB49" s="13" t="str">
        <f>IF(EXACT('CROP MANAGEMENT'!$C$3,CropLibrary!$L$11),CropLibrary!L119,IF(EXACT('CROP MANAGEMENT'!$C$3,CropLibrary!$M$11),CropLibrary!M119,IF(EXACT('CROP MANAGEMENT'!$C$3,CropLibrary!$N$11),CropLibrary!N119,"out of range")))</f>
        <v>out of range</v>
      </c>
      <c r="BC49" s="13" t="str">
        <f>IF(EXACT('CROP MANAGEMENT'!$D$3,CropLibrary!$L$11),CropLibrary!L119,IF(EXACT('CROP MANAGEMENT'!$D$3,CropLibrary!$M$11),CropLibrary!M119,IF(EXACT('CROP MANAGEMENT'!$D$3,CropLibrary!$N$11),CropLibrary!N119,"out of range")))</f>
        <v>out of range</v>
      </c>
      <c r="BD49" s="13">
        <f>IF(EXACT('CROP MANAGEMENT'!$E$3,CropLibrary!$L$11),CropLibrary!L119,IF(EXACT('CROP MANAGEMENT'!$E$3,CropLibrary!$M$11),CropLibrary!M119,IF(EXACT('CROP MANAGEMENT'!$E$3,CropLibrary!$N$11),CropLibrary!N119,"out of range")))</f>
        <v>0.36</v>
      </c>
      <c r="BE49" s="13" t="str">
        <f>IF(EXACT('CROP MANAGEMENT'!$F$3,CropLibrary!$L$11),CropLibrary!L119,IF(EXACT('CROP MANAGEMENT'!$F$3,CropLibrary!$M$11),CropLibrary!M119,IF(EXACT('CROP MANAGEMENT'!$F$3,CropLibrary!$N$11),CropLibrary!N119,"out of range")))</f>
        <v>out of range</v>
      </c>
      <c r="BF49" s="108">
        <f>CropLibrary!D173</f>
        <v>1.5</v>
      </c>
      <c r="BG49" s="13" t="str">
        <f>IF(EXACT('CROP MANAGEMENT'!$B$3,CropLibrary!$L$11),CropLibrary!L173,IF(EXACT('CROP MANAGEMENT'!$B$3,CropLibrary!$M$11),CropLibrary!M173,IF(EXACT('CROP MANAGEMENT'!$B$3,CropLibrary!$N$11),CropLibrary!N173,"out of range")))</f>
        <v>out of range</v>
      </c>
      <c r="BH49" s="13" t="str">
        <f>IF(EXACT('CROP MANAGEMENT'!$C$3,CropLibrary!$L$11),CropLibrary!L173,IF(EXACT('CROP MANAGEMENT'!$C$3,CropLibrary!$M$11),CropLibrary!M173,IF(EXACT('CROP MANAGEMENT'!$C$3,CropLibrary!$N$11),CropLibrary!N173,"out of range")))</f>
        <v>out of range</v>
      </c>
      <c r="BI49" s="13" t="str">
        <f>IF(EXACT('CROP MANAGEMENT'!$D$3,CropLibrary!$L$11),CropLibrary!L173,IF(EXACT('CROP MANAGEMENT'!$D$3,CropLibrary!$M$11),CropLibrary!M173,IF(EXACT('CROP MANAGEMENT'!$D$3,CropLibrary!$N$11),CropLibrary!N173,"out of range")))</f>
        <v>out of range</v>
      </c>
      <c r="BJ49" s="13">
        <f>IF(EXACT('CROP MANAGEMENT'!$E$3,CropLibrary!$L$11),CropLibrary!L173,IF(EXACT('CROP MANAGEMENT'!$E$3,CropLibrary!$M$11),CropLibrary!M173,IF(EXACT('CROP MANAGEMENT'!$E$3,CropLibrary!$N$11),CropLibrary!N173,"out of range")))</f>
        <v>10</v>
      </c>
      <c r="BK49" s="13" t="str">
        <f>IF(EXACT('CROP MANAGEMENT'!$F$3,CropLibrary!$L$11),CropLibrary!L173,IF(EXACT('CROP MANAGEMENT'!$F$3,CropLibrary!$M$11),CropLibrary!M173,IF(EXACT('CROP MANAGEMENT'!$F$3,CropLibrary!$N$11),CropLibrary!N173,"out of range")))</f>
        <v>out of range</v>
      </c>
      <c r="BL49" s="13"/>
      <c r="BM49" s="13"/>
      <c r="BN49" s="13"/>
      <c r="BO49" s="13"/>
      <c r="BP49" s="13"/>
      <c r="BQ49" s="378"/>
      <c r="BR49" s="13"/>
      <c r="BS49" s="13"/>
      <c r="BT49" s="13"/>
      <c r="BU49" s="11"/>
      <c r="BV49" s="11"/>
      <c r="BW49" s="11"/>
    </row>
    <row r="50" spans="1:75" x14ac:dyDescent="0.3">
      <c r="A50" s="465"/>
      <c r="B50" s="465"/>
      <c r="C50" s="203" t="str">
        <f>CropLibrary!C51</f>
        <v>Root distribution by depth in good uptake</v>
      </c>
      <c r="D50" s="212" t="str">
        <f>CropLibrary!D51</f>
        <v>[]</v>
      </c>
      <c r="E50" s="379">
        <f>IF(EXACT('CROP MANAGEMENT'!$B$3,CropLibrary!$E$11),CropLibrary!E51,IF(EXACT('CROP MANAGEMENT'!$B$3,CropLibrary!$F$11),CropLibrary!F51,IF(EXACT('CROP MANAGEMENT'!$B$3,CropLibrary!$G$11),CropLibrary!G51,IF(EXACT('CROP MANAGEMENT'!$B$3,CropLibrary!$H$11),CropLibrary!H51,IF(EXACT('CROP MANAGEMENT'!$B$3,CropLibrary!$I$11),CropLibrary!I51,IF(EXACT('CROP MANAGEMENT'!$B$3,CropLibrary!$J$11),CropLibrary!J51,IF(EXACT('CROP MANAGEMENT'!$B$3,CropLibrary!$K$11),CropLibrary!K51,AU50)))))))</f>
        <v>1</v>
      </c>
      <c r="F50" s="379">
        <f>IF(EXACT('CROP MANAGEMENT'!$C$3,CropLibrary!$E$11),CropLibrary!E51,IF(EXACT('CROP MANAGEMENT'!$C$3,CropLibrary!$F$11),CropLibrary!F51,IF(EXACT('CROP MANAGEMENT'!$C$3,CropLibrary!$G$11),CropLibrary!G51,IF(EXACT('CROP MANAGEMENT'!$C$3,CropLibrary!$H$11),CropLibrary!H51,IF(EXACT('CROP MANAGEMENT'!$C$3,CropLibrary!$I$11),CropLibrary!I51,IF(EXACT('CROP MANAGEMENT'!$C$3,CropLibrary!$J$11),CropLibrary!J51,IF(EXACT('CROP MANAGEMENT'!$C$3,CropLibrary!$K$11),CropLibrary!K51,AV50)))))))</f>
        <v>1</v>
      </c>
      <c r="G50" s="379">
        <f>IF(EXACT('CROP MANAGEMENT'!$D$3,CropLibrary!$E$11),CropLibrary!E51,IF(EXACT('CROP MANAGEMENT'!$D$3,CropLibrary!$F$11),CropLibrary!F51,IF(EXACT('CROP MANAGEMENT'!$D$3,CropLibrary!$G$11),CropLibrary!G51,IF(EXACT('CROP MANAGEMENT'!$D$3,CropLibrary!$H$11),CropLibrary!H51,IF(EXACT('CROP MANAGEMENT'!$D$3,CropLibrary!$I$11),CropLibrary!I51,IF(EXACT('CROP MANAGEMENT'!$D$3,CropLibrary!$J$11),CropLibrary!J51,IF(EXACT('CROP MANAGEMENT'!$D$3,CropLibrary!$K$11),CropLibrary!K51,AW50)))))))</f>
        <v>1</v>
      </c>
      <c r="H50" s="379">
        <f>IF(EXACT('CROP MANAGEMENT'!$E$3,CropLibrary!$E$11),CropLibrary!E51,IF(EXACT('CROP MANAGEMENT'!$E$3,CropLibrary!$F$11),CropLibrary!F51,IF(EXACT('CROP MANAGEMENT'!$E$3,CropLibrary!$G$11),CropLibrary!G51,IF(EXACT('CROP MANAGEMENT'!$E$3,CropLibrary!$H$11),CropLibrary!H51,IF(EXACT('CROP MANAGEMENT'!$E$3,CropLibrary!$I$11),CropLibrary!I51,IF(EXACT('CROP MANAGEMENT'!$E$3,CropLibrary!$J$11),CropLibrary!J51,IF(EXACT('CROP MANAGEMENT'!$E$3,CropLibrary!$K$11),CropLibrary!K51,AX50)))))))</f>
        <v>1</v>
      </c>
      <c r="I50" s="379">
        <f>IF(EXACT('CROP MANAGEMENT'!$F$3,CropLibrary!$E$11),CropLibrary!E51,IF(EXACT('CROP MANAGEMENT'!$F$3,CropLibrary!$F$11),CropLibrary!F51,IF(EXACT('CROP MANAGEMENT'!$F$3,CropLibrary!$G$11),CropLibrary!G51,IF(EXACT('CROP MANAGEMENT'!$F$3,CropLibrary!$H$11),CropLibrary!H51,IF(EXACT('CROP MANAGEMENT'!$F$3,CropLibrary!$I$11),CropLibrary!I51,IF(EXACT('CROP MANAGEMENT'!$F$3,CropLibrary!$J$11),CropLibrary!J51,IF(EXACT('CROP MANAGEMENT'!$F$3,CropLibrary!$K$11),CropLibrary!K51,AY50)))))))</f>
        <v>1</v>
      </c>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41" t="str">
        <f>IF(EXACT('CROP MANAGEMENT'!$B$3,CropLibrary!$L$11),CropLibrary!L51,IF(EXACT('CROP MANAGEMENT'!$B$3,CropLibrary!$M$11),CropLibrary!M51,IF(EXACT('CROP MANAGEMENT'!$B$3,CropLibrary!$N$11),CropLibrary!N51,"out of range")))</f>
        <v>out of range</v>
      </c>
      <c r="AV50" s="13" t="str">
        <f>IF(EXACT('CROP MANAGEMENT'!$C$3,CropLibrary!$L$11),CropLibrary!L51,IF(EXACT('CROP MANAGEMENT'!$C$3,CropLibrary!$M$11),CropLibrary!M51,IF(EXACT('CROP MANAGEMENT'!$C$3,CropLibrary!$N$11),CropLibrary!N51,"out of range")))</f>
        <v>out of range</v>
      </c>
      <c r="AW50" s="13" t="str">
        <f>IF(EXACT('CROP MANAGEMENT'!$D$3,CropLibrary!$L$11),CropLibrary!L51,IF(EXACT('CROP MANAGEMENT'!$D$3,CropLibrary!$M$11),CropLibrary!M51,IF(EXACT('CROP MANAGEMENT'!$D$3,CropLibrary!$N$11),CropLibrary!N51,"out of range")))</f>
        <v>out of range</v>
      </c>
      <c r="AX50" s="13">
        <f>IF(EXACT('CROP MANAGEMENT'!$E$3,CropLibrary!$L$11),CropLibrary!L51,IF(EXACT('CROP MANAGEMENT'!$E$3,CropLibrary!$M$11),CropLibrary!M51,IF(EXACT('CROP MANAGEMENT'!$E$3,CropLibrary!$N$11),CropLibrary!N51,"out of range")))</f>
        <v>1</v>
      </c>
      <c r="AY50" s="13" t="str">
        <f>IF(EXACT('CROP MANAGEMENT'!$F$3,CropLibrary!$L$11),CropLibrary!L51,IF(EXACT('CROP MANAGEMENT'!$F$3,CropLibrary!$M$11),CropLibrary!M51,IF(EXACT('CROP MANAGEMENT'!$F$3,CropLibrary!$N$11),CropLibrary!N51,"out of range")))</f>
        <v>out of range</v>
      </c>
      <c r="AZ50" s="108">
        <f>CropLibrary!D120</f>
        <v>1.6</v>
      </c>
      <c r="BA50" s="13" t="str">
        <f>IF(EXACT('CROP MANAGEMENT'!$B$3,CropLibrary!$L$11),CropLibrary!L120,IF(EXACT('CROP MANAGEMENT'!$B$3,CropLibrary!$M$11),CropLibrary!M120,IF(EXACT('CROP MANAGEMENT'!$B$3,CropLibrary!$N$11),CropLibrary!N120,"out of range")))</f>
        <v>out of range</v>
      </c>
      <c r="BB50" s="13" t="str">
        <f>IF(EXACT('CROP MANAGEMENT'!$C$3,CropLibrary!$L$11),CropLibrary!L120,IF(EXACT('CROP MANAGEMENT'!$C$3,CropLibrary!$M$11),CropLibrary!M120,IF(EXACT('CROP MANAGEMENT'!$C$3,CropLibrary!$N$11),CropLibrary!N120,"out of range")))</f>
        <v>out of range</v>
      </c>
      <c r="BC50" s="13" t="str">
        <f>IF(EXACT('CROP MANAGEMENT'!$D$3,CropLibrary!$L$11),CropLibrary!L120,IF(EXACT('CROP MANAGEMENT'!$D$3,CropLibrary!$M$11),CropLibrary!M120,IF(EXACT('CROP MANAGEMENT'!$D$3,CropLibrary!$N$11),CropLibrary!N120,"out of range")))</f>
        <v>out of range</v>
      </c>
      <c r="BD50" s="13">
        <f>IF(EXACT('CROP MANAGEMENT'!$E$3,CropLibrary!$L$11),CropLibrary!L120,IF(EXACT('CROP MANAGEMENT'!$E$3,CropLibrary!$M$11),CropLibrary!M120,IF(EXACT('CROP MANAGEMENT'!$E$3,CropLibrary!$N$11),CropLibrary!N120,"out of range")))</f>
        <v>0.37</v>
      </c>
      <c r="BE50" s="13" t="str">
        <f>IF(EXACT('CROP MANAGEMENT'!$F$3,CropLibrary!$L$11),CropLibrary!L120,IF(EXACT('CROP MANAGEMENT'!$F$3,CropLibrary!$M$11),CropLibrary!M120,IF(EXACT('CROP MANAGEMENT'!$F$3,CropLibrary!$N$11),CropLibrary!N120,"out of range")))</f>
        <v>out of range</v>
      </c>
      <c r="BF50" s="108">
        <f>CropLibrary!D174</f>
        <v>1.6</v>
      </c>
      <c r="BG50" s="13" t="str">
        <f>IF(EXACT('CROP MANAGEMENT'!$B$3,CropLibrary!$L$11),CropLibrary!L174,IF(EXACT('CROP MANAGEMENT'!$B$3,CropLibrary!$M$11),CropLibrary!M174,IF(EXACT('CROP MANAGEMENT'!$B$3,CropLibrary!$N$11),CropLibrary!N174,"out of range")))</f>
        <v>out of range</v>
      </c>
      <c r="BH50" s="13" t="str">
        <f>IF(EXACT('CROP MANAGEMENT'!$C$3,CropLibrary!$L$11),CropLibrary!L174,IF(EXACT('CROP MANAGEMENT'!$C$3,CropLibrary!$M$11),CropLibrary!M174,IF(EXACT('CROP MANAGEMENT'!$C$3,CropLibrary!$N$11),CropLibrary!N174,"out of range")))</f>
        <v>out of range</v>
      </c>
      <c r="BI50" s="13" t="str">
        <f>IF(EXACT('CROP MANAGEMENT'!$D$3,CropLibrary!$L$11),CropLibrary!L174,IF(EXACT('CROP MANAGEMENT'!$D$3,CropLibrary!$M$11),CropLibrary!M174,IF(EXACT('CROP MANAGEMENT'!$D$3,CropLibrary!$N$11),CropLibrary!N174,"out of range")))</f>
        <v>out of range</v>
      </c>
      <c r="BJ50" s="13">
        <f>IF(EXACT('CROP MANAGEMENT'!$E$3,CropLibrary!$L$11),CropLibrary!L174,IF(EXACT('CROP MANAGEMENT'!$E$3,CropLibrary!$M$11),CropLibrary!M174,IF(EXACT('CROP MANAGEMENT'!$E$3,CropLibrary!$N$11),CropLibrary!N174,"out of range")))</f>
        <v>10</v>
      </c>
      <c r="BK50" s="13" t="str">
        <f>IF(EXACT('CROP MANAGEMENT'!$F$3,CropLibrary!$L$11),CropLibrary!L174,IF(EXACT('CROP MANAGEMENT'!$F$3,CropLibrary!$M$11),CropLibrary!M174,IF(EXACT('CROP MANAGEMENT'!$F$3,CropLibrary!$N$11),CropLibrary!N174,"out of range")))</f>
        <v>out of range</v>
      </c>
      <c r="BL50" s="13"/>
      <c r="BM50" s="13"/>
      <c r="BN50" s="13"/>
      <c r="BO50" s="13"/>
      <c r="BP50" s="13"/>
      <c r="BQ50" s="378"/>
      <c r="BR50" s="13"/>
      <c r="BS50" s="13"/>
      <c r="BT50" s="13"/>
      <c r="BU50" s="11"/>
      <c r="BV50" s="11"/>
      <c r="BW50" s="11"/>
    </row>
    <row r="51" spans="1:75" x14ac:dyDescent="0.3">
      <c r="A51" s="457" t="s">
        <v>221</v>
      </c>
      <c r="B51" s="465"/>
      <c r="C51" s="203" t="str">
        <f>CropLibrary!C52</f>
        <v>Fraction of roots infected by mychorrhiza</v>
      </c>
      <c r="D51" s="212" t="str">
        <f>CropLibrary!D52</f>
        <v>[]</v>
      </c>
      <c r="E51" s="379">
        <f>IF(EXACT('CROP MANAGEMENT'!$B$3,CropLibrary!$E$11),CropLibrary!E52,IF(EXACT('CROP MANAGEMENT'!$B$3,CropLibrary!$F$11),CropLibrary!F52,IF(EXACT('CROP MANAGEMENT'!$B$3,CropLibrary!$G$11),CropLibrary!G52,IF(EXACT('CROP MANAGEMENT'!$B$3,CropLibrary!$H$11),CropLibrary!H52,IF(EXACT('CROP MANAGEMENT'!$B$3,CropLibrary!$I$11),CropLibrary!I52,IF(EXACT('CROP MANAGEMENT'!$B$3,CropLibrary!$J$11),CropLibrary!J52,IF(EXACT('CROP MANAGEMENT'!$B$3,CropLibrary!$K$11),CropLibrary!K52,AU51)))))))</f>
        <v>0.3</v>
      </c>
      <c r="F51" s="379">
        <f>IF(EXACT('CROP MANAGEMENT'!$C$3,CropLibrary!$E$11),CropLibrary!E52,IF(EXACT('CROP MANAGEMENT'!$C$3,CropLibrary!$F$11),CropLibrary!F52,IF(EXACT('CROP MANAGEMENT'!$C$3,CropLibrary!$G$11),CropLibrary!G52,IF(EXACT('CROP MANAGEMENT'!$C$3,CropLibrary!$H$11),CropLibrary!H52,IF(EXACT('CROP MANAGEMENT'!$C$3,CropLibrary!$I$11),CropLibrary!I52,IF(EXACT('CROP MANAGEMENT'!$C$3,CropLibrary!$J$11),CropLibrary!J52,IF(EXACT('CROP MANAGEMENT'!$C$3,CropLibrary!$K$11),CropLibrary!K52,AV51)))))))</f>
        <v>0.25</v>
      </c>
      <c r="G51" s="379">
        <f>IF(EXACT('CROP MANAGEMENT'!$D$3,CropLibrary!$E$11),CropLibrary!E52,IF(EXACT('CROP MANAGEMENT'!$D$3,CropLibrary!$F$11),CropLibrary!F52,IF(EXACT('CROP MANAGEMENT'!$D$3,CropLibrary!$G$11),CropLibrary!G52,IF(EXACT('CROP MANAGEMENT'!$D$3,CropLibrary!$H$11),CropLibrary!H52,IF(EXACT('CROP MANAGEMENT'!$D$3,CropLibrary!$I$11),CropLibrary!I52,IF(EXACT('CROP MANAGEMENT'!$D$3,CropLibrary!$J$11),CropLibrary!J52,IF(EXACT('CROP MANAGEMENT'!$D$3,CropLibrary!$K$11),CropLibrary!K52,AW51)))))))</f>
        <v>0.3</v>
      </c>
      <c r="H51" s="379">
        <f>IF(EXACT('CROP MANAGEMENT'!$E$3,CropLibrary!$E$11),CropLibrary!E52,IF(EXACT('CROP MANAGEMENT'!$E$3,CropLibrary!$F$11),CropLibrary!F52,IF(EXACT('CROP MANAGEMENT'!$E$3,CropLibrary!$G$11),CropLibrary!G52,IF(EXACT('CROP MANAGEMENT'!$E$3,CropLibrary!$H$11),CropLibrary!H52,IF(EXACT('CROP MANAGEMENT'!$E$3,CropLibrary!$I$11),CropLibrary!I52,IF(EXACT('CROP MANAGEMENT'!$E$3,CropLibrary!$J$11),CropLibrary!J52,IF(EXACT('CROP MANAGEMENT'!$E$3,CropLibrary!$K$11),CropLibrary!K52,AX51)))))))</f>
        <v>0.2</v>
      </c>
      <c r="I51" s="379">
        <f>IF(EXACT('CROP MANAGEMENT'!$F$3,CropLibrary!$E$11),CropLibrary!E52,IF(EXACT('CROP MANAGEMENT'!$F$3,CropLibrary!$F$11),CropLibrary!F52,IF(EXACT('CROP MANAGEMENT'!$F$3,CropLibrary!$G$11),CropLibrary!G52,IF(EXACT('CROP MANAGEMENT'!$F$3,CropLibrary!$H$11),CropLibrary!H52,IF(EXACT('CROP MANAGEMENT'!$F$3,CropLibrary!$I$11),CropLibrary!I52,IF(EXACT('CROP MANAGEMENT'!$F$3,CropLibrary!$J$11),CropLibrary!J52,IF(EXACT('CROP MANAGEMENT'!$F$3,CropLibrary!$K$11),CropLibrary!K52,AY51)))))))</f>
        <v>0.25</v>
      </c>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41" t="str">
        <f>IF(EXACT('CROP MANAGEMENT'!$B$3,CropLibrary!$L$11),CropLibrary!L52,IF(EXACT('CROP MANAGEMENT'!$B$3,CropLibrary!$M$11),CropLibrary!M52,IF(EXACT('CROP MANAGEMENT'!$B$3,CropLibrary!$N$11),CropLibrary!N52,"out of range")))</f>
        <v>out of range</v>
      </c>
      <c r="AV51" s="13" t="str">
        <f>IF(EXACT('CROP MANAGEMENT'!$C$3,CropLibrary!$L$11),CropLibrary!L52,IF(EXACT('CROP MANAGEMENT'!$C$3,CropLibrary!$M$11),CropLibrary!M52,IF(EXACT('CROP MANAGEMENT'!$C$3,CropLibrary!$N$11),CropLibrary!N52,"out of range")))</f>
        <v>out of range</v>
      </c>
      <c r="AW51" s="13" t="str">
        <f>IF(EXACT('CROP MANAGEMENT'!$D$3,CropLibrary!$L$11),CropLibrary!L52,IF(EXACT('CROP MANAGEMENT'!$D$3,CropLibrary!$M$11),CropLibrary!M52,IF(EXACT('CROP MANAGEMENT'!$D$3,CropLibrary!$N$11),CropLibrary!N52,"out of range")))</f>
        <v>out of range</v>
      </c>
      <c r="AX51" s="13">
        <f>IF(EXACT('CROP MANAGEMENT'!$E$3,CropLibrary!$L$11),CropLibrary!L52,IF(EXACT('CROP MANAGEMENT'!$E$3,CropLibrary!$M$11),CropLibrary!M52,IF(EXACT('CROP MANAGEMENT'!$E$3,CropLibrary!$N$11),CropLibrary!N52,"out of range")))</f>
        <v>0.2</v>
      </c>
      <c r="AY51" s="13" t="str">
        <f>IF(EXACT('CROP MANAGEMENT'!$F$3,CropLibrary!$L$11),CropLibrary!L52,IF(EXACT('CROP MANAGEMENT'!$F$3,CropLibrary!$M$11),CropLibrary!M52,IF(EXACT('CROP MANAGEMENT'!$F$3,CropLibrary!$N$11),CropLibrary!N52,"out of range")))</f>
        <v>out of range</v>
      </c>
      <c r="AZ51" s="108">
        <f>CropLibrary!D121</f>
        <v>1.7</v>
      </c>
      <c r="BA51" s="13" t="str">
        <f>IF(EXACT('CROP MANAGEMENT'!$B$3,CropLibrary!$L$11),CropLibrary!L121,IF(EXACT('CROP MANAGEMENT'!$B$3,CropLibrary!$M$11),CropLibrary!M121,IF(EXACT('CROP MANAGEMENT'!$B$3,CropLibrary!$N$11),CropLibrary!N121,"out of range")))</f>
        <v>out of range</v>
      </c>
      <c r="BB51" s="13" t="str">
        <f>IF(EXACT('CROP MANAGEMENT'!$C$3,CropLibrary!$L$11),CropLibrary!L121,IF(EXACT('CROP MANAGEMENT'!$C$3,CropLibrary!$M$11),CropLibrary!M121,IF(EXACT('CROP MANAGEMENT'!$C$3,CropLibrary!$N$11),CropLibrary!N121,"out of range")))</f>
        <v>out of range</v>
      </c>
      <c r="BC51" s="13" t="str">
        <f>IF(EXACT('CROP MANAGEMENT'!$D$3,CropLibrary!$L$11),CropLibrary!L121,IF(EXACT('CROP MANAGEMENT'!$D$3,CropLibrary!$M$11),CropLibrary!M121,IF(EXACT('CROP MANAGEMENT'!$D$3,CropLibrary!$N$11),CropLibrary!N121,"out of range")))</f>
        <v>out of range</v>
      </c>
      <c r="BD51" s="13">
        <f>IF(EXACT('CROP MANAGEMENT'!$E$3,CropLibrary!$L$11),CropLibrary!L121,IF(EXACT('CROP MANAGEMENT'!$E$3,CropLibrary!$M$11),CropLibrary!M121,IF(EXACT('CROP MANAGEMENT'!$E$3,CropLibrary!$N$11),CropLibrary!N121,"out of range")))</f>
        <v>0.38</v>
      </c>
      <c r="BE51" s="13" t="str">
        <f>IF(EXACT('CROP MANAGEMENT'!$F$3,CropLibrary!$L$11),CropLibrary!L121,IF(EXACT('CROP MANAGEMENT'!$F$3,CropLibrary!$M$11),CropLibrary!M121,IF(EXACT('CROP MANAGEMENT'!$F$3,CropLibrary!$N$11),CropLibrary!N121,"out of range")))</f>
        <v>out of range</v>
      </c>
      <c r="BF51" s="108">
        <f>CropLibrary!D175</f>
        <v>1.7</v>
      </c>
      <c r="BG51" s="13" t="str">
        <f>IF(EXACT('CROP MANAGEMENT'!$B$3,CropLibrary!$L$11),CropLibrary!L175,IF(EXACT('CROP MANAGEMENT'!$B$3,CropLibrary!$M$11),CropLibrary!M175,IF(EXACT('CROP MANAGEMENT'!$B$3,CropLibrary!$N$11),CropLibrary!N175,"out of range")))</f>
        <v>out of range</v>
      </c>
      <c r="BH51" s="13" t="str">
        <f>IF(EXACT('CROP MANAGEMENT'!$C$3,CropLibrary!$L$11),CropLibrary!L175,IF(EXACT('CROP MANAGEMENT'!$C$3,CropLibrary!$M$11),CropLibrary!M175,IF(EXACT('CROP MANAGEMENT'!$C$3,CropLibrary!$N$11),CropLibrary!N175,"out of range")))</f>
        <v>out of range</v>
      </c>
      <c r="BI51" s="13" t="str">
        <f>IF(EXACT('CROP MANAGEMENT'!$D$3,CropLibrary!$L$11),CropLibrary!L175,IF(EXACT('CROP MANAGEMENT'!$D$3,CropLibrary!$M$11),CropLibrary!M175,IF(EXACT('CROP MANAGEMENT'!$D$3,CropLibrary!$N$11),CropLibrary!N175,"out of range")))</f>
        <v>out of range</v>
      </c>
      <c r="BJ51" s="13">
        <f>IF(EXACT('CROP MANAGEMENT'!$E$3,CropLibrary!$L$11),CropLibrary!L175,IF(EXACT('CROP MANAGEMENT'!$E$3,CropLibrary!$M$11),CropLibrary!M175,IF(EXACT('CROP MANAGEMENT'!$E$3,CropLibrary!$N$11),CropLibrary!N175,"out of range")))</f>
        <v>10</v>
      </c>
      <c r="BK51" s="13" t="str">
        <f>IF(EXACT('CROP MANAGEMENT'!$F$3,CropLibrary!$L$11),CropLibrary!L175,IF(EXACT('CROP MANAGEMENT'!$F$3,CropLibrary!$M$11),CropLibrary!M175,IF(EXACT('CROP MANAGEMENT'!$F$3,CropLibrary!$N$11),CropLibrary!N175,"out of range")))</f>
        <v>out of range</v>
      </c>
      <c r="BL51" s="13"/>
      <c r="BM51" s="13"/>
      <c r="BN51" s="13"/>
      <c r="BO51" s="13"/>
      <c r="BP51" s="13"/>
      <c r="BQ51" s="378"/>
      <c r="BR51" s="13"/>
      <c r="BS51" s="13"/>
      <c r="BT51" s="13"/>
      <c r="BU51" s="11"/>
      <c r="BV51" s="11"/>
      <c r="BW51" s="11"/>
    </row>
    <row r="52" spans="1:75" x14ac:dyDescent="0.3">
      <c r="A52" s="457" t="s">
        <v>226</v>
      </c>
      <c r="B52" s="461"/>
      <c r="C52" s="203" t="str">
        <f>CropLibrary!C53</f>
        <v>Reduction of constant P by root activity</v>
      </c>
      <c r="D52" s="212" t="str">
        <f>CropLibrary!D53</f>
        <v>mg /cm</v>
      </c>
      <c r="E52" s="379">
        <f>IF(EXACT('CROP MANAGEMENT'!$B$3,CropLibrary!$E$11),CropLibrary!E53,IF(EXACT('CROP MANAGEMENT'!$B$3,CropLibrary!$F$11),CropLibrary!F53,IF(EXACT('CROP MANAGEMENT'!$B$3,CropLibrary!$G$11),CropLibrary!G53,IF(EXACT('CROP MANAGEMENT'!$B$3,CropLibrary!$H$11),CropLibrary!H53,IF(EXACT('CROP MANAGEMENT'!$B$3,CropLibrary!$I$11),CropLibrary!I53,IF(EXACT('CROP MANAGEMENT'!$B$3,CropLibrary!$J$11),CropLibrary!J53,IF(EXACT('CROP MANAGEMENT'!$B$3,CropLibrary!$K$11),CropLibrary!K53,AU52)))))))</f>
        <v>0</v>
      </c>
      <c r="F52" s="379">
        <f>IF(EXACT('CROP MANAGEMENT'!$C$3,CropLibrary!$E$11),CropLibrary!E53,IF(EXACT('CROP MANAGEMENT'!$C$3,CropLibrary!$F$11),CropLibrary!F53,IF(EXACT('CROP MANAGEMENT'!$C$3,CropLibrary!$G$11),CropLibrary!G53,IF(EXACT('CROP MANAGEMENT'!$C$3,CropLibrary!$H$11),CropLibrary!H53,IF(EXACT('CROP MANAGEMENT'!$C$3,CropLibrary!$I$11),CropLibrary!I53,IF(EXACT('CROP MANAGEMENT'!$C$3,CropLibrary!$J$11),CropLibrary!J53,IF(EXACT('CROP MANAGEMENT'!$C$3,CropLibrary!$K$11),CropLibrary!K53,AV52)))))))</f>
        <v>0</v>
      </c>
      <c r="G52" s="379">
        <f>IF(EXACT('CROP MANAGEMENT'!$D$3,CropLibrary!$E$11),CropLibrary!E53,IF(EXACT('CROP MANAGEMENT'!$D$3,CropLibrary!$F$11),CropLibrary!F53,IF(EXACT('CROP MANAGEMENT'!$D$3,CropLibrary!$G$11),CropLibrary!G53,IF(EXACT('CROP MANAGEMENT'!$D$3,CropLibrary!$H$11),CropLibrary!H53,IF(EXACT('CROP MANAGEMENT'!$D$3,CropLibrary!$I$11),CropLibrary!I53,IF(EXACT('CROP MANAGEMENT'!$D$3,CropLibrary!$J$11),CropLibrary!J53,IF(EXACT('CROP MANAGEMENT'!$D$3,CropLibrary!$K$11),CropLibrary!K53,AW52)))))))</f>
        <v>0</v>
      </c>
      <c r="H52" s="379">
        <f>IF(EXACT('CROP MANAGEMENT'!$E$3,CropLibrary!$E$11),CropLibrary!E53,IF(EXACT('CROP MANAGEMENT'!$E$3,CropLibrary!$F$11),CropLibrary!F53,IF(EXACT('CROP MANAGEMENT'!$E$3,CropLibrary!$G$11),CropLibrary!G53,IF(EXACT('CROP MANAGEMENT'!$E$3,CropLibrary!$H$11),CropLibrary!H53,IF(EXACT('CROP MANAGEMENT'!$E$3,CropLibrary!$I$11),CropLibrary!I53,IF(EXACT('CROP MANAGEMENT'!$E$3,CropLibrary!$J$11),CropLibrary!J53,IF(EXACT('CROP MANAGEMENT'!$E$3,CropLibrary!$K$11),CropLibrary!K53,AX52)))))))</f>
        <v>0</v>
      </c>
      <c r="I52" s="379">
        <f>IF(EXACT('CROP MANAGEMENT'!$F$3,CropLibrary!$E$11),CropLibrary!E53,IF(EXACT('CROP MANAGEMENT'!$F$3,CropLibrary!$F$11),CropLibrary!F53,IF(EXACT('CROP MANAGEMENT'!$F$3,CropLibrary!$G$11),CropLibrary!G53,IF(EXACT('CROP MANAGEMENT'!$F$3,CropLibrary!$H$11),CropLibrary!H53,IF(EXACT('CROP MANAGEMENT'!$F$3,CropLibrary!$I$11),CropLibrary!I53,IF(EXACT('CROP MANAGEMENT'!$F$3,CropLibrary!$J$11),CropLibrary!J53,IF(EXACT('CROP MANAGEMENT'!$F$3,CropLibrary!$K$11),CropLibrary!K53,AY52)))))))</f>
        <v>0</v>
      </c>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41" t="str">
        <f>IF(EXACT('CROP MANAGEMENT'!$B$3,CropLibrary!$L$11),CropLibrary!L53,IF(EXACT('CROP MANAGEMENT'!$B$3,CropLibrary!$M$11),CropLibrary!M53,IF(EXACT('CROP MANAGEMENT'!$B$3,CropLibrary!$N$11),CropLibrary!N53,"out of range")))</f>
        <v>out of range</v>
      </c>
      <c r="AV52" s="13" t="str">
        <f>IF(EXACT('CROP MANAGEMENT'!$C$3,CropLibrary!$L$11),CropLibrary!L53,IF(EXACT('CROP MANAGEMENT'!$C$3,CropLibrary!$M$11),CropLibrary!M53,IF(EXACT('CROP MANAGEMENT'!$C$3,CropLibrary!$N$11),CropLibrary!N53,"out of range")))</f>
        <v>out of range</v>
      </c>
      <c r="AW52" s="13" t="str">
        <f>IF(EXACT('CROP MANAGEMENT'!$D$3,CropLibrary!$L$11),CropLibrary!L53,IF(EXACT('CROP MANAGEMENT'!$D$3,CropLibrary!$M$11),CropLibrary!M53,IF(EXACT('CROP MANAGEMENT'!$D$3,CropLibrary!$N$11),CropLibrary!N53,"out of range")))</f>
        <v>out of range</v>
      </c>
      <c r="AX52" s="13">
        <f>IF(EXACT('CROP MANAGEMENT'!$E$3,CropLibrary!$L$11),CropLibrary!L53,IF(EXACT('CROP MANAGEMENT'!$E$3,CropLibrary!$M$11),CropLibrary!M53,IF(EXACT('CROP MANAGEMENT'!$E$3,CropLibrary!$N$11),CropLibrary!N53,"out of range")))</f>
        <v>0</v>
      </c>
      <c r="AY52" s="13" t="str">
        <f>IF(EXACT('CROP MANAGEMENT'!$F$3,CropLibrary!$L$11),CropLibrary!L53,IF(EXACT('CROP MANAGEMENT'!$F$3,CropLibrary!$M$11),CropLibrary!M53,IF(EXACT('CROP MANAGEMENT'!$F$3,CropLibrary!$N$11),CropLibrary!N53,"out of range")))</f>
        <v>out of range</v>
      </c>
      <c r="AZ52" s="108">
        <f>CropLibrary!D122</f>
        <v>1.8</v>
      </c>
      <c r="BA52" s="13" t="str">
        <f>IF(EXACT('CROP MANAGEMENT'!$B$3,CropLibrary!$L$11),CropLibrary!L122,IF(EXACT('CROP MANAGEMENT'!$B$3,CropLibrary!$M$11),CropLibrary!M122,IF(EXACT('CROP MANAGEMENT'!$B$3,CropLibrary!$N$11),CropLibrary!N122,"out of range")))</f>
        <v>out of range</v>
      </c>
      <c r="BB52" s="13" t="str">
        <f>IF(EXACT('CROP MANAGEMENT'!$C$3,CropLibrary!$L$11),CropLibrary!L122,IF(EXACT('CROP MANAGEMENT'!$C$3,CropLibrary!$M$11),CropLibrary!M122,IF(EXACT('CROP MANAGEMENT'!$C$3,CropLibrary!$N$11),CropLibrary!N122,"out of range")))</f>
        <v>out of range</v>
      </c>
      <c r="BC52" s="13" t="str">
        <f>IF(EXACT('CROP MANAGEMENT'!$D$3,CropLibrary!$L$11),CropLibrary!L122,IF(EXACT('CROP MANAGEMENT'!$D$3,CropLibrary!$M$11),CropLibrary!M122,IF(EXACT('CROP MANAGEMENT'!$D$3,CropLibrary!$N$11),CropLibrary!N122,"out of range")))</f>
        <v>out of range</v>
      </c>
      <c r="BD52" s="13">
        <f>IF(EXACT('CROP MANAGEMENT'!$E$3,CropLibrary!$L$11),CropLibrary!L122,IF(EXACT('CROP MANAGEMENT'!$E$3,CropLibrary!$M$11),CropLibrary!M122,IF(EXACT('CROP MANAGEMENT'!$E$3,CropLibrary!$N$11),CropLibrary!N122,"out of range")))</f>
        <v>0.38</v>
      </c>
      <c r="BE52" s="13" t="str">
        <f>IF(EXACT('CROP MANAGEMENT'!$F$3,CropLibrary!$L$11),CropLibrary!L122,IF(EXACT('CROP MANAGEMENT'!$F$3,CropLibrary!$M$11),CropLibrary!M122,IF(EXACT('CROP MANAGEMENT'!$F$3,CropLibrary!$N$11),CropLibrary!N122,"out of range")))</f>
        <v>out of range</v>
      </c>
      <c r="BF52" s="108">
        <f>CropLibrary!D176</f>
        <v>1.8</v>
      </c>
      <c r="BG52" s="13" t="str">
        <f>IF(EXACT('CROP MANAGEMENT'!$B$3,CropLibrary!$L$11),CropLibrary!L176,IF(EXACT('CROP MANAGEMENT'!$B$3,CropLibrary!$M$11),CropLibrary!M176,IF(EXACT('CROP MANAGEMENT'!$B$3,CropLibrary!$N$11),CropLibrary!N176,"out of range")))</f>
        <v>out of range</v>
      </c>
      <c r="BH52" s="13" t="str">
        <f>IF(EXACT('CROP MANAGEMENT'!$C$3,CropLibrary!$L$11),CropLibrary!L176,IF(EXACT('CROP MANAGEMENT'!$C$3,CropLibrary!$M$11),CropLibrary!M176,IF(EXACT('CROP MANAGEMENT'!$C$3,CropLibrary!$N$11),CropLibrary!N176,"out of range")))</f>
        <v>out of range</v>
      </c>
      <c r="BI52" s="13" t="str">
        <f>IF(EXACT('CROP MANAGEMENT'!$D$3,CropLibrary!$L$11),CropLibrary!L176,IF(EXACT('CROP MANAGEMENT'!$D$3,CropLibrary!$M$11),CropLibrary!M176,IF(EXACT('CROP MANAGEMENT'!$D$3,CropLibrary!$N$11),CropLibrary!N176,"out of range")))</f>
        <v>out of range</v>
      </c>
      <c r="BJ52" s="13">
        <f>IF(EXACT('CROP MANAGEMENT'!$E$3,CropLibrary!$L$11),CropLibrary!L176,IF(EXACT('CROP MANAGEMENT'!$E$3,CropLibrary!$M$11),CropLibrary!M176,IF(EXACT('CROP MANAGEMENT'!$E$3,CropLibrary!$N$11),CropLibrary!N176,"out of range")))</f>
        <v>10</v>
      </c>
      <c r="BK52" s="13" t="str">
        <f>IF(EXACT('CROP MANAGEMENT'!$F$3,CropLibrary!$L$11),CropLibrary!L176,IF(EXACT('CROP MANAGEMENT'!$F$3,CropLibrary!$M$11),CropLibrary!M176,IF(EXACT('CROP MANAGEMENT'!$F$3,CropLibrary!$N$11),CropLibrary!N176,"out of range")))</f>
        <v>out of range</v>
      </c>
      <c r="BL52" s="13"/>
      <c r="BM52" s="13"/>
      <c r="BN52" s="13"/>
      <c r="BO52" s="13"/>
      <c r="BP52" s="13"/>
      <c r="BQ52" s="378"/>
      <c r="BR52" s="13"/>
      <c r="BS52" s="13"/>
      <c r="BT52" s="13"/>
      <c r="BU52" s="11"/>
      <c r="BV52" s="11"/>
      <c r="BW52" s="11"/>
    </row>
    <row r="53" spans="1:75" x14ac:dyDescent="0.3">
      <c r="A53" s="461"/>
      <c r="B53" s="461"/>
      <c r="C53" s="203" t="str">
        <f>CropLibrary!C54</f>
        <v>Relative transfer rate for N pool</v>
      </c>
      <c r="D53" s="212" t="str">
        <f>CropLibrary!D54</f>
        <v>cm2/day</v>
      </c>
      <c r="E53" s="379">
        <f>IF(EXACT('CROP MANAGEMENT'!$B$3,CropLibrary!$E$11),CropLibrary!E54,IF(EXACT('CROP MANAGEMENT'!$B$3,CropLibrary!$F$11),CropLibrary!F54,IF(EXACT('CROP MANAGEMENT'!$B$3,CropLibrary!$G$11),CropLibrary!G54,IF(EXACT('CROP MANAGEMENT'!$B$3,CropLibrary!$H$11),CropLibrary!H54,IF(EXACT('CROP MANAGEMENT'!$B$3,CropLibrary!$I$11),CropLibrary!I54,IF(EXACT('CROP MANAGEMENT'!$B$3,CropLibrary!$J$11),CropLibrary!J54,IF(EXACT('CROP MANAGEMENT'!$B$3,CropLibrary!$K$11),CropLibrary!K54,AU53)))))))</f>
        <v>0</v>
      </c>
      <c r="F53" s="379">
        <f>IF(EXACT('CROP MANAGEMENT'!$C$3,CropLibrary!$E$11),CropLibrary!E54,IF(EXACT('CROP MANAGEMENT'!$C$3,CropLibrary!$F$11),CropLibrary!F54,IF(EXACT('CROP MANAGEMENT'!$C$3,CropLibrary!$G$11),CropLibrary!G54,IF(EXACT('CROP MANAGEMENT'!$C$3,CropLibrary!$H$11),CropLibrary!H54,IF(EXACT('CROP MANAGEMENT'!$C$3,CropLibrary!$I$11),CropLibrary!I54,IF(EXACT('CROP MANAGEMENT'!$C$3,CropLibrary!$J$11),CropLibrary!J54,IF(EXACT('CROP MANAGEMENT'!$C$3,CropLibrary!$K$11),CropLibrary!K54,AV53)))))))</f>
        <v>0</v>
      </c>
      <c r="G53" s="379">
        <f>IF(EXACT('CROP MANAGEMENT'!$D$3,CropLibrary!$E$11),CropLibrary!E54,IF(EXACT('CROP MANAGEMENT'!$D$3,CropLibrary!$F$11),CropLibrary!F54,IF(EXACT('CROP MANAGEMENT'!$D$3,CropLibrary!$G$11),CropLibrary!G54,IF(EXACT('CROP MANAGEMENT'!$D$3,CropLibrary!$H$11),CropLibrary!H54,IF(EXACT('CROP MANAGEMENT'!$D$3,CropLibrary!$I$11),CropLibrary!I54,IF(EXACT('CROP MANAGEMENT'!$D$3,CropLibrary!$J$11),CropLibrary!J54,IF(EXACT('CROP MANAGEMENT'!$D$3,CropLibrary!$K$11),CropLibrary!K54,AW53)))))))</f>
        <v>0</v>
      </c>
      <c r="H53" s="379">
        <f>IF(EXACT('CROP MANAGEMENT'!$E$3,CropLibrary!$E$11),CropLibrary!E54,IF(EXACT('CROP MANAGEMENT'!$E$3,CropLibrary!$F$11),CropLibrary!F54,IF(EXACT('CROP MANAGEMENT'!$E$3,CropLibrary!$G$11),CropLibrary!G54,IF(EXACT('CROP MANAGEMENT'!$E$3,CropLibrary!$H$11),CropLibrary!H54,IF(EXACT('CROP MANAGEMENT'!$E$3,CropLibrary!$I$11),CropLibrary!I54,IF(EXACT('CROP MANAGEMENT'!$E$3,CropLibrary!$J$11),CropLibrary!J54,IF(EXACT('CROP MANAGEMENT'!$E$3,CropLibrary!$K$11),CropLibrary!K54,AX53)))))))</f>
        <v>0</v>
      </c>
      <c r="I53" s="379">
        <f>IF(EXACT('CROP MANAGEMENT'!$F$3,CropLibrary!$E$11),CropLibrary!E54,IF(EXACT('CROP MANAGEMENT'!$F$3,CropLibrary!$F$11),CropLibrary!F54,IF(EXACT('CROP MANAGEMENT'!$F$3,CropLibrary!$G$11),CropLibrary!G54,IF(EXACT('CROP MANAGEMENT'!$F$3,CropLibrary!$H$11),CropLibrary!H54,IF(EXACT('CROP MANAGEMENT'!$F$3,CropLibrary!$I$11),CropLibrary!I54,IF(EXACT('CROP MANAGEMENT'!$F$3,CropLibrary!$J$11),CropLibrary!J54,IF(EXACT('CROP MANAGEMENT'!$F$3,CropLibrary!$K$11),CropLibrary!K54,AY53)))))))</f>
        <v>0</v>
      </c>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41" t="str">
        <f>IF(EXACT('CROP MANAGEMENT'!$B$3,CropLibrary!$L$11),CropLibrary!L54,IF(EXACT('CROP MANAGEMENT'!$B$3,CropLibrary!$M$11),CropLibrary!M54,IF(EXACT('CROP MANAGEMENT'!$B$3,CropLibrary!$N$11),CropLibrary!N54,"out of range")))</f>
        <v>out of range</v>
      </c>
      <c r="AV53" s="13" t="str">
        <f>IF(EXACT('CROP MANAGEMENT'!$C$3,CropLibrary!$L$11),CropLibrary!L54,IF(EXACT('CROP MANAGEMENT'!$C$3,CropLibrary!$M$11),CropLibrary!M54,IF(EXACT('CROP MANAGEMENT'!$C$3,CropLibrary!$N$11),CropLibrary!N54,"out of range")))</f>
        <v>out of range</v>
      </c>
      <c r="AW53" s="13" t="str">
        <f>IF(EXACT('CROP MANAGEMENT'!$D$3,CropLibrary!$L$11),CropLibrary!L54,IF(EXACT('CROP MANAGEMENT'!$D$3,CropLibrary!$M$11),CropLibrary!M54,IF(EXACT('CROP MANAGEMENT'!$D$3,CropLibrary!$N$11),CropLibrary!N54,"out of range")))</f>
        <v>out of range</v>
      </c>
      <c r="AX53" s="13">
        <f>IF(EXACT('CROP MANAGEMENT'!$E$3,CropLibrary!$L$11),CropLibrary!L54,IF(EXACT('CROP MANAGEMENT'!$E$3,CropLibrary!$M$11),CropLibrary!M54,IF(EXACT('CROP MANAGEMENT'!$E$3,CropLibrary!$N$11),CropLibrary!N54,"out of range")))</f>
        <v>0</v>
      </c>
      <c r="AY53" s="13" t="str">
        <f>IF(EXACT('CROP MANAGEMENT'!$F$3,CropLibrary!$L$11),CropLibrary!L54,IF(EXACT('CROP MANAGEMENT'!$F$3,CropLibrary!$M$11),CropLibrary!M54,IF(EXACT('CROP MANAGEMENT'!$F$3,CropLibrary!$N$11),CropLibrary!N54,"out of range")))</f>
        <v>out of range</v>
      </c>
      <c r="AZ53" s="108">
        <f>CropLibrary!D123</f>
        <v>1.9</v>
      </c>
      <c r="BA53" s="13" t="str">
        <f>IF(EXACT('CROP MANAGEMENT'!$B$3,CropLibrary!$L$11),CropLibrary!L123,IF(EXACT('CROP MANAGEMENT'!$B$3,CropLibrary!$M$11),CropLibrary!M123,IF(EXACT('CROP MANAGEMENT'!$B$3,CropLibrary!$N$11),CropLibrary!N123,"out of range")))</f>
        <v>out of range</v>
      </c>
      <c r="BB53" s="13" t="str">
        <f>IF(EXACT('CROP MANAGEMENT'!$C$3,CropLibrary!$L$11),CropLibrary!L123,IF(EXACT('CROP MANAGEMENT'!$C$3,CropLibrary!$M$11),CropLibrary!M123,IF(EXACT('CROP MANAGEMENT'!$C$3,CropLibrary!$N$11),CropLibrary!N123,"out of range")))</f>
        <v>out of range</v>
      </c>
      <c r="BC53" s="13" t="str">
        <f>IF(EXACT('CROP MANAGEMENT'!$D$3,CropLibrary!$L$11),CropLibrary!L123,IF(EXACT('CROP MANAGEMENT'!$D$3,CropLibrary!$M$11),CropLibrary!M123,IF(EXACT('CROP MANAGEMENT'!$D$3,CropLibrary!$N$11),CropLibrary!N123,"out of range")))</f>
        <v>out of range</v>
      </c>
      <c r="BD53" s="13">
        <f>IF(EXACT('CROP MANAGEMENT'!$E$3,CropLibrary!$L$11),CropLibrary!L123,IF(EXACT('CROP MANAGEMENT'!$E$3,CropLibrary!$M$11),CropLibrary!M123,IF(EXACT('CROP MANAGEMENT'!$E$3,CropLibrary!$N$11),CropLibrary!N123,"out of range")))</f>
        <v>0.37</v>
      </c>
      <c r="BE53" s="13" t="str">
        <f>IF(EXACT('CROP MANAGEMENT'!$F$3,CropLibrary!$L$11),CropLibrary!L123,IF(EXACT('CROP MANAGEMENT'!$F$3,CropLibrary!$M$11),CropLibrary!M123,IF(EXACT('CROP MANAGEMENT'!$F$3,CropLibrary!$N$11),CropLibrary!N123,"out of range")))</f>
        <v>out of range</v>
      </c>
      <c r="BF53" s="108">
        <f>CropLibrary!D177</f>
        <v>1.9</v>
      </c>
      <c r="BG53" s="13" t="str">
        <f>IF(EXACT('CROP MANAGEMENT'!$B$3,CropLibrary!$L$11),CropLibrary!L177,IF(EXACT('CROP MANAGEMENT'!$B$3,CropLibrary!$M$11),CropLibrary!M177,IF(EXACT('CROP MANAGEMENT'!$B$3,CropLibrary!$N$11),CropLibrary!N177,"out of range")))</f>
        <v>out of range</v>
      </c>
      <c r="BH53" s="13" t="str">
        <f>IF(EXACT('CROP MANAGEMENT'!$C$3,CropLibrary!$L$11),CropLibrary!L177,IF(EXACT('CROP MANAGEMENT'!$C$3,CropLibrary!$M$11),CropLibrary!M177,IF(EXACT('CROP MANAGEMENT'!$C$3,CropLibrary!$N$11),CropLibrary!N177,"out of range")))</f>
        <v>out of range</v>
      </c>
      <c r="BI53" s="13" t="str">
        <f>IF(EXACT('CROP MANAGEMENT'!$D$3,CropLibrary!$L$11),CropLibrary!L177,IF(EXACT('CROP MANAGEMENT'!$D$3,CropLibrary!$M$11),CropLibrary!M177,IF(EXACT('CROP MANAGEMENT'!$D$3,CropLibrary!$N$11),CropLibrary!N177,"out of range")))</f>
        <v>out of range</v>
      </c>
      <c r="BJ53" s="13">
        <f>IF(EXACT('CROP MANAGEMENT'!$E$3,CropLibrary!$L$11),CropLibrary!L177,IF(EXACT('CROP MANAGEMENT'!$E$3,CropLibrary!$M$11),CropLibrary!M177,IF(EXACT('CROP MANAGEMENT'!$E$3,CropLibrary!$N$11),CropLibrary!N177,"out of range")))</f>
        <v>10</v>
      </c>
      <c r="BK53" s="13" t="str">
        <f>IF(EXACT('CROP MANAGEMENT'!$F$3,CropLibrary!$L$11),CropLibrary!L177,IF(EXACT('CROP MANAGEMENT'!$F$3,CropLibrary!$M$11),CropLibrary!M177,IF(EXACT('CROP MANAGEMENT'!$F$3,CropLibrary!$N$11),CropLibrary!N177,"out of range")))</f>
        <v>out of range</v>
      </c>
      <c r="BL53" s="13"/>
      <c r="BM53" s="13"/>
      <c r="BN53" s="13"/>
      <c r="BO53" s="13"/>
      <c r="BP53" s="13"/>
      <c r="BQ53" s="378"/>
      <c r="BR53" s="13"/>
      <c r="BS53" s="13"/>
      <c r="BT53" s="13"/>
      <c r="BU53" s="11"/>
      <c r="BV53" s="11"/>
      <c r="BW53" s="11"/>
    </row>
    <row r="54" spans="1:75" x14ac:dyDescent="0.3">
      <c r="A54" s="461"/>
      <c r="B54" s="461"/>
      <c r="C54" s="203" t="str">
        <f>CropLibrary!C55</f>
        <v>Relative transfer rate for P pool</v>
      </c>
      <c r="D54" s="212" t="str">
        <f>CropLibrary!D55</f>
        <v>cm2/day</v>
      </c>
      <c r="E54" s="379">
        <f>IF(EXACT('CROP MANAGEMENT'!$B$3,CropLibrary!$E$11),CropLibrary!E55,IF(EXACT('CROP MANAGEMENT'!$B$3,CropLibrary!$F$11),CropLibrary!F55,IF(EXACT('CROP MANAGEMENT'!$B$3,CropLibrary!$G$11),CropLibrary!G55,IF(EXACT('CROP MANAGEMENT'!$B$3,CropLibrary!$H$11),CropLibrary!H55,IF(EXACT('CROP MANAGEMENT'!$B$3,CropLibrary!$I$11),CropLibrary!I55,IF(EXACT('CROP MANAGEMENT'!$B$3,CropLibrary!$J$11),CropLibrary!J55,IF(EXACT('CROP MANAGEMENT'!$B$3,CropLibrary!$K$11),CropLibrary!K55,AU54)))))))</f>
        <v>0</v>
      </c>
      <c r="F54" s="379">
        <f>IF(EXACT('CROP MANAGEMENT'!$C$3,CropLibrary!$E$11),CropLibrary!E55,IF(EXACT('CROP MANAGEMENT'!$C$3,CropLibrary!$F$11),CropLibrary!F55,IF(EXACT('CROP MANAGEMENT'!$C$3,CropLibrary!$G$11),CropLibrary!G55,IF(EXACT('CROP MANAGEMENT'!$C$3,CropLibrary!$H$11),CropLibrary!H55,IF(EXACT('CROP MANAGEMENT'!$C$3,CropLibrary!$I$11),CropLibrary!I55,IF(EXACT('CROP MANAGEMENT'!$C$3,CropLibrary!$J$11),CropLibrary!J55,IF(EXACT('CROP MANAGEMENT'!$C$3,CropLibrary!$K$11),CropLibrary!K55,AV54)))))))</f>
        <v>0</v>
      </c>
      <c r="G54" s="379">
        <f>IF(EXACT('CROP MANAGEMENT'!$D$3,CropLibrary!$E$11),CropLibrary!E55,IF(EXACT('CROP MANAGEMENT'!$D$3,CropLibrary!$F$11),CropLibrary!F55,IF(EXACT('CROP MANAGEMENT'!$D$3,CropLibrary!$G$11),CropLibrary!G55,IF(EXACT('CROP MANAGEMENT'!$D$3,CropLibrary!$H$11),CropLibrary!H55,IF(EXACT('CROP MANAGEMENT'!$D$3,CropLibrary!$I$11),CropLibrary!I55,IF(EXACT('CROP MANAGEMENT'!$D$3,CropLibrary!$J$11),CropLibrary!J55,IF(EXACT('CROP MANAGEMENT'!$D$3,CropLibrary!$K$11),CropLibrary!K55,AW54)))))))</f>
        <v>0</v>
      </c>
      <c r="H54" s="379">
        <f>IF(EXACT('CROP MANAGEMENT'!$E$3,CropLibrary!$E$11),CropLibrary!E55,IF(EXACT('CROP MANAGEMENT'!$E$3,CropLibrary!$F$11),CropLibrary!F55,IF(EXACT('CROP MANAGEMENT'!$E$3,CropLibrary!$G$11),CropLibrary!G55,IF(EXACT('CROP MANAGEMENT'!$E$3,CropLibrary!$H$11),CropLibrary!H55,IF(EXACT('CROP MANAGEMENT'!$E$3,CropLibrary!$I$11),CropLibrary!I55,IF(EXACT('CROP MANAGEMENT'!$E$3,CropLibrary!$J$11),CropLibrary!J55,IF(EXACT('CROP MANAGEMENT'!$E$3,CropLibrary!$K$11),CropLibrary!K55,AX54)))))))</f>
        <v>0</v>
      </c>
      <c r="I54" s="379">
        <f>IF(EXACT('CROP MANAGEMENT'!$F$3,CropLibrary!$E$11),CropLibrary!E55,IF(EXACT('CROP MANAGEMENT'!$F$3,CropLibrary!$F$11),CropLibrary!F55,IF(EXACT('CROP MANAGEMENT'!$F$3,CropLibrary!$G$11),CropLibrary!G55,IF(EXACT('CROP MANAGEMENT'!$F$3,CropLibrary!$H$11),CropLibrary!H55,IF(EXACT('CROP MANAGEMENT'!$F$3,CropLibrary!$I$11),CropLibrary!I55,IF(EXACT('CROP MANAGEMENT'!$F$3,CropLibrary!$J$11),CropLibrary!J55,IF(EXACT('CROP MANAGEMENT'!$F$3,CropLibrary!$K$11),CropLibrary!K55,AY54)))))))</f>
        <v>0</v>
      </c>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41" t="str">
        <f>IF(EXACT('CROP MANAGEMENT'!$B$3,CropLibrary!$L$11),CropLibrary!L55,IF(EXACT('CROP MANAGEMENT'!$B$3,CropLibrary!$M$11),CropLibrary!M55,IF(EXACT('CROP MANAGEMENT'!$B$3,CropLibrary!$N$11),CropLibrary!N55,"out of range")))</f>
        <v>out of range</v>
      </c>
      <c r="AV54" s="13" t="str">
        <f>IF(EXACT('CROP MANAGEMENT'!$C$3,CropLibrary!$L$11),CropLibrary!L55,IF(EXACT('CROP MANAGEMENT'!$C$3,CropLibrary!$M$11),CropLibrary!M55,IF(EXACT('CROP MANAGEMENT'!$C$3,CropLibrary!$N$11),CropLibrary!N55,"out of range")))</f>
        <v>out of range</v>
      </c>
      <c r="AW54" s="13" t="str">
        <f>IF(EXACT('CROP MANAGEMENT'!$D$3,CropLibrary!$L$11),CropLibrary!L55,IF(EXACT('CROP MANAGEMENT'!$D$3,CropLibrary!$M$11),CropLibrary!M55,IF(EXACT('CROP MANAGEMENT'!$D$3,CropLibrary!$N$11),CropLibrary!N55,"out of range")))</f>
        <v>out of range</v>
      </c>
      <c r="AX54" s="13">
        <f>IF(EXACT('CROP MANAGEMENT'!$E$3,CropLibrary!$L$11),CropLibrary!L55,IF(EXACT('CROP MANAGEMENT'!$E$3,CropLibrary!$M$11),CropLibrary!M55,IF(EXACT('CROP MANAGEMENT'!$E$3,CropLibrary!$N$11),CropLibrary!N55,"out of range")))</f>
        <v>0</v>
      </c>
      <c r="AY54" s="13" t="str">
        <f>IF(EXACT('CROP MANAGEMENT'!$F$3,CropLibrary!$L$11),CropLibrary!L55,IF(EXACT('CROP MANAGEMENT'!$F$3,CropLibrary!$M$11),CropLibrary!M55,IF(EXACT('CROP MANAGEMENT'!$F$3,CropLibrary!$N$11),CropLibrary!N55,"out of range")))</f>
        <v>out of range</v>
      </c>
      <c r="AZ54" s="108">
        <f>CropLibrary!D124</f>
        <v>2</v>
      </c>
      <c r="BA54" s="13" t="str">
        <f>IF(EXACT('CROP MANAGEMENT'!$B$3,CropLibrary!$L$11),CropLibrary!L124,IF(EXACT('CROP MANAGEMENT'!$B$3,CropLibrary!$M$11),CropLibrary!M124,IF(EXACT('CROP MANAGEMENT'!$B$3,CropLibrary!$N$11),CropLibrary!N124,"out of range")))</f>
        <v>out of range</v>
      </c>
      <c r="BB54" s="13" t="str">
        <f>IF(EXACT('CROP MANAGEMENT'!$C$3,CropLibrary!$L$11),CropLibrary!L124,IF(EXACT('CROP MANAGEMENT'!$C$3,CropLibrary!$M$11),CropLibrary!M124,IF(EXACT('CROP MANAGEMENT'!$C$3,CropLibrary!$N$11),CropLibrary!N124,"out of range")))</f>
        <v>out of range</v>
      </c>
      <c r="BC54" s="13" t="str">
        <f>IF(EXACT('CROP MANAGEMENT'!$D$3,CropLibrary!$L$11),CropLibrary!L124,IF(EXACT('CROP MANAGEMENT'!$D$3,CropLibrary!$M$11),CropLibrary!M124,IF(EXACT('CROP MANAGEMENT'!$D$3,CropLibrary!$N$11),CropLibrary!N124,"out of range")))</f>
        <v>out of range</v>
      </c>
      <c r="BD54" s="13">
        <f>IF(EXACT('CROP MANAGEMENT'!$E$3,CropLibrary!$L$11),CropLibrary!L124,IF(EXACT('CROP MANAGEMENT'!$E$3,CropLibrary!$M$11),CropLibrary!M124,IF(EXACT('CROP MANAGEMENT'!$E$3,CropLibrary!$N$11),CropLibrary!N124,"out of range")))</f>
        <v>0.30499999999999999</v>
      </c>
      <c r="BE54" s="13" t="str">
        <f>IF(EXACT('CROP MANAGEMENT'!$F$3,CropLibrary!$L$11),CropLibrary!L124,IF(EXACT('CROP MANAGEMENT'!$F$3,CropLibrary!$M$11),CropLibrary!M124,IF(EXACT('CROP MANAGEMENT'!$F$3,CropLibrary!$N$11),CropLibrary!N124,"out of range")))</f>
        <v>out of range</v>
      </c>
      <c r="BF54" s="108">
        <f>CropLibrary!D178</f>
        <v>2</v>
      </c>
      <c r="BG54" s="13" t="str">
        <f>IF(EXACT('CROP MANAGEMENT'!$B$3,CropLibrary!$L$11),CropLibrary!L178,IF(EXACT('CROP MANAGEMENT'!$B$3,CropLibrary!$M$11),CropLibrary!M178,IF(EXACT('CROP MANAGEMENT'!$B$3,CropLibrary!$N$11),CropLibrary!N178,"out of range")))</f>
        <v>out of range</v>
      </c>
      <c r="BH54" s="13" t="str">
        <f>IF(EXACT('CROP MANAGEMENT'!$C$3,CropLibrary!$L$11),CropLibrary!L178,IF(EXACT('CROP MANAGEMENT'!$C$3,CropLibrary!$M$11),CropLibrary!M178,IF(EXACT('CROP MANAGEMENT'!$C$3,CropLibrary!$N$11),CropLibrary!N178,"out of range")))</f>
        <v>out of range</v>
      </c>
      <c r="BI54" s="13" t="str">
        <f>IF(EXACT('CROP MANAGEMENT'!$D$3,CropLibrary!$L$11),CropLibrary!L178,IF(EXACT('CROP MANAGEMENT'!$D$3,CropLibrary!$M$11),CropLibrary!M178,IF(EXACT('CROP MANAGEMENT'!$D$3,CropLibrary!$N$11),CropLibrary!N178,"out of range")))</f>
        <v>out of range</v>
      </c>
      <c r="BJ54" s="13">
        <f>IF(EXACT('CROP MANAGEMENT'!$E$3,CropLibrary!$L$11),CropLibrary!L178,IF(EXACT('CROP MANAGEMENT'!$E$3,CropLibrary!$M$11),CropLibrary!M178,IF(EXACT('CROP MANAGEMENT'!$E$3,CropLibrary!$N$11),CropLibrary!N178,"out of range")))</f>
        <v>10</v>
      </c>
      <c r="BK54" s="13" t="str">
        <f>IF(EXACT('CROP MANAGEMENT'!$F$3,CropLibrary!$L$11),CropLibrary!L178,IF(EXACT('CROP MANAGEMENT'!$F$3,CropLibrary!$M$11),CropLibrary!M178,IF(EXACT('CROP MANAGEMENT'!$F$3,CropLibrary!$N$11),CropLibrary!N178,"out of range")))</f>
        <v>out of range</v>
      </c>
      <c r="BL54" s="13"/>
      <c r="BM54" s="13"/>
      <c r="BN54" s="13"/>
      <c r="BO54" s="13"/>
      <c r="BP54" s="13"/>
      <c r="BQ54" s="378"/>
      <c r="BR54" s="13"/>
      <c r="BS54" s="13"/>
      <c r="BT54" s="13"/>
      <c r="BU54" s="11"/>
      <c r="BV54" s="11"/>
      <c r="BW54" s="11"/>
    </row>
    <row r="55" spans="1:75" x14ac:dyDescent="0.3">
      <c r="A55" s="457" t="s">
        <v>22</v>
      </c>
      <c r="B55" s="457"/>
      <c r="C55" s="203" t="str">
        <f>CropLibrary!C56</f>
        <v>Lignin fraction of crop residue</v>
      </c>
      <c r="D55" s="212" t="str">
        <f>CropLibrary!D56</f>
        <v>[]</v>
      </c>
      <c r="E55" s="379">
        <f>IF(EXACT('CROP MANAGEMENT'!$B$3,CropLibrary!$E$11),CropLibrary!E56,IF(EXACT('CROP MANAGEMENT'!$B$3,CropLibrary!$F$11),CropLibrary!F56,IF(EXACT('CROP MANAGEMENT'!$B$3,CropLibrary!$G$11),CropLibrary!G56,IF(EXACT('CROP MANAGEMENT'!$B$3,CropLibrary!$H$11),CropLibrary!H56,IF(EXACT('CROP MANAGEMENT'!$B$3,CropLibrary!$I$11),CropLibrary!I56,IF(EXACT('CROP MANAGEMENT'!$B$3,CropLibrary!$J$11),CropLibrary!J56,IF(EXACT('CROP MANAGEMENT'!$B$3,CropLibrary!$K$11),CropLibrary!K56,AU55)))))))</f>
        <v>0.31</v>
      </c>
      <c r="F55" s="379">
        <f>IF(EXACT('CROP MANAGEMENT'!$C$3,CropLibrary!$E$11),CropLibrary!E56,IF(EXACT('CROP MANAGEMENT'!$C$3,CropLibrary!$F$11),CropLibrary!F56,IF(EXACT('CROP MANAGEMENT'!$C$3,CropLibrary!$G$11),CropLibrary!G56,IF(EXACT('CROP MANAGEMENT'!$C$3,CropLibrary!$H$11),CropLibrary!H56,IF(EXACT('CROP MANAGEMENT'!$C$3,CropLibrary!$I$11),CropLibrary!I56,IF(EXACT('CROP MANAGEMENT'!$C$3,CropLibrary!$J$11),CropLibrary!J56,IF(EXACT('CROP MANAGEMENT'!$C$3,CropLibrary!$K$11),CropLibrary!K56,AV55)))))))</f>
        <v>0.2</v>
      </c>
      <c r="G55" s="379">
        <f>IF(EXACT('CROP MANAGEMENT'!$D$3,CropLibrary!$E$11),CropLibrary!E56,IF(EXACT('CROP MANAGEMENT'!$D$3,CropLibrary!$F$11),CropLibrary!F56,IF(EXACT('CROP MANAGEMENT'!$D$3,CropLibrary!$G$11),CropLibrary!G56,IF(EXACT('CROP MANAGEMENT'!$D$3,CropLibrary!$H$11),CropLibrary!H56,IF(EXACT('CROP MANAGEMENT'!$D$3,CropLibrary!$I$11),CropLibrary!I56,IF(EXACT('CROP MANAGEMENT'!$D$3,CropLibrary!$J$11),CropLibrary!J56,IF(EXACT('CROP MANAGEMENT'!$D$3,CropLibrary!$K$11),CropLibrary!K56,AW55)))))))</f>
        <v>0.2</v>
      </c>
      <c r="H55" s="379">
        <f>IF(EXACT('CROP MANAGEMENT'!$E$3,CropLibrary!$E$11),CropLibrary!E56,IF(EXACT('CROP MANAGEMENT'!$E$3,CropLibrary!$F$11),CropLibrary!F56,IF(EXACT('CROP MANAGEMENT'!$E$3,CropLibrary!$G$11),CropLibrary!G56,IF(EXACT('CROP MANAGEMENT'!$E$3,CropLibrary!$H$11),CropLibrary!H56,IF(EXACT('CROP MANAGEMENT'!$E$3,CropLibrary!$I$11),CropLibrary!I56,IF(EXACT('CROP MANAGEMENT'!$E$3,CropLibrary!$J$11),CropLibrary!J56,IF(EXACT('CROP MANAGEMENT'!$E$3,CropLibrary!$K$11),CropLibrary!K56,AX55)))))))</f>
        <v>0.2</v>
      </c>
      <c r="I55" s="379">
        <f>IF(EXACT('CROP MANAGEMENT'!$F$3,CropLibrary!$E$11),CropLibrary!E56,IF(EXACT('CROP MANAGEMENT'!$F$3,CropLibrary!$F$11),CropLibrary!F56,IF(EXACT('CROP MANAGEMENT'!$F$3,CropLibrary!$G$11),CropLibrary!G56,IF(EXACT('CROP MANAGEMENT'!$F$3,CropLibrary!$H$11),CropLibrary!H56,IF(EXACT('CROP MANAGEMENT'!$F$3,CropLibrary!$I$11),CropLibrary!I56,IF(EXACT('CROP MANAGEMENT'!$F$3,CropLibrary!$J$11),CropLibrary!J56,IF(EXACT('CROP MANAGEMENT'!$F$3,CropLibrary!$K$11),CropLibrary!K56,AY55)))))))</f>
        <v>0.25</v>
      </c>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41" t="str">
        <f>IF(EXACT('CROP MANAGEMENT'!$B$3,CropLibrary!$L$11),CropLibrary!L56,IF(EXACT('CROP MANAGEMENT'!$B$3,CropLibrary!$M$11),CropLibrary!M56,IF(EXACT('CROP MANAGEMENT'!$B$3,CropLibrary!$N$11),CropLibrary!N56,"out of range")))</f>
        <v>out of range</v>
      </c>
      <c r="AV55" s="13" t="str">
        <f>IF(EXACT('CROP MANAGEMENT'!$C$3,CropLibrary!$L$11),CropLibrary!L56,IF(EXACT('CROP MANAGEMENT'!$C$3,CropLibrary!$M$11),CropLibrary!M56,IF(EXACT('CROP MANAGEMENT'!$C$3,CropLibrary!$N$11),CropLibrary!N56,"out of range")))</f>
        <v>out of range</v>
      </c>
      <c r="AW55" s="13" t="str">
        <f>IF(EXACT('CROP MANAGEMENT'!$D$3,CropLibrary!$L$11),CropLibrary!L56,IF(EXACT('CROP MANAGEMENT'!$D$3,CropLibrary!$M$11),CropLibrary!M56,IF(EXACT('CROP MANAGEMENT'!$D$3,CropLibrary!$N$11),CropLibrary!N56,"out of range")))</f>
        <v>out of range</v>
      </c>
      <c r="AX55" s="13">
        <f>IF(EXACT('CROP MANAGEMENT'!$E$3,CropLibrary!$L$11),CropLibrary!L56,IF(EXACT('CROP MANAGEMENT'!$E$3,CropLibrary!$M$11),CropLibrary!M56,IF(EXACT('CROP MANAGEMENT'!$E$3,CropLibrary!$N$11),CropLibrary!N56,"out of range")))</f>
        <v>0.2</v>
      </c>
      <c r="AY55" s="13" t="str">
        <f>IF(EXACT('CROP MANAGEMENT'!$F$3,CropLibrary!$L$11),CropLibrary!L56,IF(EXACT('CROP MANAGEMENT'!$F$3,CropLibrary!$M$11),CropLibrary!M56,IF(EXACT('CROP MANAGEMENT'!$F$3,CropLibrary!$N$11),CropLibrary!N56,"out of range")))</f>
        <v>out of range</v>
      </c>
      <c r="AZ55" s="13"/>
      <c r="BA55" s="13"/>
      <c r="BB55" s="13"/>
      <c r="BC55" s="13"/>
      <c r="BD55" s="13"/>
      <c r="BE55" s="13"/>
      <c r="BF55" s="13"/>
      <c r="BG55" s="13"/>
      <c r="BH55" s="13"/>
      <c r="BI55" s="13"/>
      <c r="BJ55" s="13"/>
      <c r="BK55" s="13"/>
      <c r="BL55" s="13"/>
      <c r="BM55" s="13"/>
      <c r="BN55" s="13"/>
      <c r="BO55" s="13"/>
      <c r="BP55" s="13"/>
      <c r="BQ55" s="378"/>
      <c r="BR55" s="13"/>
      <c r="BS55" s="13"/>
      <c r="BT55" s="13"/>
      <c r="BU55" s="11"/>
      <c r="BV55" s="11"/>
      <c r="BW55" s="11"/>
    </row>
    <row r="56" spans="1:75" x14ac:dyDescent="0.3">
      <c r="A56" s="457"/>
      <c r="B56" s="457"/>
      <c r="C56" s="203" t="str">
        <f>CropLibrary!C57</f>
        <v>Lignin fraction of crop root residue</v>
      </c>
      <c r="D56" s="212" t="str">
        <f>CropLibrary!D57</f>
        <v>[]</v>
      </c>
      <c r="E56" s="379">
        <f>IF(EXACT('CROP MANAGEMENT'!$B$3,CropLibrary!$E$11),CropLibrary!E57,IF(EXACT('CROP MANAGEMENT'!$B$3,CropLibrary!$F$11),CropLibrary!F57,IF(EXACT('CROP MANAGEMENT'!$B$3,CropLibrary!$G$11),CropLibrary!G57,IF(EXACT('CROP MANAGEMENT'!$B$3,CropLibrary!$H$11),CropLibrary!H57,IF(EXACT('CROP MANAGEMENT'!$B$3,CropLibrary!$I$11),CropLibrary!I57,IF(EXACT('CROP MANAGEMENT'!$B$3,CropLibrary!$J$11),CropLibrary!J57,IF(EXACT('CROP MANAGEMENT'!$B$3,CropLibrary!$K$11),CropLibrary!K57,AU56)))))))</f>
        <v>0</v>
      </c>
      <c r="F56" s="379">
        <f>IF(EXACT('CROP MANAGEMENT'!$C$3,CropLibrary!$E$11),CropLibrary!E57,IF(EXACT('CROP MANAGEMENT'!$C$3,CropLibrary!$F$11),CropLibrary!F57,IF(EXACT('CROP MANAGEMENT'!$C$3,CropLibrary!$G$11),CropLibrary!G57,IF(EXACT('CROP MANAGEMENT'!$C$3,CropLibrary!$H$11),CropLibrary!H57,IF(EXACT('CROP MANAGEMENT'!$C$3,CropLibrary!$I$11),CropLibrary!I57,IF(EXACT('CROP MANAGEMENT'!$C$3,CropLibrary!$J$11),CropLibrary!J57,IF(EXACT('CROP MANAGEMENT'!$C$3,CropLibrary!$K$11),CropLibrary!K57,AV56)))))))</f>
        <v>0.2</v>
      </c>
      <c r="G56" s="379">
        <f>IF(EXACT('CROP MANAGEMENT'!$D$3,CropLibrary!$E$11),CropLibrary!E57,IF(EXACT('CROP MANAGEMENT'!$D$3,CropLibrary!$F$11),CropLibrary!F57,IF(EXACT('CROP MANAGEMENT'!$D$3,CropLibrary!$G$11),CropLibrary!G57,IF(EXACT('CROP MANAGEMENT'!$D$3,CropLibrary!$H$11),CropLibrary!H57,IF(EXACT('CROP MANAGEMENT'!$D$3,CropLibrary!$I$11),CropLibrary!I57,IF(EXACT('CROP MANAGEMENT'!$D$3,CropLibrary!$J$11),CropLibrary!J57,IF(EXACT('CROP MANAGEMENT'!$D$3,CropLibrary!$K$11),CropLibrary!K57,AW56)))))))</f>
        <v>0.2</v>
      </c>
      <c r="H56" s="379">
        <f>IF(EXACT('CROP MANAGEMENT'!$E$3,CropLibrary!$E$11),CropLibrary!E57,IF(EXACT('CROP MANAGEMENT'!$E$3,CropLibrary!$F$11),CropLibrary!F57,IF(EXACT('CROP MANAGEMENT'!$E$3,CropLibrary!$G$11),CropLibrary!G57,IF(EXACT('CROP MANAGEMENT'!$E$3,CropLibrary!$H$11),CropLibrary!H57,IF(EXACT('CROP MANAGEMENT'!$E$3,CropLibrary!$I$11),CropLibrary!I57,IF(EXACT('CROP MANAGEMENT'!$E$3,CropLibrary!$J$11),CropLibrary!J57,IF(EXACT('CROP MANAGEMENT'!$E$3,CropLibrary!$K$11),CropLibrary!K57,AX56)))))))</f>
        <v>0.2</v>
      </c>
      <c r="I56" s="379">
        <f>IF(EXACT('CROP MANAGEMENT'!$F$3,CropLibrary!$E$11),CropLibrary!E57,IF(EXACT('CROP MANAGEMENT'!$F$3,CropLibrary!$F$11),CropLibrary!F57,IF(EXACT('CROP MANAGEMENT'!$F$3,CropLibrary!$G$11),CropLibrary!G57,IF(EXACT('CROP MANAGEMENT'!$F$3,CropLibrary!$H$11),CropLibrary!H57,IF(EXACT('CROP MANAGEMENT'!$F$3,CropLibrary!$I$11),CropLibrary!I57,IF(EXACT('CROP MANAGEMENT'!$F$3,CropLibrary!$J$11),CropLibrary!J57,IF(EXACT('CROP MANAGEMENT'!$F$3,CropLibrary!$K$11),CropLibrary!K57,AY56)))))))</f>
        <v>0.2</v>
      </c>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41" t="str">
        <f>IF(EXACT('CROP MANAGEMENT'!$B$3,CropLibrary!$L$11),CropLibrary!L57,IF(EXACT('CROP MANAGEMENT'!$B$3,CropLibrary!$M$11),CropLibrary!M57,IF(EXACT('CROP MANAGEMENT'!$B$3,CropLibrary!$N$11),CropLibrary!N57,"out of range")))</f>
        <v>out of range</v>
      </c>
      <c r="AV56" s="13" t="str">
        <f>IF(EXACT('CROP MANAGEMENT'!$C$3,CropLibrary!$L$11),CropLibrary!L57,IF(EXACT('CROP MANAGEMENT'!$C$3,CropLibrary!$M$11),CropLibrary!M57,IF(EXACT('CROP MANAGEMENT'!$C$3,CropLibrary!$N$11),CropLibrary!N57,"out of range")))</f>
        <v>out of range</v>
      </c>
      <c r="AW56" s="13" t="str">
        <f>IF(EXACT('CROP MANAGEMENT'!$D$3,CropLibrary!$L$11),CropLibrary!L57,IF(EXACT('CROP MANAGEMENT'!$D$3,CropLibrary!$M$11),CropLibrary!M57,IF(EXACT('CROP MANAGEMENT'!$D$3,CropLibrary!$N$11),CropLibrary!N57,"out of range")))</f>
        <v>out of range</v>
      </c>
      <c r="AX56" s="13">
        <f>IF(EXACT('CROP MANAGEMENT'!$E$3,CropLibrary!$L$11),CropLibrary!L57,IF(EXACT('CROP MANAGEMENT'!$E$3,CropLibrary!$M$11),CropLibrary!M57,IF(EXACT('CROP MANAGEMENT'!$E$3,CropLibrary!$N$11),CropLibrary!N57,"out of range")))</f>
        <v>0.2</v>
      </c>
      <c r="AY56" s="13" t="str">
        <f>IF(EXACT('CROP MANAGEMENT'!$F$3,CropLibrary!$L$11),CropLibrary!L57,IF(EXACT('CROP MANAGEMENT'!$F$3,CropLibrary!$M$11),CropLibrary!M57,IF(EXACT('CROP MANAGEMENT'!$F$3,CropLibrary!$N$11),CropLibrary!N57,"out of range")))</f>
        <v>out of range</v>
      </c>
      <c r="AZ56" s="13"/>
      <c r="BA56" s="13"/>
      <c r="BB56" s="13"/>
      <c r="BC56" s="13"/>
      <c r="BD56" s="13"/>
      <c r="BE56" s="13"/>
      <c r="BF56" s="13"/>
      <c r="BG56" s="13"/>
      <c r="BH56" s="13"/>
      <c r="BI56" s="13"/>
      <c r="BJ56" s="13"/>
      <c r="BK56" s="13"/>
      <c r="BL56" s="13"/>
      <c r="BM56" s="13"/>
      <c r="BN56" s="13"/>
      <c r="BO56" s="13"/>
      <c r="BP56" s="13"/>
      <c r="BQ56" s="378"/>
      <c r="BR56" s="13"/>
      <c r="BS56" s="13"/>
      <c r="BT56" s="13"/>
      <c r="BU56" s="11"/>
      <c r="BV56" s="11"/>
      <c r="BW56" s="11"/>
    </row>
    <row r="57" spans="1:75" x14ac:dyDescent="0.3">
      <c r="A57" s="457"/>
      <c r="B57" s="457"/>
      <c r="C57" s="203" t="str">
        <f>CropLibrary!C58</f>
        <v>Polyphenol fraction of crop residue</v>
      </c>
      <c r="D57" s="212" t="str">
        <f>CropLibrary!D58</f>
        <v>[]</v>
      </c>
      <c r="E57" s="379">
        <f>IF(EXACT('CROP MANAGEMENT'!$B$3,CropLibrary!$E$11),CropLibrary!E58,IF(EXACT('CROP MANAGEMENT'!$B$3,CropLibrary!$F$11),CropLibrary!F58,IF(EXACT('CROP MANAGEMENT'!$B$3,CropLibrary!$G$11),CropLibrary!G58,IF(EXACT('CROP MANAGEMENT'!$B$3,CropLibrary!$H$11),CropLibrary!H58,IF(EXACT('CROP MANAGEMENT'!$B$3,CropLibrary!$I$11),CropLibrary!I58,IF(EXACT('CROP MANAGEMENT'!$B$3,CropLibrary!$J$11),CropLibrary!J58,IF(EXACT('CROP MANAGEMENT'!$B$3,CropLibrary!$K$11),CropLibrary!K58,AU57)))))))</f>
        <v>0.08</v>
      </c>
      <c r="F57" s="379">
        <f>IF(EXACT('CROP MANAGEMENT'!$C$3,CropLibrary!$E$11),CropLibrary!E58,IF(EXACT('CROP MANAGEMENT'!$C$3,CropLibrary!$F$11),CropLibrary!F58,IF(EXACT('CROP MANAGEMENT'!$C$3,CropLibrary!$G$11),CropLibrary!G58,IF(EXACT('CROP MANAGEMENT'!$C$3,CropLibrary!$H$11),CropLibrary!H58,IF(EXACT('CROP MANAGEMENT'!$C$3,CropLibrary!$I$11),CropLibrary!I58,IF(EXACT('CROP MANAGEMENT'!$C$3,CropLibrary!$J$11),CropLibrary!J58,IF(EXACT('CROP MANAGEMENT'!$C$3,CropLibrary!$K$11),CropLibrary!K58,AV57)))))))</f>
        <v>0</v>
      </c>
      <c r="G57" s="379">
        <f>IF(EXACT('CROP MANAGEMENT'!$D$3,CropLibrary!$E$11),CropLibrary!E58,IF(EXACT('CROP MANAGEMENT'!$D$3,CropLibrary!$F$11),CropLibrary!F58,IF(EXACT('CROP MANAGEMENT'!$D$3,CropLibrary!$G$11),CropLibrary!G58,IF(EXACT('CROP MANAGEMENT'!$D$3,CropLibrary!$H$11),CropLibrary!H58,IF(EXACT('CROP MANAGEMENT'!$D$3,CropLibrary!$I$11),CropLibrary!I58,IF(EXACT('CROP MANAGEMENT'!$D$3,CropLibrary!$J$11),CropLibrary!J58,IF(EXACT('CROP MANAGEMENT'!$D$3,CropLibrary!$K$11),CropLibrary!K58,AW57)))))))</f>
        <v>0</v>
      </c>
      <c r="H57" s="379">
        <f>IF(EXACT('CROP MANAGEMENT'!$E$3,CropLibrary!$E$11),CropLibrary!E58,IF(EXACT('CROP MANAGEMENT'!$E$3,CropLibrary!$F$11),CropLibrary!F58,IF(EXACT('CROP MANAGEMENT'!$E$3,CropLibrary!$G$11),CropLibrary!G58,IF(EXACT('CROP MANAGEMENT'!$E$3,CropLibrary!$H$11),CropLibrary!H58,IF(EXACT('CROP MANAGEMENT'!$E$3,CropLibrary!$I$11),CropLibrary!I58,IF(EXACT('CROP MANAGEMENT'!$E$3,CropLibrary!$J$11),CropLibrary!J58,IF(EXACT('CROP MANAGEMENT'!$E$3,CropLibrary!$K$11),CropLibrary!K58,AX57)))))))</f>
        <v>0</v>
      </c>
      <c r="I57" s="379">
        <f>IF(EXACT('CROP MANAGEMENT'!$F$3,CropLibrary!$E$11),CropLibrary!E58,IF(EXACT('CROP MANAGEMENT'!$F$3,CropLibrary!$F$11),CropLibrary!F58,IF(EXACT('CROP MANAGEMENT'!$F$3,CropLibrary!$G$11),CropLibrary!G58,IF(EXACT('CROP MANAGEMENT'!$F$3,CropLibrary!$H$11),CropLibrary!H58,IF(EXACT('CROP MANAGEMENT'!$F$3,CropLibrary!$I$11),CropLibrary!I58,IF(EXACT('CROP MANAGEMENT'!$F$3,CropLibrary!$J$11),CropLibrary!J58,IF(EXACT('CROP MANAGEMENT'!$F$3,CropLibrary!$K$11),CropLibrary!K58,AY57)))))))</f>
        <v>0</v>
      </c>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41" t="str">
        <f>IF(EXACT('CROP MANAGEMENT'!$B$3,CropLibrary!$L$11),CropLibrary!L58,IF(EXACT('CROP MANAGEMENT'!$B$3,CropLibrary!$M$11),CropLibrary!M58,IF(EXACT('CROP MANAGEMENT'!$B$3,CropLibrary!$N$11),CropLibrary!N58,"out of range")))</f>
        <v>out of range</v>
      </c>
      <c r="AV57" s="13" t="str">
        <f>IF(EXACT('CROP MANAGEMENT'!$C$3,CropLibrary!$L$11),CropLibrary!L58,IF(EXACT('CROP MANAGEMENT'!$C$3,CropLibrary!$M$11),CropLibrary!M58,IF(EXACT('CROP MANAGEMENT'!$C$3,CropLibrary!$N$11),CropLibrary!N58,"out of range")))</f>
        <v>out of range</v>
      </c>
      <c r="AW57" s="13" t="str">
        <f>IF(EXACT('CROP MANAGEMENT'!$D$3,CropLibrary!$L$11),CropLibrary!L58,IF(EXACT('CROP MANAGEMENT'!$D$3,CropLibrary!$M$11),CropLibrary!M58,IF(EXACT('CROP MANAGEMENT'!$D$3,CropLibrary!$N$11),CropLibrary!N58,"out of range")))</f>
        <v>out of range</v>
      </c>
      <c r="AX57" s="13">
        <f>IF(EXACT('CROP MANAGEMENT'!$E$3,CropLibrary!$L$11),CropLibrary!L58,IF(EXACT('CROP MANAGEMENT'!$E$3,CropLibrary!$M$11),CropLibrary!M58,IF(EXACT('CROP MANAGEMENT'!$E$3,CropLibrary!$N$11),CropLibrary!N58,"out of range")))</f>
        <v>0</v>
      </c>
      <c r="AY57" s="13" t="str">
        <f>IF(EXACT('CROP MANAGEMENT'!$F$3,CropLibrary!$L$11),CropLibrary!L58,IF(EXACT('CROP MANAGEMENT'!$F$3,CropLibrary!$M$11),CropLibrary!M58,IF(EXACT('CROP MANAGEMENT'!$F$3,CropLibrary!$N$11),CropLibrary!N58,"out of range")))</f>
        <v>out of range</v>
      </c>
      <c r="AZ57" s="13"/>
      <c r="BA57" s="13"/>
      <c r="BB57" s="13"/>
      <c r="BC57" s="13"/>
      <c r="BD57" s="13"/>
      <c r="BE57" s="13"/>
      <c r="BF57" s="13"/>
      <c r="BG57" s="13"/>
      <c r="BH57" s="13"/>
      <c r="BI57" s="13"/>
      <c r="BJ57" s="13"/>
      <c r="BK57" s="13"/>
      <c r="BL57" s="13"/>
      <c r="BM57" s="13"/>
      <c r="BN57" s="13"/>
      <c r="BO57" s="13"/>
      <c r="BP57" s="13"/>
      <c r="BQ57" s="378"/>
      <c r="BR57" s="13"/>
      <c r="BS57" s="13"/>
      <c r="BT57" s="13"/>
      <c r="BU57" s="11"/>
      <c r="BV57" s="11"/>
      <c r="BW57" s="11"/>
    </row>
    <row r="58" spans="1:75" x14ac:dyDescent="0.3">
      <c r="A58" s="457"/>
      <c r="B58" s="457"/>
      <c r="C58" s="203" t="str">
        <f>CropLibrary!C59</f>
        <v>Polyphenol fraction of crop root residue</v>
      </c>
      <c r="D58" s="212" t="str">
        <f>CropLibrary!D59</f>
        <v>[]</v>
      </c>
      <c r="E58" s="379">
        <f>IF(EXACT('CROP MANAGEMENT'!$B$3,CropLibrary!$E$11),CropLibrary!E59,IF(EXACT('CROP MANAGEMENT'!$B$3,CropLibrary!$F$11),CropLibrary!F59,IF(EXACT('CROP MANAGEMENT'!$B$3,CropLibrary!$G$11),CropLibrary!G59,IF(EXACT('CROP MANAGEMENT'!$B$3,CropLibrary!$H$11),CropLibrary!H59,IF(EXACT('CROP MANAGEMENT'!$B$3,CropLibrary!$I$11),CropLibrary!I59,IF(EXACT('CROP MANAGEMENT'!$B$3,CropLibrary!$J$11),CropLibrary!J59,IF(EXACT('CROP MANAGEMENT'!$B$3,CropLibrary!$K$11),CropLibrary!K59,AU58)))))))</f>
        <v>0</v>
      </c>
      <c r="F58" s="379">
        <f>IF(EXACT('CROP MANAGEMENT'!$C$3,CropLibrary!$E$11),CropLibrary!E59,IF(EXACT('CROP MANAGEMENT'!$C$3,CropLibrary!$F$11),CropLibrary!F59,IF(EXACT('CROP MANAGEMENT'!$C$3,CropLibrary!$G$11),CropLibrary!G59,IF(EXACT('CROP MANAGEMENT'!$C$3,CropLibrary!$H$11),CropLibrary!H59,IF(EXACT('CROP MANAGEMENT'!$C$3,CropLibrary!$I$11),CropLibrary!I59,IF(EXACT('CROP MANAGEMENT'!$C$3,CropLibrary!$J$11),CropLibrary!J59,IF(EXACT('CROP MANAGEMENT'!$C$3,CropLibrary!$K$11),CropLibrary!K59,AV58)))))))</f>
        <v>0</v>
      </c>
      <c r="G58" s="379">
        <f>IF(EXACT('CROP MANAGEMENT'!$D$3,CropLibrary!$E$11),CropLibrary!E59,IF(EXACT('CROP MANAGEMENT'!$D$3,CropLibrary!$F$11),CropLibrary!F59,IF(EXACT('CROP MANAGEMENT'!$D$3,CropLibrary!$G$11),CropLibrary!G59,IF(EXACT('CROP MANAGEMENT'!$D$3,CropLibrary!$H$11),CropLibrary!H59,IF(EXACT('CROP MANAGEMENT'!$D$3,CropLibrary!$I$11),CropLibrary!I59,IF(EXACT('CROP MANAGEMENT'!$D$3,CropLibrary!$J$11),CropLibrary!J59,IF(EXACT('CROP MANAGEMENT'!$D$3,CropLibrary!$K$11),CropLibrary!K59,AW58)))))))</f>
        <v>0</v>
      </c>
      <c r="H58" s="379">
        <f>IF(EXACT('CROP MANAGEMENT'!$E$3,CropLibrary!$E$11),CropLibrary!E59,IF(EXACT('CROP MANAGEMENT'!$E$3,CropLibrary!$F$11),CropLibrary!F59,IF(EXACT('CROP MANAGEMENT'!$E$3,CropLibrary!$G$11),CropLibrary!G59,IF(EXACT('CROP MANAGEMENT'!$E$3,CropLibrary!$H$11),CropLibrary!H59,IF(EXACT('CROP MANAGEMENT'!$E$3,CropLibrary!$I$11),CropLibrary!I59,IF(EXACT('CROP MANAGEMENT'!$E$3,CropLibrary!$J$11),CropLibrary!J59,IF(EXACT('CROP MANAGEMENT'!$E$3,CropLibrary!$K$11),CropLibrary!K59,AX58)))))))</f>
        <v>0</v>
      </c>
      <c r="I58" s="379">
        <f>IF(EXACT('CROP MANAGEMENT'!$F$3,CropLibrary!$E$11),CropLibrary!E59,IF(EXACT('CROP MANAGEMENT'!$F$3,CropLibrary!$F$11),CropLibrary!F59,IF(EXACT('CROP MANAGEMENT'!$F$3,CropLibrary!$G$11),CropLibrary!G59,IF(EXACT('CROP MANAGEMENT'!$F$3,CropLibrary!$H$11),CropLibrary!H59,IF(EXACT('CROP MANAGEMENT'!$F$3,CropLibrary!$I$11),CropLibrary!I59,IF(EXACT('CROP MANAGEMENT'!$F$3,CropLibrary!$J$11),CropLibrary!J59,IF(EXACT('CROP MANAGEMENT'!$F$3,CropLibrary!$K$11),CropLibrary!K59,AY58)))))))</f>
        <v>0</v>
      </c>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41" t="str">
        <f>IF(EXACT('CROP MANAGEMENT'!$B$3,CropLibrary!$L$11),CropLibrary!L59,IF(EXACT('CROP MANAGEMENT'!$B$3,CropLibrary!$M$11),CropLibrary!M59,IF(EXACT('CROP MANAGEMENT'!$B$3,CropLibrary!$N$11),CropLibrary!N59,"out of range")))</f>
        <v>out of range</v>
      </c>
      <c r="AV58" s="13" t="str">
        <f>IF(EXACT('CROP MANAGEMENT'!$C$3,CropLibrary!$L$11),CropLibrary!L59,IF(EXACT('CROP MANAGEMENT'!$C$3,CropLibrary!$M$11),CropLibrary!M59,IF(EXACT('CROP MANAGEMENT'!$C$3,CropLibrary!$N$11),CropLibrary!N59,"out of range")))</f>
        <v>out of range</v>
      </c>
      <c r="AW58" s="13" t="str">
        <f>IF(EXACT('CROP MANAGEMENT'!$D$3,CropLibrary!$L$11),CropLibrary!L59,IF(EXACT('CROP MANAGEMENT'!$D$3,CropLibrary!$M$11),CropLibrary!M59,IF(EXACT('CROP MANAGEMENT'!$D$3,CropLibrary!$N$11),CropLibrary!N59,"out of range")))</f>
        <v>out of range</v>
      </c>
      <c r="AX58" s="13">
        <f>IF(EXACT('CROP MANAGEMENT'!$E$3,CropLibrary!$L$11),CropLibrary!L59,IF(EXACT('CROP MANAGEMENT'!$E$3,CropLibrary!$M$11),CropLibrary!M59,IF(EXACT('CROP MANAGEMENT'!$E$3,CropLibrary!$N$11),CropLibrary!N59,"out of range")))</f>
        <v>0</v>
      </c>
      <c r="AY58" s="13" t="str">
        <f>IF(EXACT('CROP MANAGEMENT'!$F$3,CropLibrary!$L$11),CropLibrary!L59,IF(EXACT('CROP MANAGEMENT'!$F$3,CropLibrary!$M$11),CropLibrary!M59,IF(EXACT('CROP MANAGEMENT'!$F$3,CropLibrary!$N$11),CropLibrary!N59,"out of range")))</f>
        <v>out of range</v>
      </c>
      <c r="AZ58" s="13"/>
      <c r="BA58" s="13"/>
      <c r="BB58" s="13"/>
      <c r="BC58" s="13"/>
      <c r="BD58" s="13"/>
      <c r="BE58" s="13"/>
      <c r="BF58" s="13"/>
      <c r="BG58" s="13"/>
      <c r="BH58" s="13"/>
      <c r="BI58" s="13"/>
      <c r="BJ58" s="13"/>
      <c r="BK58" s="13"/>
      <c r="BL58" s="13"/>
      <c r="BM58" s="13"/>
      <c r="BN58" s="13"/>
      <c r="BO58" s="13"/>
      <c r="BP58" s="13"/>
      <c r="BQ58" s="378"/>
      <c r="BR58" s="13"/>
      <c r="BS58" s="13"/>
      <c r="BT58" s="13"/>
      <c r="BU58" s="11"/>
      <c r="BV58" s="11"/>
      <c r="BW58" s="11"/>
    </row>
    <row r="59" spans="1:75" x14ac:dyDescent="0.3">
      <c r="A59" s="520" t="str">
        <f>CropLibrary!A60</f>
        <v>Soil Erosion</v>
      </c>
      <c r="B59" s="519"/>
      <c r="C59" s="203" t="str">
        <f>CropLibrary!C60</f>
        <v>Crop cover efficiency factor</v>
      </c>
      <c r="D59" s="212" t="str">
        <f>CropLibrary!D60</f>
        <v>[]</v>
      </c>
      <c r="E59" s="379">
        <f>IF(EXACT('CROP MANAGEMENT'!$B$3,CropLibrary!$E$11),CropLibrary!E60,IF(EXACT('CROP MANAGEMENT'!$B$3,CropLibrary!$F$11),CropLibrary!F60,IF(EXACT('CROP MANAGEMENT'!$B$3,CropLibrary!$G$11),CropLibrary!G60,IF(EXACT('CROP MANAGEMENT'!$B$3,CropLibrary!$H$11),CropLibrary!H60,IF(EXACT('CROP MANAGEMENT'!$B$3,CropLibrary!$I$11),CropLibrary!I60,IF(EXACT('CROP MANAGEMENT'!$B$3,CropLibrary!$J$11),CropLibrary!J60,IF(EXACT('CROP MANAGEMENT'!$B$3,CropLibrary!$K$11),CropLibrary!K60,AU59)))))))</f>
        <v>0.2</v>
      </c>
      <c r="F59" s="379">
        <f>IF(EXACT('CROP MANAGEMENT'!$C$3,CropLibrary!$E$11),CropLibrary!E60,IF(EXACT('CROP MANAGEMENT'!$C$3,CropLibrary!$F$11),CropLibrary!F60,IF(EXACT('CROP MANAGEMENT'!$C$3,CropLibrary!$G$11),CropLibrary!G60,IF(EXACT('CROP MANAGEMENT'!$C$3,CropLibrary!$H$11),CropLibrary!H60,IF(EXACT('CROP MANAGEMENT'!$C$3,CropLibrary!$I$11),CropLibrary!I60,IF(EXACT('CROP MANAGEMENT'!$C$3,CropLibrary!$J$11),CropLibrary!J60,IF(EXACT('CROP MANAGEMENT'!$C$3,CropLibrary!$K$11),CropLibrary!K60,AV59)))))))</f>
        <v>0.3</v>
      </c>
      <c r="G59" s="379">
        <f>IF(EXACT('CROP MANAGEMENT'!$D$3,CropLibrary!$E$11),CropLibrary!E60,IF(EXACT('CROP MANAGEMENT'!$D$3,CropLibrary!$F$11),CropLibrary!F60,IF(EXACT('CROP MANAGEMENT'!$D$3,CropLibrary!$G$11),CropLibrary!G60,IF(EXACT('CROP MANAGEMENT'!$D$3,CropLibrary!$H$11),CropLibrary!H60,IF(EXACT('CROP MANAGEMENT'!$D$3,CropLibrary!$I$11),CropLibrary!I60,IF(EXACT('CROP MANAGEMENT'!$D$3,CropLibrary!$J$11),CropLibrary!J60,IF(EXACT('CROP MANAGEMENT'!$D$3,CropLibrary!$K$11),CropLibrary!K60,AW59)))))))</f>
        <v>0.6</v>
      </c>
      <c r="H59" s="379">
        <f>IF(EXACT('CROP MANAGEMENT'!$E$3,CropLibrary!$E$11),CropLibrary!E60,IF(EXACT('CROP MANAGEMENT'!$E$3,CropLibrary!$F$11),CropLibrary!F60,IF(EXACT('CROP MANAGEMENT'!$E$3,CropLibrary!$G$11),CropLibrary!G60,IF(EXACT('CROP MANAGEMENT'!$E$3,CropLibrary!$H$11),CropLibrary!H60,IF(EXACT('CROP MANAGEMENT'!$E$3,CropLibrary!$I$11),CropLibrary!I60,IF(EXACT('CROP MANAGEMENT'!$E$3,CropLibrary!$J$11),CropLibrary!J60,IF(EXACT('CROP MANAGEMENT'!$E$3,CropLibrary!$K$11),CropLibrary!K60,AX59)))))))</f>
        <v>1</v>
      </c>
      <c r="I59" s="379">
        <f>IF(EXACT('CROP MANAGEMENT'!$F$3,CropLibrary!$E$11),CropLibrary!E60,IF(EXACT('CROP MANAGEMENT'!$F$3,CropLibrary!$F$11),CropLibrary!F60,IF(EXACT('CROP MANAGEMENT'!$F$3,CropLibrary!$G$11),CropLibrary!G60,IF(EXACT('CROP MANAGEMENT'!$F$3,CropLibrary!$H$11),CropLibrary!H60,IF(EXACT('CROP MANAGEMENT'!$F$3,CropLibrary!$I$11),CropLibrary!I60,IF(EXACT('CROP MANAGEMENT'!$F$3,CropLibrary!$J$11),CropLibrary!J60,IF(EXACT('CROP MANAGEMENT'!$F$3,CropLibrary!$K$11),CropLibrary!K60,AY59)))))))</f>
        <v>0</v>
      </c>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41" t="str">
        <f>IF(EXACT('CROP MANAGEMENT'!$B$3,CropLibrary!$L$11),CropLibrary!L60,IF(EXACT('CROP MANAGEMENT'!$B$3,CropLibrary!$M$11),CropLibrary!M60,IF(EXACT('CROP MANAGEMENT'!$B$3,CropLibrary!$N$11),CropLibrary!N60,"out of range")))</f>
        <v>out of range</v>
      </c>
      <c r="AV59" s="13" t="str">
        <f>IF(EXACT('CROP MANAGEMENT'!$C$3,CropLibrary!$L$11),CropLibrary!L60,IF(EXACT('CROP MANAGEMENT'!$C$3,CropLibrary!$M$11),CropLibrary!M60,IF(EXACT('CROP MANAGEMENT'!$C$3,CropLibrary!$N$11),CropLibrary!N60,"out of range")))</f>
        <v>out of range</v>
      </c>
      <c r="AW59" s="13" t="str">
        <f>IF(EXACT('CROP MANAGEMENT'!$D$3,CropLibrary!$L$11),CropLibrary!L60,IF(EXACT('CROP MANAGEMENT'!$D$3,CropLibrary!$M$11),CropLibrary!M60,IF(EXACT('CROP MANAGEMENT'!$D$3,CropLibrary!$N$11),CropLibrary!N60,"out of range")))</f>
        <v>out of range</v>
      </c>
      <c r="AX59" s="13">
        <f>IF(EXACT('CROP MANAGEMENT'!$E$3,CropLibrary!$L$11),CropLibrary!L60,IF(EXACT('CROP MANAGEMENT'!$E$3,CropLibrary!$M$11),CropLibrary!M60,IF(EXACT('CROP MANAGEMENT'!$E$3,CropLibrary!$N$11),CropLibrary!N60,"out of range")))</f>
        <v>1</v>
      </c>
      <c r="AY59" s="13" t="str">
        <f>IF(EXACT('CROP MANAGEMENT'!$F$3,CropLibrary!$L$11),CropLibrary!L60,IF(EXACT('CROP MANAGEMENT'!$F$3,CropLibrary!$M$11),CropLibrary!M60,IF(EXACT('CROP MANAGEMENT'!$F$3,CropLibrary!$N$11),CropLibrary!N60,"out of range")))</f>
        <v>out of range</v>
      </c>
      <c r="AZ59" s="13"/>
      <c r="BA59" s="13"/>
      <c r="BB59" s="13"/>
      <c r="BC59" s="13"/>
      <c r="BD59" s="13"/>
      <c r="BE59" s="13"/>
      <c r="BF59" s="13"/>
      <c r="BG59" s="13"/>
      <c r="BH59" s="13"/>
      <c r="BI59" s="13"/>
      <c r="BJ59" s="13"/>
      <c r="BK59" s="13"/>
      <c r="BL59" s="13"/>
      <c r="BM59" s="13"/>
      <c r="BN59" s="13"/>
      <c r="BO59" s="13"/>
      <c r="BP59" s="13"/>
      <c r="BQ59" s="378"/>
      <c r="BR59" s="13"/>
      <c r="BS59" s="13"/>
      <c r="BT59" s="13"/>
      <c r="BU59" s="11"/>
      <c r="BV59" s="11"/>
      <c r="BW59" s="11"/>
    </row>
    <row r="60" spans="1:75" x14ac:dyDescent="0.3">
      <c r="A60" s="520" t="str">
        <f>CropLibrary!A61</f>
        <v>Sensitivity to pest damage</v>
      </c>
      <c r="B60" s="519"/>
      <c r="C60" s="203" t="str">
        <f>CropLibrary!C61</f>
        <v>Fraction of crop eaten by pigs</v>
      </c>
      <c r="D60" s="212" t="str">
        <f>CropLibrary!D61</f>
        <v>[]</v>
      </c>
      <c r="E60" s="379">
        <f>IF(EXACT('CROP MANAGEMENT'!$B$3,CropLibrary!$E$11),CropLibrary!E61,IF(EXACT('CROP MANAGEMENT'!$B$3,CropLibrary!$F$11),CropLibrary!F61,IF(EXACT('CROP MANAGEMENT'!$B$3,CropLibrary!$G$11),CropLibrary!G61,IF(EXACT('CROP MANAGEMENT'!$B$3,CropLibrary!$H$11),CropLibrary!H61,IF(EXACT('CROP MANAGEMENT'!$B$3,CropLibrary!$I$11),CropLibrary!I61,IF(EXACT('CROP MANAGEMENT'!$B$3,CropLibrary!$J$11),CropLibrary!J61,IF(EXACT('CROP MANAGEMENT'!$B$3,CropLibrary!$K$11),CropLibrary!K61,AU60)))))))</f>
        <v>0</v>
      </c>
      <c r="F60" s="379">
        <f>IF(EXACT('CROP MANAGEMENT'!$C$3,CropLibrary!$E$11),CropLibrary!E61,IF(EXACT('CROP MANAGEMENT'!$C$3,CropLibrary!$F$11),CropLibrary!F61,IF(EXACT('CROP MANAGEMENT'!$C$3,CropLibrary!$G$11),CropLibrary!G61,IF(EXACT('CROP MANAGEMENT'!$C$3,CropLibrary!$H$11),CropLibrary!H61,IF(EXACT('CROP MANAGEMENT'!$C$3,CropLibrary!$I$11),CropLibrary!I61,IF(EXACT('CROP MANAGEMENT'!$C$3,CropLibrary!$J$11),CropLibrary!J61,IF(EXACT('CROP MANAGEMENT'!$C$3,CropLibrary!$K$11),CropLibrary!K61,AV60)))))))</f>
        <v>0</v>
      </c>
      <c r="G60" s="379">
        <f>IF(EXACT('CROP MANAGEMENT'!$D$3,CropLibrary!$E$11),CropLibrary!E61,IF(EXACT('CROP MANAGEMENT'!$D$3,CropLibrary!$F$11),CropLibrary!F61,IF(EXACT('CROP MANAGEMENT'!$D$3,CropLibrary!$G$11),CropLibrary!G61,IF(EXACT('CROP MANAGEMENT'!$D$3,CropLibrary!$H$11),CropLibrary!H61,IF(EXACT('CROP MANAGEMENT'!$D$3,CropLibrary!$I$11),CropLibrary!I61,IF(EXACT('CROP MANAGEMENT'!$D$3,CropLibrary!$J$11),CropLibrary!J61,IF(EXACT('CROP MANAGEMENT'!$D$3,CropLibrary!$K$11),CropLibrary!K61,AW60)))))))</f>
        <v>0</v>
      </c>
      <c r="H60" s="379">
        <f>IF(EXACT('CROP MANAGEMENT'!$E$3,CropLibrary!$E$11),CropLibrary!E61,IF(EXACT('CROP MANAGEMENT'!$E$3,CropLibrary!$F$11),CropLibrary!F61,IF(EXACT('CROP MANAGEMENT'!$E$3,CropLibrary!$G$11),CropLibrary!G61,IF(EXACT('CROP MANAGEMENT'!$E$3,CropLibrary!$H$11),CropLibrary!H61,IF(EXACT('CROP MANAGEMENT'!$E$3,CropLibrary!$I$11),CropLibrary!I61,IF(EXACT('CROP MANAGEMENT'!$E$3,CropLibrary!$J$11),CropLibrary!J61,IF(EXACT('CROP MANAGEMENT'!$E$3,CropLibrary!$K$11),CropLibrary!K61,AX60)))))))</f>
        <v>0</v>
      </c>
      <c r="I60" s="379">
        <f>IF(EXACT('CROP MANAGEMENT'!$F$3,CropLibrary!$E$11),CropLibrary!E61,IF(EXACT('CROP MANAGEMENT'!$F$3,CropLibrary!$F$11),CropLibrary!F61,IF(EXACT('CROP MANAGEMENT'!$F$3,CropLibrary!$G$11),CropLibrary!G61,IF(EXACT('CROP MANAGEMENT'!$F$3,CropLibrary!$H$11),CropLibrary!H61,IF(EXACT('CROP MANAGEMENT'!$F$3,CropLibrary!$I$11),CropLibrary!I61,IF(EXACT('CROP MANAGEMENT'!$F$3,CropLibrary!$J$11),CropLibrary!J61,IF(EXACT('CROP MANAGEMENT'!$F$3,CropLibrary!$K$11),CropLibrary!K61,AY60)))))))</f>
        <v>0</v>
      </c>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41" t="str">
        <f>IF(EXACT('CROP MANAGEMENT'!$B$3,CropLibrary!$L$11),CropLibrary!L61,IF(EXACT('CROP MANAGEMENT'!$B$3,CropLibrary!$M$11),CropLibrary!M61,IF(EXACT('CROP MANAGEMENT'!$B$3,CropLibrary!$N$11),CropLibrary!N61,"out of range")))</f>
        <v>out of range</v>
      </c>
      <c r="AV60" s="13" t="str">
        <f>IF(EXACT('CROP MANAGEMENT'!$C$3,CropLibrary!$L$11),CropLibrary!L61,IF(EXACT('CROP MANAGEMENT'!$C$3,CropLibrary!$M$11),CropLibrary!M61,IF(EXACT('CROP MANAGEMENT'!$C$3,CropLibrary!$N$11),CropLibrary!N61,"out of range")))</f>
        <v>out of range</v>
      </c>
      <c r="AW60" s="13" t="str">
        <f>IF(EXACT('CROP MANAGEMENT'!$D$3,CropLibrary!$L$11),CropLibrary!L61,IF(EXACT('CROP MANAGEMENT'!$D$3,CropLibrary!$M$11),CropLibrary!M61,IF(EXACT('CROP MANAGEMENT'!$D$3,CropLibrary!$N$11),CropLibrary!N61,"out of range")))</f>
        <v>out of range</v>
      </c>
      <c r="AX60" s="13">
        <f>IF(EXACT('CROP MANAGEMENT'!$E$3,CropLibrary!$L$11),CropLibrary!L61,IF(EXACT('CROP MANAGEMENT'!$E$3,CropLibrary!$M$11),CropLibrary!M61,IF(EXACT('CROP MANAGEMENT'!$E$3,CropLibrary!$N$11),CropLibrary!N61,"out of range")))</f>
        <v>0</v>
      </c>
      <c r="AY60" s="13" t="str">
        <f>IF(EXACT('CROP MANAGEMENT'!$F$3,CropLibrary!$L$11),CropLibrary!L61,IF(EXACT('CROP MANAGEMENT'!$F$3,CropLibrary!$M$11),CropLibrary!M61,IF(EXACT('CROP MANAGEMENT'!$F$3,CropLibrary!$N$11),CropLibrary!N61,"out of range")))</f>
        <v>out of range</v>
      </c>
      <c r="AZ60" s="13"/>
      <c r="BA60" s="13"/>
      <c r="BB60" s="13"/>
      <c r="BC60" s="13"/>
      <c r="BD60" s="13"/>
      <c r="BE60" s="13"/>
      <c r="BF60" s="13"/>
      <c r="BG60" s="13"/>
      <c r="BH60" s="13"/>
      <c r="BI60" s="13"/>
      <c r="BJ60" s="13"/>
      <c r="BK60" s="13"/>
      <c r="BL60" s="13"/>
      <c r="BM60" s="13"/>
      <c r="BN60" s="13"/>
      <c r="BO60" s="13"/>
      <c r="BP60" s="13"/>
      <c r="BQ60" s="378"/>
      <c r="BR60" s="13"/>
      <c r="BS60" s="13"/>
      <c r="BT60" s="13"/>
      <c r="BU60" s="11"/>
      <c r="BV60" s="11"/>
      <c r="BW60" s="11"/>
    </row>
    <row r="61" spans="1:75" x14ac:dyDescent="0.3">
      <c r="A61" s="519"/>
      <c r="B61" s="519"/>
      <c r="C61" s="203" t="str">
        <f>CropLibrary!C62</f>
        <v>Fraction of crop eaten by monkeys</v>
      </c>
      <c r="D61" s="212" t="str">
        <f>CropLibrary!D62</f>
        <v>[]</v>
      </c>
      <c r="E61" s="379">
        <f>IF(EXACT('CROP MANAGEMENT'!$B$3,CropLibrary!$E$11),CropLibrary!E62,IF(EXACT('CROP MANAGEMENT'!$B$3,CropLibrary!$F$11),CropLibrary!F62,IF(EXACT('CROP MANAGEMENT'!$B$3,CropLibrary!$G$11),CropLibrary!G62,IF(EXACT('CROP MANAGEMENT'!$B$3,CropLibrary!$H$11),CropLibrary!H62,IF(EXACT('CROP MANAGEMENT'!$B$3,CropLibrary!$I$11),CropLibrary!I62,IF(EXACT('CROP MANAGEMENT'!$B$3,CropLibrary!$J$11),CropLibrary!J62,IF(EXACT('CROP MANAGEMENT'!$B$3,CropLibrary!$K$11),CropLibrary!K62,AU61)))))))</f>
        <v>0</v>
      </c>
      <c r="F61" s="379">
        <f>IF(EXACT('CROP MANAGEMENT'!$C$3,CropLibrary!$E$11),CropLibrary!E62,IF(EXACT('CROP MANAGEMENT'!$C$3,CropLibrary!$F$11),CropLibrary!F62,IF(EXACT('CROP MANAGEMENT'!$C$3,CropLibrary!$G$11),CropLibrary!G62,IF(EXACT('CROP MANAGEMENT'!$C$3,CropLibrary!$H$11),CropLibrary!H62,IF(EXACT('CROP MANAGEMENT'!$C$3,CropLibrary!$I$11),CropLibrary!I62,IF(EXACT('CROP MANAGEMENT'!$C$3,CropLibrary!$J$11),CropLibrary!J62,IF(EXACT('CROP MANAGEMENT'!$C$3,CropLibrary!$K$11),CropLibrary!K62,AV61)))))))</f>
        <v>0</v>
      </c>
      <c r="G61" s="379">
        <f>IF(EXACT('CROP MANAGEMENT'!$D$3,CropLibrary!$E$11),CropLibrary!E62,IF(EXACT('CROP MANAGEMENT'!$D$3,CropLibrary!$F$11),CropLibrary!F62,IF(EXACT('CROP MANAGEMENT'!$D$3,CropLibrary!$G$11),CropLibrary!G62,IF(EXACT('CROP MANAGEMENT'!$D$3,CropLibrary!$H$11),CropLibrary!H62,IF(EXACT('CROP MANAGEMENT'!$D$3,CropLibrary!$I$11),CropLibrary!I62,IF(EXACT('CROP MANAGEMENT'!$D$3,CropLibrary!$J$11),CropLibrary!J62,IF(EXACT('CROP MANAGEMENT'!$D$3,CropLibrary!$K$11),CropLibrary!K62,AW61)))))))</f>
        <v>0</v>
      </c>
      <c r="H61" s="379">
        <f>IF(EXACT('CROP MANAGEMENT'!$E$3,CropLibrary!$E$11),CropLibrary!E62,IF(EXACT('CROP MANAGEMENT'!$E$3,CropLibrary!$F$11),CropLibrary!F62,IF(EXACT('CROP MANAGEMENT'!$E$3,CropLibrary!$G$11),CropLibrary!G62,IF(EXACT('CROP MANAGEMENT'!$E$3,CropLibrary!$H$11),CropLibrary!H62,IF(EXACT('CROP MANAGEMENT'!$E$3,CropLibrary!$I$11),CropLibrary!I62,IF(EXACT('CROP MANAGEMENT'!$E$3,CropLibrary!$J$11),CropLibrary!J62,IF(EXACT('CROP MANAGEMENT'!$E$3,CropLibrary!$K$11),CropLibrary!K62,AX61)))))))</f>
        <v>0</v>
      </c>
      <c r="I61" s="379">
        <f>IF(EXACT('CROP MANAGEMENT'!$F$3,CropLibrary!$E$11),CropLibrary!E62,IF(EXACT('CROP MANAGEMENT'!$F$3,CropLibrary!$F$11),CropLibrary!F62,IF(EXACT('CROP MANAGEMENT'!$F$3,CropLibrary!$G$11),CropLibrary!G62,IF(EXACT('CROP MANAGEMENT'!$F$3,CropLibrary!$H$11),CropLibrary!H62,IF(EXACT('CROP MANAGEMENT'!$F$3,CropLibrary!$I$11),CropLibrary!I62,IF(EXACT('CROP MANAGEMENT'!$F$3,CropLibrary!$J$11),CropLibrary!J62,IF(EXACT('CROP MANAGEMENT'!$F$3,CropLibrary!$K$11),CropLibrary!K62,AY61)))))))</f>
        <v>0</v>
      </c>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41" t="str">
        <f>IF(EXACT('CROP MANAGEMENT'!$B$3,CropLibrary!$L$11),CropLibrary!L62,IF(EXACT('CROP MANAGEMENT'!$B$3,CropLibrary!$M$11),CropLibrary!M62,IF(EXACT('CROP MANAGEMENT'!$B$3,CropLibrary!$N$11),CropLibrary!N62,"out of range")))</f>
        <v>out of range</v>
      </c>
      <c r="AV61" s="13" t="str">
        <f>IF(EXACT('CROP MANAGEMENT'!$C$3,CropLibrary!$L$11),CropLibrary!L62,IF(EXACT('CROP MANAGEMENT'!$C$3,CropLibrary!$M$11),CropLibrary!M62,IF(EXACT('CROP MANAGEMENT'!$C$3,CropLibrary!$N$11),CropLibrary!N62,"out of range")))</f>
        <v>out of range</v>
      </c>
      <c r="AW61" s="13" t="str">
        <f>IF(EXACT('CROP MANAGEMENT'!$D$3,CropLibrary!$L$11),CropLibrary!L62,IF(EXACT('CROP MANAGEMENT'!$D$3,CropLibrary!$M$11),CropLibrary!M62,IF(EXACT('CROP MANAGEMENT'!$D$3,CropLibrary!$N$11),CropLibrary!N62,"out of range")))</f>
        <v>out of range</v>
      </c>
      <c r="AX61" s="13">
        <f>IF(EXACT('CROP MANAGEMENT'!$E$3,CropLibrary!$L$11),CropLibrary!L62,IF(EXACT('CROP MANAGEMENT'!$E$3,CropLibrary!$M$11),CropLibrary!M62,IF(EXACT('CROP MANAGEMENT'!$E$3,CropLibrary!$N$11),CropLibrary!N62,"out of range")))</f>
        <v>0</v>
      </c>
      <c r="AY61" s="13" t="str">
        <f>IF(EXACT('CROP MANAGEMENT'!$F$3,CropLibrary!$L$11),CropLibrary!L62,IF(EXACT('CROP MANAGEMENT'!$F$3,CropLibrary!$M$11),CropLibrary!M62,IF(EXACT('CROP MANAGEMENT'!$F$3,CropLibrary!$N$11),CropLibrary!N62,"out of range")))</f>
        <v>out of range</v>
      </c>
      <c r="AZ61" s="13"/>
      <c r="BA61" s="13"/>
      <c r="BB61" s="13"/>
      <c r="BC61" s="13"/>
      <c r="BD61" s="13"/>
      <c r="BE61" s="13"/>
      <c r="BF61" s="13"/>
      <c r="BG61" s="13"/>
      <c r="BH61" s="13"/>
      <c r="BI61" s="13"/>
      <c r="BJ61" s="13"/>
      <c r="BK61" s="13"/>
      <c r="BL61" s="13"/>
      <c r="BM61" s="13"/>
      <c r="BN61" s="13"/>
      <c r="BO61" s="13"/>
      <c r="BP61" s="13"/>
      <c r="BQ61" s="378"/>
      <c r="BR61" s="13"/>
      <c r="BS61" s="13"/>
      <c r="BT61" s="13"/>
      <c r="BU61" s="11"/>
      <c r="BV61" s="11"/>
      <c r="BW61" s="11"/>
    </row>
    <row r="62" spans="1:75" x14ac:dyDescent="0.3">
      <c r="A62" s="519"/>
      <c r="B62" s="519"/>
      <c r="C62" s="203" t="str">
        <f>CropLibrary!C63</f>
        <v>Fraction of crop eaten by locust</v>
      </c>
      <c r="D62" s="212" t="str">
        <f>CropLibrary!D63</f>
        <v>[]</v>
      </c>
      <c r="E62" s="379">
        <f>IF(EXACT('CROP MANAGEMENT'!$B$3,CropLibrary!$E$11),CropLibrary!E63,IF(EXACT('CROP MANAGEMENT'!$B$3,CropLibrary!$F$11),CropLibrary!F63,IF(EXACT('CROP MANAGEMENT'!$B$3,CropLibrary!$G$11),CropLibrary!G63,IF(EXACT('CROP MANAGEMENT'!$B$3,CropLibrary!$H$11),CropLibrary!H63,IF(EXACT('CROP MANAGEMENT'!$B$3,CropLibrary!$I$11),CropLibrary!I63,IF(EXACT('CROP MANAGEMENT'!$B$3,CropLibrary!$J$11),CropLibrary!J63,IF(EXACT('CROP MANAGEMENT'!$B$3,CropLibrary!$K$11),CropLibrary!K63,AU62)))))))</f>
        <v>0</v>
      </c>
      <c r="F62" s="379">
        <f>IF(EXACT('CROP MANAGEMENT'!$C$3,CropLibrary!$E$11),CropLibrary!E63,IF(EXACT('CROP MANAGEMENT'!$C$3,CropLibrary!$F$11),CropLibrary!F63,IF(EXACT('CROP MANAGEMENT'!$C$3,CropLibrary!$G$11),CropLibrary!G63,IF(EXACT('CROP MANAGEMENT'!$C$3,CropLibrary!$H$11),CropLibrary!H63,IF(EXACT('CROP MANAGEMENT'!$C$3,CropLibrary!$I$11),CropLibrary!I63,IF(EXACT('CROP MANAGEMENT'!$C$3,CropLibrary!$J$11),CropLibrary!J63,IF(EXACT('CROP MANAGEMENT'!$C$3,CropLibrary!$K$11),CropLibrary!K63,AV62)))))))</f>
        <v>0</v>
      </c>
      <c r="G62" s="379">
        <f>IF(EXACT('CROP MANAGEMENT'!$D$3,CropLibrary!$E$11),CropLibrary!E63,IF(EXACT('CROP MANAGEMENT'!$D$3,CropLibrary!$F$11),CropLibrary!F63,IF(EXACT('CROP MANAGEMENT'!$D$3,CropLibrary!$G$11),CropLibrary!G63,IF(EXACT('CROP MANAGEMENT'!$D$3,CropLibrary!$H$11),CropLibrary!H63,IF(EXACT('CROP MANAGEMENT'!$D$3,CropLibrary!$I$11),CropLibrary!I63,IF(EXACT('CROP MANAGEMENT'!$D$3,CropLibrary!$J$11),CropLibrary!J63,IF(EXACT('CROP MANAGEMENT'!$D$3,CropLibrary!$K$11),CropLibrary!K63,AW62)))))))</f>
        <v>0</v>
      </c>
      <c r="H62" s="379">
        <f>IF(EXACT('CROP MANAGEMENT'!$E$3,CropLibrary!$E$11),CropLibrary!E63,IF(EXACT('CROP MANAGEMENT'!$E$3,CropLibrary!$F$11),CropLibrary!F63,IF(EXACT('CROP MANAGEMENT'!$E$3,CropLibrary!$G$11),CropLibrary!G63,IF(EXACT('CROP MANAGEMENT'!$E$3,CropLibrary!$H$11),CropLibrary!H63,IF(EXACT('CROP MANAGEMENT'!$E$3,CropLibrary!$I$11),CropLibrary!I63,IF(EXACT('CROP MANAGEMENT'!$E$3,CropLibrary!$J$11),CropLibrary!J63,IF(EXACT('CROP MANAGEMENT'!$E$3,CropLibrary!$K$11),CropLibrary!K63,AX62)))))))</f>
        <v>0</v>
      </c>
      <c r="I62" s="379">
        <f>IF(EXACT('CROP MANAGEMENT'!$F$3,CropLibrary!$E$11),CropLibrary!E63,IF(EXACT('CROP MANAGEMENT'!$F$3,CropLibrary!$F$11),CropLibrary!F63,IF(EXACT('CROP MANAGEMENT'!$F$3,CropLibrary!$G$11),CropLibrary!G63,IF(EXACT('CROP MANAGEMENT'!$F$3,CropLibrary!$H$11),CropLibrary!H63,IF(EXACT('CROP MANAGEMENT'!$F$3,CropLibrary!$I$11),CropLibrary!I63,IF(EXACT('CROP MANAGEMENT'!$F$3,CropLibrary!$J$11),CropLibrary!J63,IF(EXACT('CROP MANAGEMENT'!$F$3,CropLibrary!$K$11),CropLibrary!K63,AY62)))))))</f>
        <v>0</v>
      </c>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41" t="str">
        <f>IF(EXACT('CROP MANAGEMENT'!$B$3,CropLibrary!$L$11),CropLibrary!L63,IF(EXACT('CROP MANAGEMENT'!$B$3,CropLibrary!$M$11),CropLibrary!M63,IF(EXACT('CROP MANAGEMENT'!$B$3,CropLibrary!$N$11),CropLibrary!N63,"out of range")))</f>
        <v>out of range</v>
      </c>
      <c r="AV62" s="13" t="str">
        <f>IF(EXACT('CROP MANAGEMENT'!$C$3,CropLibrary!$L$11),CropLibrary!L63,IF(EXACT('CROP MANAGEMENT'!$C$3,CropLibrary!$M$11),CropLibrary!M63,IF(EXACT('CROP MANAGEMENT'!$C$3,CropLibrary!$N$11),CropLibrary!N63,"out of range")))</f>
        <v>out of range</v>
      </c>
      <c r="AW62" s="13" t="str">
        <f>IF(EXACT('CROP MANAGEMENT'!$D$3,CropLibrary!$L$11),CropLibrary!L63,IF(EXACT('CROP MANAGEMENT'!$D$3,CropLibrary!$M$11),CropLibrary!M63,IF(EXACT('CROP MANAGEMENT'!$D$3,CropLibrary!$N$11),CropLibrary!N63,"out of range")))</f>
        <v>out of range</v>
      </c>
      <c r="AX62" s="13">
        <f>IF(EXACT('CROP MANAGEMENT'!$E$3,CropLibrary!$L$11),CropLibrary!L63,IF(EXACT('CROP MANAGEMENT'!$E$3,CropLibrary!$M$11),CropLibrary!M63,IF(EXACT('CROP MANAGEMENT'!$E$3,CropLibrary!$N$11),CropLibrary!N63,"out of range")))</f>
        <v>0</v>
      </c>
      <c r="AY62" s="13" t="str">
        <f>IF(EXACT('CROP MANAGEMENT'!$F$3,CropLibrary!$L$11),CropLibrary!L63,IF(EXACT('CROP MANAGEMENT'!$F$3,CropLibrary!$M$11),CropLibrary!M63,IF(EXACT('CROP MANAGEMENT'!$F$3,CropLibrary!$N$11),CropLibrary!N63,"out of range")))</f>
        <v>out of range</v>
      </c>
      <c r="AZ62" s="13"/>
      <c r="BA62" s="13"/>
      <c r="BB62" s="13"/>
      <c r="BC62" s="13"/>
      <c r="BD62" s="13"/>
      <c r="BE62" s="13"/>
      <c r="BF62" s="13"/>
      <c r="BG62" s="13"/>
      <c r="BH62" s="13"/>
      <c r="BI62" s="13"/>
      <c r="BJ62" s="13"/>
      <c r="BK62" s="13"/>
      <c r="BL62" s="13"/>
      <c r="BM62" s="13"/>
      <c r="BN62" s="13"/>
      <c r="BO62" s="13"/>
      <c r="BP62" s="13"/>
      <c r="BQ62" s="378"/>
      <c r="BR62" s="13"/>
      <c r="BS62" s="13"/>
      <c r="BT62" s="13"/>
      <c r="BU62" s="11"/>
      <c r="BV62" s="11"/>
      <c r="BW62" s="11"/>
    </row>
    <row r="63" spans="1:75" x14ac:dyDescent="0.3">
      <c r="A63" s="519"/>
      <c r="B63" s="519"/>
      <c r="C63" s="203" t="str">
        <f>CropLibrary!C64</f>
        <v>Fraction of crop eaten by nematode</v>
      </c>
      <c r="D63" s="212" t="str">
        <f>CropLibrary!D64</f>
        <v>[]</v>
      </c>
      <c r="E63" s="379">
        <f>IF(EXACT('CROP MANAGEMENT'!$B$3,CropLibrary!$E$11),CropLibrary!E64,IF(EXACT('CROP MANAGEMENT'!$B$3,CropLibrary!$F$11),CropLibrary!F64,IF(EXACT('CROP MANAGEMENT'!$B$3,CropLibrary!$G$11),CropLibrary!G64,IF(EXACT('CROP MANAGEMENT'!$B$3,CropLibrary!$H$11),CropLibrary!H64,IF(EXACT('CROP MANAGEMENT'!$B$3,CropLibrary!$I$11),CropLibrary!I64,IF(EXACT('CROP MANAGEMENT'!$B$3,CropLibrary!$J$11),CropLibrary!J64,IF(EXACT('CROP MANAGEMENT'!$B$3,CropLibrary!$K$11),CropLibrary!K64,AU63)))))))</f>
        <v>0</v>
      </c>
      <c r="F63" s="379">
        <f>IF(EXACT('CROP MANAGEMENT'!$C$3,CropLibrary!$E$11),CropLibrary!E64,IF(EXACT('CROP MANAGEMENT'!$C$3,CropLibrary!$F$11),CropLibrary!F64,IF(EXACT('CROP MANAGEMENT'!$C$3,CropLibrary!$G$11),CropLibrary!G64,IF(EXACT('CROP MANAGEMENT'!$C$3,CropLibrary!$H$11),CropLibrary!H64,IF(EXACT('CROP MANAGEMENT'!$C$3,CropLibrary!$I$11),CropLibrary!I64,IF(EXACT('CROP MANAGEMENT'!$C$3,CropLibrary!$J$11),CropLibrary!J64,IF(EXACT('CROP MANAGEMENT'!$C$3,CropLibrary!$K$11),CropLibrary!K64,AV63)))))))</f>
        <v>0</v>
      </c>
      <c r="G63" s="379">
        <f>IF(EXACT('CROP MANAGEMENT'!$D$3,CropLibrary!$E$11),CropLibrary!E64,IF(EXACT('CROP MANAGEMENT'!$D$3,CropLibrary!$F$11),CropLibrary!F64,IF(EXACT('CROP MANAGEMENT'!$D$3,CropLibrary!$G$11),CropLibrary!G64,IF(EXACT('CROP MANAGEMENT'!$D$3,CropLibrary!$H$11),CropLibrary!H64,IF(EXACT('CROP MANAGEMENT'!$D$3,CropLibrary!$I$11),CropLibrary!I64,IF(EXACT('CROP MANAGEMENT'!$D$3,CropLibrary!$J$11),CropLibrary!J64,IF(EXACT('CROP MANAGEMENT'!$D$3,CropLibrary!$K$11),CropLibrary!K64,AW63)))))))</f>
        <v>0</v>
      </c>
      <c r="H63" s="379">
        <f>IF(EXACT('CROP MANAGEMENT'!$E$3,CropLibrary!$E$11),CropLibrary!E64,IF(EXACT('CROP MANAGEMENT'!$E$3,CropLibrary!$F$11),CropLibrary!F64,IF(EXACT('CROP MANAGEMENT'!$E$3,CropLibrary!$G$11),CropLibrary!G64,IF(EXACT('CROP MANAGEMENT'!$E$3,CropLibrary!$H$11),CropLibrary!H64,IF(EXACT('CROP MANAGEMENT'!$E$3,CropLibrary!$I$11),CropLibrary!I64,IF(EXACT('CROP MANAGEMENT'!$E$3,CropLibrary!$J$11),CropLibrary!J64,IF(EXACT('CROP MANAGEMENT'!$E$3,CropLibrary!$K$11),CropLibrary!K64,AX63)))))))</f>
        <v>0</v>
      </c>
      <c r="I63" s="379">
        <f>IF(EXACT('CROP MANAGEMENT'!$F$3,CropLibrary!$E$11),CropLibrary!E64,IF(EXACT('CROP MANAGEMENT'!$F$3,CropLibrary!$F$11),CropLibrary!F64,IF(EXACT('CROP MANAGEMENT'!$F$3,CropLibrary!$G$11),CropLibrary!G64,IF(EXACT('CROP MANAGEMENT'!$F$3,CropLibrary!$H$11),CropLibrary!H64,IF(EXACT('CROP MANAGEMENT'!$F$3,CropLibrary!$I$11),CropLibrary!I64,IF(EXACT('CROP MANAGEMENT'!$F$3,CropLibrary!$J$11),CropLibrary!J64,IF(EXACT('CROP MANAGEMENT'!$F$3,CropLibrary!$K$11),CropLibrary!K64,AY63)))))))</f>
        <v>0</v>
      </c>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41" t="str">
        <f>IF(EXACT('CROP MANAGEMENT'!$B$3,CropLibrary!$L$11),CropLibrary!L64,IF(EXACT('CROP MANAGEMENT'!$B$3,CropLibrary!$M$11),CropLibrary!M64,IF(EXACT('CROP MANAGEMENT'!$B$3,CropLibrary!$N$11),CropLibrary!N64,"out of range")))</f>
        <v>out of range</v>
      </c>
      <c r="AV63" s="13" t="str">
        <f>IF(EXACT('CROP MANAGEMENT'!$C$3,CropLibrary!$L$11),CropLibrary!L64,IF(EXACT('CROP MANAGEMENT'!$C$3,CropLibrary!$M$11),CropLibrary!M64,IF(EXACT('CROP MANAGEMENT'!$C$3,CropLibrary!$N$11),CropLibrary!N64,"out of range")))</f>
        <v>out of range</v>
      </c>
      <c r="AW63" s="13" t="str">
        <f>IF(EXACT('CROP MANAGEMENT'!$D$3,CropLibrary!$L$11),CropLibrary!L64,IF(EXACT('CROP MANAGEMENT'!$D$3,CropLibrary!$M$11),CropLibrary!M64,IF(EXACT('CROP MANAGEMENT'!$D$3,CropLibrary!$N$11),CropLibrary!N64,"out of range")))</f>
        <v>out of range</v>
      </c>
      <c r="AX63" s="13">
        <f>IF(EXACT('CROP MANAGEMENT'!$E$3,CropLibrary!$L$11),CropLibrary!L64,IF(EXACT('CROP MANAGEMENT'!$E$3,CropLibrary!$M$11),CropLibrary!M64,IF(EXACT('CROP MANAGEMENT'!$E$3,CropLibrary!$N$11),CropLibrary!N64,"out of range")))</f>
        <v>0</v>
      </c>
      <c r="AY63" s="13" t="str">
        <f>IF(EXACT('CROP MANAGEMENT'!$F$3,CropLibrary!$L$11),CropLibrary!L64,IF(EXACT('CROP MANAGEMENT'!$F$3,CropLibrary!$M$11),CropLibrary!M64,IF(EXACT('CROP MANAGEMENT'!$F$3,CropLibrary!$N$11),CropLibrary!N64,"out of range")))</f>
        <v>out of range</v>
      </c>
      <c r="AZ63" s="13"/>
      <c r="BA63" s="13"/>
      <c r="BB63" s="13"/>
      <c r="BC63" s="13"/>
      <c r="BD63" s="13"/>
      <c r="BE63" s="13"/>
      <c r="BF63" s="13"/>
      <c r="BG63" s="13"/>
      <c r="BH63" s="13"/>
      <c r="BI63" s="13"/>
      <c r="BJ63" s="13"/>
      <c r="BK63" s="13"/>
      <c r="BL63" s="13"/>
      <c r="BM63" s="13"/>
      <c r="BN63" s="13"/>
      <c r="BO63" s="13"/>
      <c r="BP63" s="13"/>
      <c r="BQ63" s="378"/>
      <c r="BR63" s="13"/>
      <c r="BS63" s="13"/>
      <c r="BT63" s="13"/>
      <c r="BU63" s="11"/>
      <c r="BV63" s="11"/>
      <c r="BW63" s="11"/>
    </row>
    <row r="64" spans="1:75" x14ac:dyDescent="0.3">
      <c r="A64" s="519"/>
      <c r="B64" s="519"/>
      <c r="C64" s="203" t="str">
        <f>CropLibrary!C65</f>
        <v>Fraction of crop eaten by goat</v>
      </c>
      <c r="D64" s="212" t="str">
        <f>CropLibrary!D65</f>
        <v>[]</v>
      </c>
      <c r="E64" s="379">
        <f>IF(EXACT('CROP MANAGEMENT'!$B$3,CropLibrary!$E$11),CropLibrary!E65,IF(EXACT('CROP MANAGEMENT'!$B$3,CropLibrary!$F$11),CropLibrary!F65,IF(EXACT('CROP MANAGEMENT'!$B$3,CropLibrary!$G$11),CropLibrary!G65,IF(EXACT('CROP MANAGEMENT'!$B$3,CropLibrary!$H$11),CropLibrary!H65,IF(EXACT('CROP MANAGEMENT'!$B$3,CropLibrary!$I$11),CropLibrary!I65,IF(EXACT('CROP MANAGEMENT'!$B$3,CropLibrary!$J$11),CropLibrary!J65,IF(EXACT('CROP MANAGEMENT'!$B$3,CropLibrary!$K$11),CropLibrary!K65,AU64)))))))</f>
        <v>0</v>
      </c>
      <c r="F64" s="379">
        <f>IF(EXACT('CROP MANAGEMENT'!$C$3,CropLibrary!$E$11),CropLibrary!E65,IF(EXACT('CROP MANAGEMENT'!$C$3,CropLibrary!$F$11),CropLibrary!F65,IF(EXACT('CROP MANAGEMENT'!$C$3,CropLibrary!$G$11),CropLibrary!G65,IF(EXACT('CROP MANAGEMENT'!$C$3,CropLibrary!$H$11),CropLibrary!H65,IF(EXACT('CROP MANAGEMENT'!$C$3,CropLibrary!$I$11),CropLibrary!I65,IF(EXACT('CROP MANAGEMENT'!$C$3,CropLibrary!$J$11),CropLibrary!J65,IF(EXACT('CROP MANAGEMENT'!$C$3,CropLibrary!$K$11),CropLibrary!K65,AV64)))))))</f>
        <v>0</v>
      </c>
      <c r="G64" s="379">
        <f>IF(EXACT('CROP MANAGEMENT'!$D$3,CropLibrary!$E$11),CropLibrary!E65,IF(EXACT('CROP MANAGEMENT'!$D$3,CropLibrary!$F$11),CropLibrary!F65,IF(EXACT('CROP MANAGEMENT'!$D$3,CropLibrary!$G$11),CropLibrary!G65,IF(EXACT('CROP MANAGEMENT'!$D$3,CropLibrary!$H$11),CropLibrary!H65,IF(EXACT('CROP MANAGEMENT'!$D$3,CropLibrary!$I$11),CropLibrary!I65,IF(EXACT('CROP MANAGEMENT'!$D$3,CropLibrary!$J$11),CropLibrary!J65,IF(EXACT('CROP MANAGEMENT'!$D$3,CropLibrary!$K$11),CropLibrary!K65,AW64)))))))</f>
        <v>0</v>
      </c>
      <c r="H64" s="379">
        <f>IF(EXACT('CROP MANAGEMENT'!$E$3,CropLibrary!$E$11),CropLibrary!E65,IF(EXACT('CROP MANAGEMENT'!$E$3,CropLibrary!$F$11),CropLibrary!F65,IF(EXACT('CROP MANAGEMENT'!$E$3,CropLibrary!$G$11),CropLibrary!G65,IF(EXACT('CROP MANAGEMENT'!$E$3,CropLibrary!$H$11),CropLibrary!H65,IF(EXACT('CROP MANAGEMENT'!$E$3,CropLibrary!$I$11),CropLibrary!I65,IF(EXACT('CROP MANAGEMENT'!$E$3,CropLibrary!$J$11),CropLibrary!J65,IF(EXACT('CROP MANAGEMENT'!$E$3,CropLibrary!$K$11),CropLibrary!K65,AX64)))))))</f>
        <v>0</v>
      </c>
      <c r="I64" s="379">
        <f>IF(EXACT('CROP MANAGEMENT'!$F$3,CropLibrary!$E$11),CropLibrary!E65,IF(EXACT('CROP MANAGEMENT'!$F$3,CropLibrary!$F$11),CropLibrary!F65,IF(EXACT('CROP MANAGEMENT'!$F$3,CropLibrary!$G$11),CropLibrary!G65,IF(EXACT('CROP MANAGEMENT'!$F$3,CropLibrary!$H$11),CropLibrary!H65,IF(EXACT('CROP MANAGEMENT'!$F$3,CropLibrary!$I$11),CropLibrary!I65,IF(EXACT('CROP MANAGEMENT'!$F$3,CropLibrary!$J$11),CropLibrary!J65,IF(EXACT('CROP MANAGEMENT'!$F$3,CropLibrary!$K$11),CropLibrary!K65,AY64)))))))</f>
        <v>0</v>
      </c>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41" t="str">
        <f>IF(EXACT('CROP MANAGEMENT'!$B$3,CropLibrary!$L$11),CropLibrary!L65,IF(EXACT('CROP MANAGEMENT'!$B$3,CropLibrary!$M$11),CropLibrary!M65,IF(EXACT('CROP MANAGEMENT'!$B$3,CropLibrary!$N$11),CropLibrary!N65,"out of range")))</f>
        <v>out of range</v>
      </c>
      <c r="AV64" s="13" t="str">
        <f>IF(EXACT('CROP MANAGEMENT'!$C$3,CropLibrary!$L$11),CropLibrary!L65,IF(EXACT('CROP MANAGEMENT'!$C$3,CropLibrary!$M$11),CropLibrary!M65,IF(EXACT('CROP MANAGEMENT'!$C$3,CropLibrary!$N$11),CropLibrary!N65,"out of range")))</f>
        <v>out of range</v>
      </c>
      <c r="AW64" s="13" t="str">
        <f>IF(EXACT('CROP MANAGEMENT'!$D$3,CropLibrary!$L$11),CropLibrary!L65,IF(EXACT('CROP MANAGEMENT'!$D$3,CropLibrary!$M$11),CropLibrary!M65,IF(EXACT('CROP MANAGEMENT'!$D$3,CropLibrary!$N$11),CropLibrary!N65,"out of range")))</f>
        <v>out of range</v>
      </c>
      <c r="AX64" s="13">
        <f>IF(EXACT('CROP MANAGEMENT'!$E$3,CropLibrary!$L$11),CropLibrary!L65,IF(EXACT('CROP MANAGEMENT'!$E$3,CropLibrary!$M$11),CropLibrary!M65,IF(EXACT('CROP MANAGEMENT'!$E$3,CropLibrary!$N$11),CropLibrary!N65,"out of range")))</f>
        <v>0</v>
      </c>
      <c r="AY64" s="13" t="str">
        <f>IF(EXACT('CROP MANAGEMENT'!$F$3,CropLibrary!$L$11),CropLibrary!L65,IF(EXACT('CROP MANAGEMENT'!$F$3,CropLibrary!$M$11),CropLibrary!M65,IF(EXACT('CROP MANAGEMENT'!$F$3,CropLibrary!$N$11),CropLibrary!N65,"out of range")))</f>
        <v>out of range</v>
      </c>
      <c r="AZ64" s="13"/>
      <c r="BA64" s="13"/>
      <c r="BB64" s="13"/>
      <c r="BC64" s="13"/>
      <c r="BD64" s="13"/>
      <c r="BE64" s="13"/>
      <c r="BF64" s="13"/>
      <c r="BG64" s="13"/>
      <c r="BH64" s="13"/>
      <c r="BI64" s="13"/>
      <c r="BJ64" s="13"/>
      <c r="BK64" s="13"/>
      <c r="BL64" s="13"/>
      <c r="BM64" s="13"/>
      <c r="BN64" s="13"/>
      <c r="BO64" s="13"/>
      <c r="BP64" s="13"/>
      <c r="BQ64" s="378"/>
      <c r="BR64" s="13"/>
      <c r="BS64" s="13"/>
      <c r="BT64" s="13"/>
      <c r="BU64" s="11"/>
      <c r="BV64" s="11"/>
      <c r="BW64" s="11"/>
    </row>
    <row r="65" spans="1:75" x14ac:dyDescent="0.3">
      <c r="A65" s="519"/>
      <c r="B65" s="519"/>
      <c r="C65" s="203" t="str">
        <f>CropLibrary!C66</f>
        <v>Fraction of crop eaten by buffalo</v>
      </c>
      <c r="D65" s="212" t="str">
        <f>CropLibrary!D66</f>
        <v>[]</v>
      </c>
      <c r="E65" s="379">
        <f>IF(EXACT('CROP MANAGEMENT'!$B$3,CropLibrary!$E$11),CropLibrary!E66,IF(EXACT('CROP MANAGEMENT'!$B$3,CropLibrary!$F$11),CropLibrary!F66,IF(EXACT('CROP MANAGEMENT'!$B$3,CropLibrary!$G$11),CropLibrary!G66,IF(EXACT('CROP MANAGEMENT'!$B$3,CropLibrary!$H$11),CropLibrary!H66,IF(EXACT('CROP MANAGEMENT'!$B$3,CropLibrary!$I$11),CropLibrary!I66,IF(EXACT('CROP MANAGEMENT'!$B$3,CropLibrary!$J$11),CropLibrary!J66,IF(EXACT('CROP MANAGEMENT'!$B$3,CropLibrary!$K$11),CropLibrary!K66,AU65)))))))</f>
        <v>0</v>
      </c>
      <c r="F65" s="379">
        <f>IF(EXACT('CROP MANAGEMENT'!$C$3,CropLibrary!$E$11),CropLibrary!E66,IF(EXACT('CROP MANAGEMENT'!$C$3,CropLibrary!$F$11),CropLibrary!F66,IF(EXACT('CROP MANAGEMENT'!$C$3,CropLibrary!$G$11),CropLibrary!G66,IF(EXACT('CROP MANAGEMENT'!$C$3,CropLibrary!$H$11),CropLibrary!H66,IF(EXACT('CROP MANAGEMENT'!$C$3,CropLibrary!$I$11),CropLibrary!I66,IF(EXACT('CROP MANAGEMENT'!$C$3,CropLibrary!$J$11),CropLibrary!J66,IF(EXACT('CROP MANAGEMENT'!$C$3,CropLibrary!$K$11),CropLibrary!K66,AV65)))))))</f>
        <v>0</v>
      </c>
      <c r="G65" s="379">
        <f>IF(EXACT('CROP MANAGEMENT'!$D$3,CropLibrary!$E$11),CropLibrary!E66,IF(EXACT('CROP MANAGEMENT'!$D$3,CropLibrary!$F$11),CropLibrary!F66,IF(EXACT('CROP MANAGEMENT'!$D$3,CropLibrary!$G$11),CropLibrary!G66,IF(EXACT('CROP MANAGEMENT'!$D$3,CropLibrary!$H$11),CropLibrary!H66,IF(EXACT('CROP MANAGEMENT'!$D$3,CropLibrary!$I$11),CropLibrary!I66,IF(EXACT('CROP MANAGEMENT'!$D$3,CropLibrary!$J$11),CropLibrary!J66,IF(EXACT('CROP MANAGEMENT'!$D$3,CropLibrary!$K$11),CropLibrary!K66,AW65)))))))</f>
        <v>0</v>
      </c>
      <c r="H65" s="379">
        <f>IF(EXACT('CROP MANAGEMENT'!$E$3,CropLibrary!$E$11),CropLibrary!E66,IF(EXACT('CROP MANAGEMENT'!$E$3,CropLibrary!$F$11),CropLibrary!F66,IF(EXACT('CROP MANAGEMENT'!$E$3,CropLibrary!$G$11),CropLibrary!G66,IF(EXACT('CROP MANAGEMENT'!$E$3,CropLibrary!$H$11),CropLibrary!H66,IF(EXACT('CROP MANAGEMENT'!$E$3,CropLibrary!$I$11),CropLibrary!I66,IF(EXACT('CROP MANAGEMENT'!$E$3,CropLibrary!$J$11),CropLibrary!J66,IF(EXACT('CROP MANAGEMENT'!$E$3,CropLibrary!$K$11),CropLibrary!K66,AX65)))))))</f>
        <v>0</v>
      </c>
      <c r="I65" s="379">
        <f>IF(EXACT('CROP MANAGEMENT'!$F$3,CropLibrary!$E$11),CropLibrary!E66,IF(EXACT('CROP MANAGEMENT'!$F$3,CropLibrary!$F$11),CropLibrary!F66,IF(EXACT('CROP MANAGEMENT'!$F$3,CropLibrary!$G$11),CropLibrary!G66,IF(EXACT('CROP MANAGEMENT'!$F$3,CropLibrary!$H$11),CropLibrary!H66,IF(EXACT('CROP MANAGEMENT'!$F$3,CropLibrary!$I$11),CropLibrary!I66,IF(EXACT('CROP MANAGEMENT'!$F$3,CropLibrary!$J$11),CropLibrary!J66,IF(EXACT('CROP MANAGEMENT'!$F$3,CropLibrary!$K$11),CropLibrary!K66,AY65)))))))</f>
        <v>0</v>
      </c>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41" t="str">
        <f>IF(EXACT('CROP MANAGEMENT'!$B$3,CropLibrary!$L$11),CropLibrary!L66,IF(EXACT('CROP MANAGEMENT'!$B$3,CropLibrary!$M$11),CropLibrary!M66,IF(EXACT('CROP MANAGEMENT'!$B$3,CropLibrary!$N$11),CropLibrary!N66,"out of range")))</f>
        <v>out of range</v>
      </c>
      <c r="AV65" s="13" t="str">
        <f>IF(EXACT('CROP MANAGEMENT'!$C$3,CropLibrary!$L$11),CropLibrary!L66,IF(EXACT('CROP MANAGEMENT'!$C$3,CropLibrary!$M$11),CropLibrary!M66,IF(EXACT('CROP MANAGEMENT'!$C$3,CropLibrary!$N$11),CropLibrary!N66,"out of range")))</f>
        <v>out of range</v>
      </c>
      <c r="AW65" s="13" t="str">
        <f>IF(EXACT('CROP MANAGEMENT'!$D$3,CropLibrary!$L$11),CropLibrary!L66,IF(EXACT('CROP MANAGEMENT'!$D$3,CropLibrary!$M$11),CropLibrary!M66,IF(EXACT('CROP MANAGEMENT'!$D$3,CropLibrary!$N$11),CropLibrary!N66,"out of range")))</f>
        <v>out of range</v>
      </c>
      <c r="AX65" s="13">
        <f>IF(EXACT('CROP MANAGEMENT'!$E$3,CropLibrary!$L$11),CropLibrary!L66,IF(EXACT('CROP MANAGEMENT'!$E$3,CropLibrary!$M$11),CropLibrary!M66,IF(EXACT('CROP MANAGEMENT'!$E$3,CropLibrary!$N$11),CropLibrary!N66,"out of range")))</f>
        <v>0</v>
      </c>
      <c r="AY65" s="13" t="str">
        <f>IF(EXACT('CROP MANAGEMENT'!$F$3,CropLibrary!$L$11),CropLibrary!L66,IF(EXACT('CROP MANAGEMENT'!$F$3,CropLibrary!$M$11),CropLibrary!M66,IF(EXACT('CROP MANAGEMENT'!$F$3,CropLibrary!$N$11),CropLibrary!N66,"out of range")))</f>
        <v>out of range</v>
      </c>
      <c r="AZ65" s="13"/>
      <c r="BA65" s="13"/>
      <c r="BB65" s="13"/>
      <c r="BC65" s="13"/>
      <c r="BD65" s="13"/>
      <c r="BE65" s="13"/>
      <c r="BF65" s="13"/>
      <c r="BG65" s="13"/>
      <c r="BH65" s="13"/>
      <c r="BI65" s="13"/>
      <c r="BJ65" s="13"/>
      <c r="BK65" s="13"/>
      <c r="BL65" s="13"/>
      <c r="BM65" s="13"/>
      <c r="BN65" s="13"/>
      <c r="BO65" s="13"/>
      <c r="BP65" s="13"/>
      <c r="BQ65" s="378"/>
      <c r="BR65" s="13"/>
      <c r="BS65" s="13"/>
      <c r="BT65" s="13"/>
      <c r="BU65" s="11"/>
      <c r="BV65" s="11"/>
      <c r="BW65" s="11"/>
    </row>
    <row r="66" spans="1:75" x14ac:dyDescent="0.3">
      <c r="A66" s="519"/>
      <c r="B66" s="519"/>
      <c r="C66" s="203" t="str">
        <f>CropLibrary!C67</f>
        <v>Fraction of crop eaten by birds</v>
      </c>
      <c r="D66" s="212" t="str">
        <f>CropLibrary!D67</f>
        <v>[]</v>
      </c>
      <c r="E66" s="379">
        <f>IF(EXACT('CROP MANAGEMENT'!$B$3,CropLibrary!$E$11),CropLibrary!E67,IF(EXACT('CROP MANAGEMENT'!$B$3,CropLibrary!$F$11),CropLibrary!F67,IF(EXACT('CROP MANAGEMENT'!$B$3,CropLibrary!$G$11),CropLibrary!G67,IF(EXACT('CROP MANAGEMENT'!$B$3,CropLibrary!$H$11),CropLibrary!H67,IF(EXACT('CROP MANAGEMENT'!$B$3,CropLibrary!$I$11),CropLibrary!I67,IF(EXACT('CROP MANAGEMENT'!$B$3,CropLibrary!$J$11),CropLibrary!J67,IF(EXACT('CROP MANAGEMENT'!$B$3,CropLibrary!$K$11),CropLibrary!K67,AU66)))))))</f>
        <v>0</v>
      </c>
      <c r="F66" s="379">
        <f>IF(EXACT('CROP MANAGEMENT'!$C$3,CropLibrary!$E$11),CropLibrary!E67,IF(EXACT('CROP MANAGEMENT'!$C$3,CropLibrary!$F$11),CropLibrary!F67,IF(EXACT('CROP MANAGEMENT'!$C$3,CropLibrary!$G$11),CropLibrary!G67,IF(EXACT('CROP MANAGEMENT'!$C$3,CropLibrary!$H$11),CropLibrary!H67,IF(EXACT('CROP MANAGEMENT'!$C$3,CropLibrary!$I$11),CropLibrary!I67,IF(EXACT('CROP MANAGEMENT'!$C$3,CropLibrary!$J$11),CropLibrary!J67,IF(EXACT('CROP MANAGEMENT'!$C$3,CropLibrary!$K$11),CropLibrary!K67,AV66)))))))</f>
        <v>0</v>
      </c>
      <c r="G66" s="379">
        <f>IF(EXACT('CROP MANAGEMENT'!$D$3,CropLibrary!$E$11),CropLibrary!E67,IF(EXACT('CROP MANAGEMENT'!$D$3,CropLibrary!$F$11),CropLibrary!F67,IF(EXACT('CROP MANAGEMENT'!$D$3,CropLibrary!$G$11),CropLibrary!G67,IF(EXACT('CROP MANAGEMENT'!$D$3,CropLibrary!$H$11),CropLibrary!H67,IF(EXACT('CROP MANAGEMENT'!$D$3,CropLibrary!$I$11),CropLibrary!I67,IF(EXACT('CROP MANAGEMENT'!$D$3,CropLibrary!$J$11),CropLibrary!J67,IF(EXACT('CROP MANAGEMENT'!$D$3,CropLibrary!$K$11),CropLibrary!K67,AW66)))))))</f>
        <v>0</v>
      </c>
      <c r="H66" s="379">
        <f>IF(EXACT('CROP MANAGEMENT'!$E$3,CropLibrary!$E$11),CropLibrary!E67,IF(EXACT('CROP MANAGEMENT'!$E$3,CropLibrary!$F$11),CropLibrary!F67,IF(EXACT('CROP MANAGEMENT'!$E$3,CropLibrary!$G$11),CropLibrary!G67,IF(EXACT('CROP MANAGEMENT'!$E$3,CropLibrary!$H$11),CropLibrary!H67,IF(EXACT('CROP MANAGEMENT'!$E$3,CropLibrary!$I$11),CropLibrary!I67,IF(EXACT('CROP MANAGEMENT'!$E$3,CropLibrary!$J$11),CropLibrary!J67,IF(EXACT('CROP MANAGEMENT'!$E$3,CropLibrary!$K$11),CropLibrary!K67,AX66)))))))</f>
        <v>0</v>
      </c>
      <c r="I66" s="379">
        <f>IF(EXACT('CROP MANAGEMENT'!$F$3,CropLibrary!$E$11),CropLibrary!E67,IF(EXACT('CROP MANAGEMENT'!$F$3,CropLibrary!$F$11),CropLibrary!F67,IF(EXACT('CROP MANAGEMENT'!$F$3,CropLibrary!$G$11),CropLibrary!G67,IF(EXACT('CROP MANAGEMENT'!$F$3,CropLibrary!$H$11),CropLibrary!H67,IF(EXACT('CROP MANAGEMENT'!$F$3,CropLibrary!$I$11),CropLibrary!I67,IF(EXACT('CROP MANAGEMENT'!$F$3,CropLibrary!$J$11),CropLibrary!J67,IF(EXACT('CROP MANAGEMENT'!$F$3,CropLibrary!$K$11),CropLibrary!K67,AY66)))))))</f>
        <v>0</v>
      </c>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41" t="str">
        <f>IF(EXACT('CROP MANAGEMENT'!$B$3,CropLibrary!$L$11),CropLibrary!L67,IF(EXACT('CROP MANAGEMENT'!$B$3,CropLibrary!$M$11),CropLibrary!M67,IF(EXACT('CROP MANAGEMENT'!$B$3,CropLibrary!$N$11),CropLibrary!N67,"out of range")))</f>
        <v>out of range</v>
      </c>
      <c r="AV66" s="13" t="str">
        <f>IF(EXACT('CROP MANAGEMENT'!$C$3,CropLibrary!$L$11),CropLibrary!L67,IF(EXACT('CROP MANAGEMENT'!$C$3,CropLibrary!$M$11),CropLibrary!M67,IF(EXACT('CROP MANAGEMENT'!$C$3,CropLibrary!$N$11),CropLibrary!N67,"out of range")))</f>
        <v>out of range</v>
      </c>
      <c r="AW66" s="13" t="str">
        <f>IF(EXACT('CROP MANAGEMENT'!$D$3,CropLibrary!$L$11),CropLibrary!L67,IF(EXACT('CROP MANAGEMENT'!$D$3,CropLibrary!$M$11),CropLibrary!M67,IF(EXACT('CROP MANAGEMENT'!$D$3,CropLibrary!$N$11),CropLibrary!N67,"out of range")))</f>
        <v>out of range</v>
      </c>
      <c r="AX66" s="13">
        <f>IF(EXACT('CROP MANAGEMENT'!$E$3,CropLibrary!$L$11),CropLibrary!L67,IF(EXACT('CROP MANAGEMENT'!$E$3,CropLibrary!$M$11),CropLibrary!M67,IF(EXACT('CROP MANAGEMENT'!$E$3,CropLibrary!$N$11),CropLibrary!N67,"out of range")))</f>
        <v>0</v>
      </c>
      <c r="AY66" s="13" t="str">
        <f>IF(EXACT('CROP MANAGEMENT'!$F$3,CropLibrary!$L$11),CropLibrary!L67,IF(EXACT('CROP MANAGEMENT'!$F$3,CropLibrary!$M$11),CropLibrary!M67,IF(EXACT('CROP MANAGEMENT'!$F$3,CropLibrary!$N$11),CropLibrary!N67,"out of range")))</f>
        <v>out of range</v>
      </c>
      <c r="AZ66" s="13"/>
      <c r="BA66" s="13"/>
      <c r="BB66" s="13"/>
      <c r="BC66" s="13"/>
      <c r="BD66" s="13"/>
      <c r="BE66" s="13"/>
      <c r="BF66" s="13"/>
      <c r="BG66" s="13"/>
      <c r="BH66" s="13"/>
      <c r="BI66" s="13"/>
      <c r="BJ66" s="13"/>
      <c r="BK66" s="13"/>
      <c r="BL66" s="13"/>
      <c r="BM66" s="13"/>
      <c r="BN66" s="13"/>
      <c r="BO66" s="13"/>
      <c r="BP66" s="13"/>
      <c r="BQ66" s="378"/>
      <c r="BR66" s="13"/>
      <c r="BS66" s="13"/>
      <c r="BT66" s="13"/>
      <c r="BU66" s="11"/>
      <c r="BV66" s="11"/>
      <c r="BW66" s="11"/>
    </row>
    <row r="67" spans="1:75" x14ac:dyDescent="0.3">
      <c r="A67" s="521" t="str">
        <f>CropLibrary!A68</f>
        <v>Agronomic Yield</v>
      </c>
      <c r="B67" s="522"/>
      <c r="C67" s="203" t="str">
        <f>CropLibrary!C68</f>
        <v>Standard moisture content</v>
      </c>
      <c r="D67" s="212" t="str">
        <f>CropLibrary!D68</f>
        <v>[]</v>
      </c>
      <c r="E67" s="379">
        <f>IF(EXACT('CROP MANAGEMENT'!$B$3,CropLibrary!$E$11),CropLibrary!E68,IF(EXACT('CROP MANAGEMENT'!$B$3,CropLibrary!$F$11),CropLibrary!F68,IF(EXACT('CROP MANAGEMENT'!$B$3,CropLibrary!$G$11),CropLibrary!G68,IF(EXACT('CROP MANAGEMENT'!$B$3,CropLibrary!$H$11),CropLibrary!H68,IF(EXACT('CROP MANAGEMENT'!$B$3,CropLibrary!$I$11),CropLibrary!I68,IF(EXACT('CROP MANAGEMENT'!$B$3,CropLibrary!$J$11),CropLibrary!J68,IF(EXACT('CROP MANAGEMENT'!$B$3,CropLibrary!$K$11),CropLibrary!K68,AU67)))))))</f>
        <v>0.65</v>
      </c>
      <c r="F67" s="379">
        <f>IF(EXACT('CROP MANAGEMENT'!$C$3,CropLibrary!$E$11),CropLibrary!E68,IF(EXACT('CROP MANAGEMENT'!$C$3,CropLibrary!$F$11),CropLibrary!F68,IF(EXACT('CROP MANAGEMENT'!$C$3,CropLibrary!$G$11),CropLibrary!G68,IF(EXACT('CROP MANAGEMENT'!$C$3,CropLibrary!$H$11),CropLibrary!H68,IF(EXACT('CROP MANAGEMENT'!$C$3,CropLibrary!$I$11),CropLibrary!I68,IF(EXACT('CROP MANAGEMENT'!$C$3,CropLibrary!$J$11),CropLibrary!J68,IF(EXACT('CROP MANAGEMENT'!$C$3,CropLibrary!$K$11),CropLibrary!K68,AV67)))))))</f>
        <v>0.15</v>
      </c>
      <c r="G67" s="379">
        <f>IF(EXACT('CROP MANAGEMENT'!$D$3,CropLibrary!$E$11),CropLibrary!E68,IF(EXACT('CROP MANAGEMENT'!$D$3,CropLibrary!$F$11),CropLibrary!F68,IF(EXACT('CROP MANAGEMENT'!$D$3,CropLibrary!$G$11),CropLibrary!G68,IF(EXACT('CROP MANAGEMENT'!$D$3,CropLibrary!$H$11),CropLibrary!H68,IF(EXACT('CROP MANAGEMENT'!$D$3,CropLibrary!$I$11),CropLibrary!I68,IF(EXACT('CROP MANAGEMENT'!$D$3,CropLibrary!$J$11),CropLibrary!J68,IF(EXACT('CROP MANAGEMENT'!$D$3,CropLibrary!$K$11),CropLibrary!K68,AW67)))))))</f>
        <v>0.1</v>
      </c>
      <c r="H67" s="379">
        <f>IF(EXACT('CROP MANAGEMENT'!$E$3,CropLibrary!$E$11),CropLibrary!E68,IF(EXACT('CROP MANAGEMENT'!$E$3,CropLibrary!$F$11),CropLibrary!F68,IF(EXACT('CROP MANAGEMENT'!$E$3,CropLibrary!$G$11),CropLibrary!G68,IF(EXACT('CROP MANAGEMENT'!$E$3,CropLibrary!$H$11),CropLibrary!H68,IF(EXACT('CROP MANAGEMENT'!$E$3,CropLibrary!$I$11),CropLibrary!I68,IF(EXACT('CROP MANAGEMENT'!$E$3,CropLibrary!$J$11),CropLibrary!J68,IF(EXACT('CROP MANAGEMENT'!$E$3,CropLibrary!$K$11),CropLibrary!K68,AX67)))))))</f>
        <v>0.1</v>
      </c>
      <c r="I67" s="379">
        <f>IF(EXACT('CROP MANAGEMENT'!$F$3,CropLibrary!$E$11),CropLibrary!E68,IF(EXACT('CROP MANAGEMENT'!$F$3,CropLibrary!$F$11),CropLibrary!F68,IF(EXACT('CROP MANAGEMENT'!$F$3,CropLibrary!$G$11),CropLibrary!G68,IF(EXACT('CROP MANAGEMENT'!$F$3,CropLibrary!$H$11),CropLibrary!H68,IF(EXACT('CROP MANAGEMENT'!$F$3,CropLibrary!$I$11),CropLibrary!I68,IF(EXACT('CROP MANAGEMENT'!$F$3,CropLibrary!$J$11),CropLibrary!J68,IF(EXACT('CROP MANAGEMENT'!$F$3,CropLibrary!$K$11),CropLibrary!K68,AY67)))))))</f>
        <v>0.75</v>
      </c>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382" t="str">
        <f>IF(EXACT('CROP MANAGEMENT'!$B$3,CropLibrary!$L$11),CropLibrary!L68,IF(EXACT('CROP MANAGEMENT'!$B$3,CropLibrary!$M$11),CropLibrary!M68,IF(EXACT('CROP MANAGEMENT'!$B$3,CropLibrary!$N$11),CropLibrary!N68,"out of range")))</f>
        <v>out of range</v>
      </c>
      <c r="AV67" s="383" t="str">
        <f>IF(EXACT('CROP MANAGEMENT'!$C$3,CropLibrary!$L$11),CropLibrary!L68,IF(EXACT('CROP MANAGEMENT'!$C$3,CropLibrary!$M$11),CropLibrary!M68,IF(EXACT('CROP MANAGEMENT'!$C$3,CropLibrary!$N$11),CropLibrary!N68,"out of range")))</f>
        <v>out of range</v>
      </c>
      <c r="AW67" s="383" t="str">
        <f>IF(EXACT('CROP MANAGEMENT'!$D$3,CropLibrary!$L$11),CropLibrary!L68,IF(EXACT('CROP MANAGEMENT'!$D$3,CropLibrary!$M$11),CropLibrary!M68,IF(EXACT('CROP MANAGEMENT'!$D$3,CropLibrary!$N$11),CropLibrary!N68,"out of range")))</f>
        <v>out of range</v>
      </c>
      <c r="AX67" s="383">
        <f>IF(EXACT('CROP MANAGEMENT'!$E$3,CropLibrary!$L$11),CropLibrary!L68,IF(EXACT('CROP MANAGEMENT'!$E$3,CropLibrary!$M$11),CropLibrary!M68,IF(EXACT('CROP MANAGEMENT'!$E$3,CropLibrary!$N$11),CropLibrary!N68,"out of range")))</f>
        <v>0.1</v>
      </c>
      <c r="AY67" s="383" t="str">
        <f>IF(EXACT('CROP MANAGEMENT'!$F$3,CropLibrary!$L$11),CropLibrary!L68,IF(EXACT('CROP MANAGEMENT'!$F$3,CropLibrary!$M$11),CropLibrary!M68,IF(EXACT('CROP MANAGEMENT'!$F$3,CropLibrary!$N$11),CropLibrary!N68,"out of range")))</f>
        <v>out of range</v>
      </c>
      <c r="AZ67" s="383"/>
      <c r="BA67" s="383"/>
      <c r="BB67" s="383"/>
      <c r="BC67" s="383"/>
      <c r="BD67" s="383"/>
      <c r="BE67" s="383"/>
      <c r="BF67" s="383"/>
      <c r="BG67" s="383"/>
      <c r="BH67" s="383"/>
      <c r="BI67" s="383"/>
      <c r="BJ67" s="383"/>
      <c r="BK67" s="383"/>
      <c r="BL67" s="383"/>
      <c r="BM67" s="383"/>
      <c r="BN67" s="383"/>
      <c r="BO67" s="383"/>
      <c r="BP67" s="383"/>
      <c r="BQ67" s="384"/>
      <c r="BR67" s="13"/>
      <c r="BS67" s="13"/>
      <c r="BT67" s="13"/>
      <c r="BU67" s="11"/>
      <c r="BV67" s="11"/>
      <c r="BW67" s="11"/>
    </row>
    <row r="68" spans="1:75" x14ac:dyDescent="0.3">
      <c r="A68" s="11"/>
      <c r="B68" s="11"/>
      <c r="C68" s="375"/>
      <c r="D68" s="375"/>
      <c r="E68" s="385"/>
      <c r="F68" s="385"/>
      <c r="G68" s="385"/>
      <c r="H68" s="385"/>
      <c r="I68" s="385"/>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3"/>
      <c r="BA68" s="13"/>
      <c r="BB68" s="13"/>
      <c r="BC68" s="13"/>
      <c r="BD68" s="13"/>
      <c r="BE68" s="13"/>
      <c r="BF68" s="13"/>
      <c r="BG68" s="13"/>
      <c r="BH68" s="13"/>
      <c r="BI68" s="13"/>
      <c r="BJ68" s="13"/>
      <c r="BK68" s="13"/>
      <c r="BL68" s="13"/>
      <c r="BM68" s="13"/>
      <c r="BN68" s="13"/>
      <c r="BO68" s="13"/>
      <c r="BP68" s="13"/>
      <c r="BQ68" s="13"/>
      <c r="BR68" s="13"/>
      <c r="BS68" s="13"/>
      <c r="BT68" s="13"/>
      <c r="BU68" s="11"/>
      <c r="BV68" s="11"/>
      <c r="BW68" s="11"/>
    </row>
    <row r="69" spans="1:75" x14ac:dyDescent="0.3">
      <c r="A69" s="376"/>
      <c r="B69" s="11"/>
      <c r="C69" s="31"/>
      <c r="D69" s="31"/>
      <c r="E69" s="9"/>
      <c r="F69" s="9"/>
      <c r="G69" s="9"/>
      <c r="H69" s="9"/>
      <c r="I69" s="9"/>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row>
    <row r="70" spans="1:75" x14ac:dyDescent="0.3">
      <c r="A70" s="11"/>
      <c r="B70" s="11"/>
      <c r="C70" s="31" t="s">
        <v>177</v>
      </c>
      <c r="D70" s="31" t="s">
        <v>177</v>
      </c>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row>
    <row r="71" spans="1:75" x14ac:dyDescent="0.3">
      <c r="A71" s="11"/>
      <c r="B71" s="11"/>
      <c r="C71" s="16" t="s">
        <v>177</v>
      </c>
      <c r="D71" s="11"/>
      <c r="E71" s="11"/>
      <c r="F71" s="11"/>
      <c r="G71" s="11"/>
      <c r="H71" s="11"/>
      <c r="I71" s="11"/>
      <c r="J71" s="11"/>
      <c r="K71" s="11"/>
      <c r="L71" s="11"/>
      <c r="M71" s="11"/>
      <c r="N71" s="11"/>
      <c r="O71" s="11"/>
      <c r="P71" s="11"/>
      <c r="Q71" s="11"/>
      <c r="R71" s="11"/>
      <c r="S71" s="11"/>
      <c r="T71" s="444"/>
      <c r="U71" s="444"/>
      <c r="V71" s="444"/>
      <c r="W71" s="444"/>
      <c r="X71" s="444"/>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row>
    <row r="72" spans="1:75"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row>
    <row r="73" spans="1:75"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row>
    <row r="74" spans="1:75"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row>
    <row r="75" spans="1:75"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row>
    <row r="76" spans="1:75"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row>
    <row r="77" spans="1:75" x14ac:dyDescent="0.3">
      <c r="A77" s="11"/>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row>
    <row r="78" spans="1:75" x14ac:dyDescent="0.3">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row>
    <row r="79" spans="1:75" ht="15.75" customHeight="1" x14ac:dyDescent="0.3">
      <c r="A79" s="11"/>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row>
    <row r="80" spans="1:75" x14ac:dyDescent="0.3">
      <c r="A80" s="11"/>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row>
    <row r="81" spans="1:75" x14ac:dyDescent="0.3">
      <c r="A81" s="11"/>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row>
    <row r="82" spans="1:75" x14ac:dyDescent="0.3">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row>
    <row r="83" spans="1:75" x14ac:dyDescent="0.3">
      <c r="A83" s="11"/>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row>
    <row r="84" spans="1:75" x14ac:dyDescent="0.3">
      <c r="A84" s="11"/>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row>
    <row r="85" spans="1:75" x14ac:dyDescent="0.3">
      <c r="A85" s="11"/>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row>
    <row r="86" spans="1:75" x14ac:dyDescent="0.3">
      <c r="A86" s="11"/>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row>
    <row r="87" spans="1:75" x14ac:dyDescent="0.3">
      <c r="A87" s="11"/>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row>
    <row r="88" spans="1:75" x14ac:dyDescent="0.3">
      <c r="A88" s="11"/>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row>
    <row r="89" spans="1:75" x14ac:dyDescent="0.3">
      <c r="A89" s="11"/>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row>
    <row r="90" spans="1:75" x14ac:dyDescent="0.3">
      <c r="A90" s="11"/>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row>
    <row r="91" spans="1:75" x14ac:dyDescent="0.3">
      <c r="A91" s="11"/>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row>
    <row r="92" spans="1:75" x14ac:dyDescent="0.3">
      <c r="A92" s="11"/>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row>
    <row r="93" spans="1:75" x14ac:dyDescent="0.3">
      <c r="A93" s="11"/>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row>
    <row r="94" spans="1:75" x14ac:dyDescent="0.3">
      <c r="A94" s="11"/>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row>
    <row r="95" spans="1:75" x14ac:dyDescent="0.3">
      <c r="A95" s="11"/>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row>
    <row r="96" spans="1:75" x14ac:dyDescent="0.3">
      <c r="A96" s="11"/>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row>
    <row r="97" spans="1:75" x14ac:dyDescent="0.3">
      <c r="A97" s="11"/>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row>
    <row r="98" spans="1:75" x14ac:dyDescent="0.3">
      <c r="A98" s="11"/>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row>
    <row r="99" spans="1:75" x14ac:dyDescent="0.3">
      <c r="A99" s="11"/>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row>
    <row r="100" spans="1:75" x14ac:dyDescent="0.3">
      <c r="A100" s="11"/>
      <c r="B100" s="11"/>
      <c r="C100" s="11"/>
      <c r="D100" s="11"/>
      <c r="E100" s="11"/>
      <c r="F100" s="11"/>
      <c r="G100" s="11"/>
      <c r="H100" s="11"/>
      <c r="I100" s="11"/>
      <c r="J100" s="11"/>
      <c r="K100" s="11"/>
      <c r="L100" s="11"/>
      <c r="M100" s="11"/>
      <c r="N100" s="11"/>
      <c r="O100" s="11"/>
      <c r="P100" s="11"/>
      <c r="Q100" s="11"/>
      <c r="R100" s="11"/>
      <c r="S100" s="11"/>
      <c r="T100" s="11"/>
      <c r="U100" s="11"/>
      <c r="V100" s="20"/>
      <c r="W100" s="20"/>
      <c r="X100" s="20"/>
      <c r="Y100" s="20"/>
      <c r="Z100" s="20"/>
      <c r="AA100" s="11"/>
      <c r="AB100" s="11"/>
      <c r="AC100" s="11"/>
      <c r="AD100" s="11"/>
      <c r="AE100" s="11"/>
      <c r="AF100" s="11"/>
      <c r="AG100" s="11"/>
      <c r="AH100" s="20"/>
      <c r="AI100" s="20"/>
      <c r="AJ100" s="20"/>
      <c r="AK100" s="20"/>
      <c r="AL100" s="20"/>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row>
    <row r="101" spans="1:75" x14ac:dyDescent="0.3">
      <c r="A101" s="11"/>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row>
    <row r="102" spans="1:75" x14ac:dyDescent="0.3">
      <c r="A102" s="11"/>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row>
    <row r="103" spans="1:75" x14ac:dyDescent="0.3">
      <c r="A103" s="11"/>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row>
    <row r="104" spans="1:75" x14ac:dyDescent="0.3">
      <c r="A104" s="11"/>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row>
    <row r="105" spans="1:75" x14ac:dyDescent="0.3">
      <c r="A105" s="11"/>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row>
    <row r="106" spans="1:75" x14ac:dyDescent="0.3">
      <c r="A106" s="11"/>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row>
    <row r="107" spans="1:75" x14ac:dyDescent="0.3">
      <c r="A107" s="11"/>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row>
    <row r="108" spans="1:75" x14ac:dyDescent="0.3">
      <c r="A108" s="11"/>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row>
    <row r="109" spans="1:75" x14ac:dyDescent="0.3">
      <c r="A109" s="11"/>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row>
    <row r="110" spans="1:75" x14ac:dyDescent="0.3">
      <c r="A110" s="11"/>
      <c r="B110" s="11"/>
      <c r="C110" s="11"/>
      <c r="D110" s="11"/>
      <c r="E110" s="11"/>
      <c r="F110" s="11"/>
      <c r="G110" s="11"/>
      <c r="H110" s="11"/>
      <c r="I110" s="11"/>
    </row>
  </sheetData>
  <mergeCells count="26">
    <mergeCell ref="A1:F6"/>
    <mergeCell ref="AG10:AK10"/>
    <mergeCell ref="A12:B13"/>
    <mergeCell ref="A14:B16"/>
    <mergeCell ref="T71:X71"/>
    <mergeCell ref="S10:W10"/>
    <mergeCell ref="Z10:AD10"/>
    <mergeCell ref="A25:B25"/>
    <mergeCell ref="A51:B51"/>
    <mergeCell ref="B41:B44"/>
    <mergeCell ref="A40:A50"/>
    <mergeCell ref="A55:B58"/>
    <mergeCell ref="A59:B59"/>
    <mergeCell ref="A60:B66"/>
    <mergeCell ref="A67:B67"/>
    <mergeCell ref="A24:B24"/>
    <mergeCell ref="A17:B21"/>
    <mergeCell ref="A52:B54"/>
    <mergeCell ref="A29:B34"/>
    <mergeCell ref="A35:A39"/>
    <mergeCell ref="AN10:AR10"/>
    <mergeCell ref="L10:P10"/>
    <mergeCell ref="A22:B23"/>
    <mergeCell ref="A26:B28"/>
    <mergeCell ref="B47:B50"/>
    <mergeCell ref="B37:B39"/>
  </mergeCells>
  <phoneticPr fontId="1" type="noConversion"/>
  <printOptions gridLines="1"/>
  <pageMargins left="0.75" right="0.75" top="1" bottom="1" header="0.5" footer="0.5"/>
  <pageSetup paperSize="9" orientation="landscape" horizontalDpi="300" verticalDpi="300" r:id="rId1"/>
  <headerFooter alignWithMargins="0">
    <oddHeader>&amp;A</oddHeader>
    <oddFooter>Page &amp;P</oddFooter>
  </headerFooter>
  <drawing r:id="rId2"/>
  <legacyDrawing r:id="rId3"/>
  <controls>
    <mc:AlternateContent xmlns:mc="http://schemas.openxmlformats.org/markup-compatibility/2006">
      <mc:Choice Requires="x14">
        <control shapeId="25650" r:id="rId4" name="CommandButton1">
          <controlPr autoLine="0" autoPict="0" r:id="rId5">
            <anchor moveWithCells="1">
              <from>
                <xdr:col>0</xdr:col>
                <xdr:colOff>182880</xdr:colOff>
                <xdr:row>3</xdr:row>
                <xdr:rowOff>106680</xdr:rowOff>
              </from>
              <to>
                <xdr:col>1</xdr:col>
                <xdr:colOff>723900</xdr:colOff>
                <xdr:row>5</xdr:row>
                <xdr:rowOff>76200</xdr:rowOff>
              </to>
            </anchor>
          </controlPr>
        </control>
      </mc:Choice>
      <mc:Fallback>
        <control shapeId="25650"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11">
    <pageSetUpPr fitToPage="1"/>
  </sheetPr>
  <dimension ref="A1:N271"/>
  <sheetViews>
    <sheetView zoomScale="90" zoomScaleNormal="90" workbookViewId="0">
      <selection activeCell="I11" sqref="I11:I225"/>
    </sheetView>
  </sheetViews>
  <sheetFormatPr defaultColWidth="9.109375" defaultRowHeight="15.6" x14ac:dyDescent="0.3"/>
  <cols>
    <col min="1" max="2" width="24" style="10" customWidth="1"/>
    <col min="3" max="3" width="16.6640625" style="10" customWidth="1"/>
    <col min="4" max="4" width="49.5546875" style="10" customWidth="1"/>
    <col min="5" max="5" width="18.6640625" style="10" customWidth="1"/>
    <col min="6" max="6" width="18.109375" style="10" customWidth="1"/>
    <col min="7" max="7" width="14.109375" style="10" customWidth="1"/>
    <col min="8" max="9" width="13.44140625" style="10" customWidth="1"/>
    <col min="10" max="10" width="6.109375" style="10" customWidth="1"/>
    <col min="11" max="11" width="21.6640625" style="10" customWidth="1"/>
    <col min="12" max="12" width="15.5546875" style="10" customWidth="1"/>
    <col min="13" max="13" width="12.44140625" style="10" customWidth="1"/>
    <col min="14" max="14" width="27.33203125" style="10" customWidth="1"/>
    <col min="15" max="15" width="17" style="10" customWidth="1"/>
    <col min="16" max="16" width="14.6640625" style="10" customWidth="1"/>
    <col min="17" max="17" width="9.33203125" style="10" bestFit="1" customWidth="1"/>
    <col min="18" max="16384" width="9.109375" style="10"/>
  </cols>
  <sheetData>
    <row r="1" spans="1:14" x14ac:dyDescent="0.3">
      <c r="A1" s="11"/>
      <c r="B1" s="11"/>
      <c r="C1" s="11"/>
      <c r="D1" s="11"/>
      <c r="E1" s="11"/>
      <c r="F1" s="11"/>
      <c r="G1" s="11"/>
      <c r="H1" s="11"/>
      <c r="I1" s="11"/>
      <c r="J1" s="11"/>
      <c r="K1" s="11"/>
      <c r="L1" s="11"/>
      <c r="M1" s="11"/>
      <c r="N1" s="11"/>
    </row>
    <row r="2" spans="1:14" x14ac:dyDescent="0.3">
      <c r="A2" s="11"/>
      <c r="B2" s="11"/>
      <c r="C2" s="11"/>
      <c r="D2" s="11"/>
      <c r="E2" s="11"/>
      <c r="F2" s="11"/>
      <c r="G2" s="11"/>
      <c r="H2" s="11"/>
      <c r="I2" s="11"/>
      <c r="J2" s="11"/>
      <c r="K2" s="11"/>
      <c r="L2" s="11"/>
      <c r="M2" s="11"/>
      <c r="N2" s="11"/>
    </row>
    <row r="3" spans="1:14" x14ac:dyDescent="0.3">
      <c r="A3" s="11"/>
      <c r="B3" s="11"/>
      <c r="C3" s="11"/>
      <c r="D3" s="11"/>
      <c r="E3" s="11"/>
      <c r="F3" s="11"/>
      <c r="G3" s="11"/>
      <c r="H3" s="11"/>
      <c r="I3" s="11"/>
      <c r="J3" s="11"/>
      <c r="K3" s="11"/>
      <c r="L3" s="11"/>
      <c r="M3" s="11"/>
      <c r="N3" s="11"/>
    </row>
    <row r="4" spans="1:14" x14ac:dyDescent="0.3">
      <c r="A4" s="11"/>
      <c r="B4" s="11"/>
      <c r="C4" s="11"/>
      <c r="D4" s="11"/>
      <c r="E4" s="11"/>
      <c r="F4" s="11"/>
      <c r="G4" s="11"/>
      <c r="H4" s="11"/>
      <c r="I4" s="11"/>
      <c r="J4" s="11"/>
      <c r="K4" s="11"/>
      <c r="L4" s="11"/>
      <c r="M4" s="11"/>
      <c r="N4" s="11"/>
    </row>
    <row r="5" spans="1:14" ht="17.25" customHeight="1" x14ac:dyDescent="0.3">
      <c r="A5" s="11"/>
      <c r="B5" s="11"/>
      <c r="C5" s="11"/>
      <c r="D5" s="11"/>
      <c r="E5" s="11"/>
      <c r="F5" s="11"/>
      <c r="G5" s="11"/>
      <c r="H5" s="11"/>
      <c r="I5" s="11"/>
      <c r="J5" s="11"/>
      <c r="K5" s="11"/>
      <c r="L5" s="11"/>
      <c r="M5" s="11"/>
      <c r="N5" s="11"/>
    </row>
    <row r="6" spans="1:14" ht="14.25" customHeight="1" x14ac:dyDescent="0.3">
      <c r="A6" s="11"/>
      <c r="B6" s="11"/>
      <c r="C6" s="11"/>
      <c r="D6" s="11"/>
      <c r="E6" s="11"/>
      <c r="F6" s="11"/>
      <c r="G6" s="11"/>
      <c r="H6" s="11"/>
      <c r="I6" s="11"/>
      <c r="J6" s="11"/>
      <c r="K6" s="11"/>
      <c r="L6" s="11"/>
      <c r="M6" s="11"/>
      <c r="N6" s="11"/>
    </row>
    <row r="7" spans="1:14" ht="18" customHeight="1" x14ac:dyDescent="0.3">
      <c r="A7" s="11"/>
      <c r="B7" s="11"/>
      <c r="C7" s="11"/>
      <c r="D7" s="99" t="s">
        <v>587</v>
      </c>
      <c r="E7" s="99"/>
      <c r="F7" s="11"/>
      <c r="G7" s="11"/>
      <c r="H7" s="11"/>
      <c r="I7" s="11"/>
      <c r="J7" s="11"/>
      <c r="K7" s="11"/>
      <c r="L7" s="11"/>
      <c r="M7" s="11"/>
      <c r="N7" s="11"/>
    </row>
    <row r="8" spans="1:14" x14ac:dyDescent="0.3">
      <c r="A8" s="11"/>
      <c r="B8" s="11"/>
      <c r="C8" s="11"/>
      <c r="D8" s="11"/>
      <c r="E8" s="11"/>
      <c r="F8" s="11"/>
      <c r="G8" s="11"/>
      <c r="H8" s="11"/>
      <c r="I8" s="11"/>
      <c r="J8" s="11"/>
      <c r="K8" s="11"/>
      <c r="L8" s="11"/>
      <c r="M8" s="11"/>
      <c r="N8" s="11"/>
    </row>
    <row r="9" spans="1:14" x14ac:dyDescent="0.3">
      <c r="A9" s="11"/>
      <c r="B9" s="11"/>
      <c r="C9" s="11"/>
      <c r="D9" s="11"/>
      <c r="E9" s="11"/>
      <c r="F9" s="11"/>
      <c r="G9" s="11"/>
      <c r="H9" s="16" t="s">
        <v>243</v>
      </c>
      <c r="I9" s="11"/>
      <c r="J9" s="11"/>
      <c r="K9" s="11"/>
      <c r="L9" s="11"/>
      <c r="M9" s="11"/>
      <c r="N9" s="11"/>
    </row>
    <row r="10" spans="1:14" x14ac:dyDescent="0.3">
      <c r="A10" s="11"/>
      <c r="B10" s="11"/>
      <c r="C10" s="11"/>
      <c r="D10" s="494" t="str">
        <f>TreeLibrary!D11</f>
        <v>Parameters</v>
      </c>
      <c r="E10" s="495"/>
      <c r="F10" s="202" t="str">
        <f>TreeLibrary!F11</f>
        <v>Units</v>
      </c>
      <c r="G10" s="228" t="str">
        <f>'TREE MANAGEMENT'!E4</f>
        <v>D</v>
      </c>
      <c r="H10" s="228" t="str">
        <f>'TREE MANAGEMENT'!F4</f>
        <v>A</v>
      </c>
      <c r="I10" s="228" t="str">
        <f>'TREE MANAGEMENT'!G4</f>
        <v>C</v>
      </c>
      <c r="J10" s="11"/>
      <c r="K10" s="11"/>
      <c r="L10" s="11"/>
      <c r="M10" s="11"/>
      <c r="N10" s="11"/>
    </row>
    <row r="11" spans="1:14" ht="18" customHeight="1" x14ac:dyDescent="0.3">
      <c r="A11" s="476" t="s">
        <v>176</v>
      </c>
      <c r="B11" s="476"/>
      <c r="C11" s="476"/>
      <c r="D11" s="386" t="str">
        <f>TreeLibrary!D12</f>
        <v>Length of vegetative cycle</v>
      </c>
      <c r="E11" s="387"/>
      <c r="F11" s="388" t="str">
        <f>TreeLibrary!F12</f>
        <v>days</v>
      </c>
      <c r="G11" s="379">
        <f>IF(EXACT('TREE MANAGEMENT'!$E$4,TreeLibrary!$G$9),TreeLibrary!$G12,IF(EXACT('TREE MANAGEMENT'!$E$4,TreeLibrary!$H$9),TreeLibrary!$H12,IF(EXACT('TREE MANAGEMENT'!$E$4,TreeLibrary!$I$9),TreeLibrary!$I12,IF(EXACT('TREE MANAGEMENT'!$E$4,TreeLibrary!$J$9),TreeLibrary!$J12,IF(EXACT('TREE MANAGEMENT'!$E$4,TreeLibrary!$K$9),TreeLibrary!$K12,"out of range")))))</f>
        <v>720</v>
      </c>
      <c r="H11" s="379">
        <f>IF(EXACT('TREE MANAGEMENT'!$F$4,TreeLibrary!$G$9),TreeLibrary!$G12,IF(EXACT('TREE MANAGEMENT'!$F$4,TreeLibrary!$H$9),TreeLibrary!$H12,IF(EXACT('TREE MANAGEMENT'!$F$4,TreeLibrary!$I$9),TreeLibrary!$I12,IF(EXACT('TREE MANAGEMENT'!$F$4,TreeLibrary!$J$9),TreeLibrary!$J12,IF(EXACT('TREE MANAGEMENT'!$F$4,TreeLibrary!$K$9),TreeLibrary!$K12,"out of range")))))</f>
        <v>1095</v>
      </c>
      <c r="I11" s="379">
        <f>IF(EXACT('TREE MANAGEMENT'!$G$4,TreeLibrary!$G$9),TreeLibrary!$G12,IF(EXACT('TREE MANAGEMENT'!$G$4,TreeLibrary!$H$9),TreeLibrary!$H12,IF(EXACT('TREE MANAGEMENT'!$G$4,TreeLibrary!$I$9),TreeLibrary!$I12,IF(EXACT('TREE MANAGEMENT'!$G$4,TreeLibrary!$J$9),TreeLibrary!$J12,IF(EXACT('TREE MANAGEMENT'!$G$4,TreeLibrary!$K$9),TreeLibrary!$K12,"out of range")))))</f>
        <v>5</v>
      </c>
      <c r="J11" s="38"/>
      <c r="K11" s="38"/>
      <c r="L11" s="11"/>
      <c r="M11" s="11"/>
      <c r="N11" s="11"/>
    </row>
    <row r="12" spans="1:14" ht="18" customHeight="1" x14ac:dyDescent="0.3">
      <c r="A12" s="476"/>
      <c r="B12" s="476"/>
      <c r="C12" s="476"/>
      <c r="D12" s="386" t="str">
        <f>TreeLibrary!D13</f>
        <v>Length of generative cycle</v>
      </c>
      <c r="E12" s="387"/>
      <c r="F12" s="388" t="str">
        <f>TreeLibrary!F13</f>
        <v>days</v>
      </c>
      <c r="G12" s="379">
        <f>IF(EXACT('TREE MANAGEMENT'!$E$4,TreeLibrary!$G$9),TreeLibrary!$G13,IF(EXACT('TREE MANAGEMENT'!$E$4,TreeLibrary!$H$9),TreeLibrary!$H13,IF(EXACT('TREE MANAGEMENT'!$E$4,TreeLibrary!$I$9),TreeLibrary!$I13,IF(EXACT('TREE MANAGEMENT'!$E$4,TreeLibrary!$J$9),TreeLibrary!$J13,IF(EXACT('TREE MANAGEMENT'!$E$4,TreeLibrary!$K$9),TreeLibrary!$K13,"out of range")))))</f>
        <v>150</v>
      </c>
      <c r="H12" s="379">
        <f>IF(EXACT('TREE MANAGEMENT'!$F$4,TreeLibrary!$G$9),TreeLibrary!$G13,IF(EXACT('TREE MANAGEMENT'!$F$4,TreeLibrary!$H$9),TreeLibrary!$H13,IF(EXACT('TREE MANAGEMENT'!$F$4,TreeLibrary!$I$9),TreeLibrary!$I13,IF(EXACT('TREE MANAGEMENT'!$F$4,TreeLibrary!$J$9),TreeLibrary!$J13,IF(EXACT('TREE MANAGEMENT'!$F$4,TreeLibrary!$K$9),TreeLibrary!$K13,"out of range")))))</f>
        <v>199</v>
      </c>
      <c r="I12" s="379">
        <f>IF(EXACT('TREE MANAGEMENT'!$G$4,TreeLibrary!$G$9),TreeLibrary!$G13,IF(EXACT('TREE MANAGEMENT'!$G$4,TreeLibrary!$H$9),TreeLibrary!$H13,IF(EXACT('TREE MANAGEMENT'!$G$4,TreeLibrary!$I$9),TreeLibrary!$I13,IF(EXACT('TREE MANAGEMENT'!$G$4,TreeLibrary!$J$9),TreeLibrary!$J13,IF(EXACT('TREE MANAGEMENT'!$G$4,TreeLibrary!$K$9),TreeLibrary!$K13,"out of range")))))</f>
        <v>9125</v>
      </c>
      <c r="J12" s="38"/>
      <c r="K12" s="38"/>
      <c r="L12" s="11"/>
      <c r="M12" s="11"/>
      <c r="N12" s="11"/>
    </row>
    <row r="13" spans="1:14" ht="18" customHeight="1" x14ac:dyDescent="0.3">
      <c r="A13" s="476"/>
      <c r="B13" s="476"/>
      <c r="C13" s="476"/>
      <c r="D13" s="386" t="str">
        <f>TreeLibrary!D14</f>
        <v>Earliest day to flower in a year</v>
      </c>
      <c r="E13" s="387"/>
      <c r="F13" s="388" t="str">
        <f>TreeLibrary!F14</f>
        <v>Julian day</v>
      </c>
      <c r="G13" s="379">
        <f>IF(EXACT('TREE MANAGEMENT'!$E$4,TreeLibrary!$G$9),TreeLibrary!$G14,IF(EXACT('TREE MANAGEMENT'!$E$4,TreeLibrary!$H$9),TreeLibrary!$H14,IF(EXACT('TREE MANAGEMENT'!$E$4,TreeLibrary!$I$9),TreeLibrary!$I14,IF(EXACT('TREE MANAGEMENT'!$E$4,TreeLibrary!$J$9),TreeLibrary!$J14,IF(EXACT('TREE MANAGEMENT'!$E$4,TreeLibrary!$K$9),TreeLibrary!$K14,"out of range")))))</f>
        <v>200</v>
      </c>
      <c r="H13" s="379">
        <f>IF(EXACT('TREE MANAGEMENT'!$F$4,TreeLibrary!$G$9),TreeLibrary!$G14,IF(EXACT('TREE MANAGEMENT'!$F$4,TreeLibrary!$H$9),TreeLibrary!$H14,IF(EXACT('TREE MANAGEMENT'!$F$4,TreeLibrary!$I$9),TreeLibrary!$I14,IF(EXACT('TREE MANAGEMENT'!$F$4,TreeLibrary!$J$9),TreeLibrary!$J14,IF(EXACT('TREE MANAGEMENT'!$F$4,TreeLibrary!$K$9),TreeLibrary!$K14,"out of range")))))</f>
        <v>180</v>
      </c>
      <c r="I13" s="379">
        <f>IF(EXACT('TREE MANAGEMENT'!$G$4,TreeLibrary!$G$9),TreeLibrary!$G14,IF(EXACT('TREE MANAGEMENT'!$G$4,TreeLibrary!$H$9),TreeLibrary!$H14,IF(EXACT('TREE MANAGEMENT'!$G$4,TreeLibrary!$I$9),TreeLibrary!$I14,IF(EXACT('TREE MANAGEMENT'!$G$4,TreeLibrary!$J$9),TreeLibrary!$J14,IF(EXACT('TREE MANAGEMENT'!$G$4,TreeLibrary!$K$9),TreeLibrary!$K14,"out of range")))))</f>
        <v>1</v>
      </c>
      <c r="J13" s="38"/>
      <c r="K13" s="38"/>
      <c r="L13" s="11"/>
      <c r="M13" s="11"/>
      <c r="N13" s="11"/>
    </row>
    <row r="14" spans="1:14" ht="18" customHeight="1" x14ac:dyDescent="0.3">
      <c r="A14" s="476"/>
      <c r="B14" s="476"/>
      <c r="C14" s="476"/>
      <c r="D14" s="386" t="str">
        <f>TreeLibrary!D15</f>
        <v>Latest day to flower in a year</v>
      </c>
      <c r="E14" s="387"/>
      <c r="F14" s="388" t="str">
        <f>TreeLibrary!F15</f>
        <v>Julian day</v>
      </c>
      <c r="G14" s="379">
        <f>IF(EXACT('TREE MANAGEMENT'!$E$4,TreeLibrary!$G$9),TreeLibrary!$G15,IF(EXACT('TREE MANAGEMENT'!$E$4,TreeLibrary!$H$9),TreeLibrary!$H15,IF(EXACT('TREE MANAGEMENT'!$E$4,TreeLibrary!$I$9),TreeLibrary!$I15,IF(EXACT('TREE MANAGEMENT'!$E$4,TreeLibrary!$J$9),TreeLibrary!$J15,IF(EXACT('TREE MANAGEMENT'!$E$4,TreeLibrary!$K$9),TreeLibrary!$K15,"out of range")))))</f>
        <v>250</v>
      </c>
      <c r="H14" s="379">
        <f>IF(EXACT('TREE MANAGEMENT'!$F$4,TreeLibrary!$G$9),TreeLibrary!$G15,IF(EXACT('TREE MANAGEMENT'!$F$4,TreeLibrary!$H$9),TreeLibrary!$H15,IF(EXACT('TREE MANAGEMENT'!$F$4,TreeLibrary!$I$9),TreeLibrary!$I15,IF(EXACT('TREE MANAGEMENT'!$F$4,TreeLibrary!$J$9),TreeLibrary!$J15,IF(EXACT('TREE MANAGEMENT'!$F$4,TreeLibrary!$K$9),TreeLibrary!$K15,"out of range")))))</f>
        <v>210</v>
      </c>
      <c r="I14" s="379">
        <f>IF(EXACT('TREE MANAGEMENT'!$G$4,TreeLibrary!$G$9),TreeLibrary!$G15,IF(EXACT('TREE MANAGEMENT'!$G$4,TreeLibrary!$H$9),TreeLibrary!$H15,IF(EXACT('TREE MANAGEMENT'!$G$4,TreeLibrary!$I$9),TreeLibrary!$I15,IF(EXACT('TREE MANAGEMENT'!$G$4,TreeLibrary!$J$9),TreeLibrary!$J15,IF(EXACT('TREE MANAGEMENT'!$G$4,TreeLibrary!$K$9),TreeLibrary!$K15,"out of range")))))</f>
        <v>165</v>
      </c>
      <c r="J14" s="38"/>
      <c r="K14" s="38"/>
      <c r="L14" s="11"/>
      <c r="M14" s="11"/>
      <c r="N14" s="11"/>
    </row>
    <row r="15" spans="1:14" ht="18" customHeight="1" x14ac:dyDescent="0.3">
      <c r="A15" s="476"/>
      <c r="B15" s="476"/>
      <c r="C15" s="476"/>
      <c r="D15" s="386" t="str">
        <f>TreeLibrary!D16</f>
        <v>Initial stage</v>
      </c>
      <c r="E15" s="387"/>
      <c r="F15" s="388" t="str">
        <f>TreeLibrary!F16</f>
        <v>[]</v>
      </c>
      <c r="G15" s="379">
        <f>IF(EXACT('TREE MANAGEMENT'!$E$4,TreeLibrary!$G$9),TreeLibrary!$G16,IF(EXACT('TREE MANAGEMENT'!$E$4,TreeLibrary!$H$9),TreeLibrary!$H16,IF(EXACT('TREE MANAGEMENT'!$E$4,TreeLibrary!$I$9),TreeLibrary!$I16,IF(EXACT('TREE MANAGEMENT'!$E$4,TreeLibrary!$J$9),TreeLibrary!$J16,IF(EXACT('TREE MANAGEMENT'!$E$4,TreeLibrary!$K$9),TreeLibrary!$K16,"out of range")))))</f>
        <v>0</v>
      </c>
      <c r="H15" s="379">
        <f>IF(EXACT('TREE MANAGEMENT'!$F$4,TreeLibrary!$G$9),TreeLibrary!$G16,IF(EXACT('TREE MANAGEMENT'!$F$4,TreeLibrary!$H$9),TreeLibrary!$H16,IF(EXACT('TREE MANAGEMENT'!$F$4,TreeLibrary!$I$9),TreeLibrary!$I16,IF(EXACT('TREE MANAGEMENT'!$F$4,TreeLibrary!$J$9),TreeLibrary!$J16,IF(EXACT('TREE MANAGEMENT'!$F$4,TreeLibrary!$K$9),TreeLibrary!$K16,"out of range")))))</f>
        <v>0.16666666666666666</v>
      </c>
      <c r="I15" s="379">
        <f>IF(EXACT('TREE MANAGEMENT'!$G$4,TreeLibrary!$G$9),TreeLibrary!$G16,IF(EXACT('TREE MANAGEMENT'!$G$4,TreeLibrary!$H$9),TreeLibrary!$H16,IF(EXACT('TREE MANAGEMENT'!$G$4,TreeLibrary!$I$9),TreeLibrary!$I16,IF(EXACT('TREE MANAGEMENT'!$G$4,TreeLibrary!$J$9),TreeLibrary!$J16,IF(EXACT('TREE MANAGEMENT'!$G$4,TreeLibrary!$K$9),TreeLibrary!$K16,"out of range")))))</f>
        <v>0.5</v>
      </c>
      <c r="J15" s="38"/>
      <c r="K15" s="38"/>
      <c r="L15" s="11"/>
      <c r="M15" s="11"/>
      <c r="N15" s="11"/>
    </row>
    <row r="16" spans="1:14" ht="18" customHeight="1" x14ac:dyDescent="0.3">
      <c r="A16" s="476"/>
      <c r="B16" s="476"/>
      <c r="C16" s="476"/>
      <c r="D16" s="386" t="str">
        <f>TreeLibrary!D17</f>
        <v>Stage after pruning</v>
      </c>
      <c r="E16" s="387"/>
      <c r="F16" s="388" t="str">
        <f>TreeLibrary!F17</f>
        <v>[]</v>
      </c>
      <c r="G16" s="379">
        <f>IF(EXACT('TREE MANAGEMENT'!$E$4,TreeLibrary!$G$9),TreeLibrary!$G17,IF(EXACT('TREE MANAGEMENT'!$E$4,TreeLibrary!$H$9),TreeLibrary!$H17,IF(EXACT('TREE MANAGEMENT'!$E$4,TreeLibrary!$I$9),TreeLibrary!$I17,IF(EXACT('TREE MANAGEMENT'!$E$4,TreeLibrary!$J$9),TreeLibrary!$J17,IF(EXACT('TREE MANAGEMENT'!$E$4,TreeLibrary!$K$9),TreeLibrary!$K17,"out of range")))))</f>
        <v>0.3</v>
      </c>
      <c r="H16" s="379">
        <f>IF(EXACT('TREE MANAGEMENT'!$F$4,TreeLibrary!$G$9),TreeLibrary!$G17,IF(EXACT('TREE MANAGEMENT'!$F$4,TreeLibrary!$H$9),TreeLibrary!$H17,IF(EXACT('TREE MANAGEMENT'!$F$4,TreeLibrary!$I$9),TreeLibrary!$I17,IF(EXACT('TREE MANAGEMENT'!$F$4,TreeLibrary!$J$9),TreeLibrary!$J17,IF(EXACT('TREE MANAGEMENT'!$F$4,TreeLibrary!$K$9),TreeLibrary!$K17,"out of range")))))</f>
        <v>1</v>
      </c>
      <c r="I16" s="379">
        <f>IF(EXACT('TREE MANAGEMENT'!$G$4,TreeLibrary!$G$9),TreeLibrary!$G17,IF(EXACT('TREE MANAGEMENT'!$G$4,TreeLibrary!$H$9),TreeLibrary!$H17,IF(EXACT('TREE MANAGEMENT'!$G$4,TreeLibrary!$I$9),TreeLibrary!$I17,IF(EXACT('TREE MANAGEMENT'!$G$4,TreeLibrary!$J$9),TreeLibrary!$J17,IF(EXACT('TREE MANAGEMENT'!$G$4,TreeLibrary!$K$9),TreeLibrary!$K17,"out of range")))))</f>
        <v>1</v>
      </c>
      <c r="J16" s="38"/>
      <c r="K16" s="38"/>
      <c r="L16" s="11"/>
      <c r="M16" s="11"/>
      <c r="N16" s="11"/>
    </row>
    <row r="17" spans="1:14" ht="18" customHeight="1" x14ac:dyDescent="0.3">
      <c r="A17" s="478" t="s">
        <v>178</v>
      </c>
      <c r="B17" s="479"/>
      <c r="C17" s="480"/>
      <c r="D17" s="386" t="str">
        <f>TreeLibrary!D18</f>
        <v>Max. growth rate</v>
      </c>
      <c r="E17" s="387"/>
      <c r="F17" s="388" t="str">
        <f>TreeLibrary!F18</f>
        <v>kg m-2</v>
      </c>
      <c r="G17" s="379">
        <f>IF(EXACT('TREE MANAGEMENT'!$E$4,TreeLibrary!$G$9),TreeLibrary!$G18,IF(EXACT('TREE MANAGEMENT'!$E$4,TreeLibrary!$H$9),TreeLibrary!$H18,IF(EXACT('TREE MANAGEMENT'!$E$4,TreeLibrary!$I$9),TreeLibrary!$I18,IF(EXACT('TREE MANAGEMENT'!$E$4,TreeLibrary!$J$9),TreeLibrary!$J18,IF(EXACT('TREE MANAGEMENT'!$E$4,TreeLibrary!$K$9),TreeLibrary!$K18,"out of range")))))</f>
        <v>1.4E-2</v>
      </c>
      <c r="H17" s="379">
        <f>IF(EXACT('TREE MANAGEMENT'!$F$4,TreeLibrary!$G$9),TreeLibrary!$G18,IF(EXACT('TREE MANAGEMENT'!$F$4,TreeLibrary!$H$9),TreeLibrary!$H18,IF(EXACT('TREE MANAGEMENT'!$F$4,TreeLibrary!$I$9),TreeLibrary!$I18,IF(EXACT('TREE MANAGEMENT'!$F$4,TreeLibrary!$J$9),TreeLibrary!$J18,IF(EXACT('TREE MANAGEMENT'!$F$4,TreeLibrary!$K$9),TreeLibrary!$K18,"out of range")))))</f>
        <v>2.5000000000000001E-2</v>
      </c>
      <c r="I17" s="379">
        <f>IF(EXACT('TREE MANAGEMENT'!$G$4,TreeLibrary!$G$9),TreeLibrary!$G18,IF(EXACT('TREE MANAGEMENT'!$G$4,TreeLibrary!$H$9),TreeLibrary!$H18,IF(EXACT('TREE MANAGEMENT'!$G$4,TreeLibrary!$I$9),TreeLibrary!$I18,IF(EXACT('TREE MANAGEMENT'!$G$4,TreeLibrary!$J$9),TreeLibrary!$J18,IF(EXACT('TREE MANAGEMENT'!$G$4,TreeLibrary!$K$9),TreeLibrary!$K18,"out of range")))))</f>
        <v>0.02</v>
      </c>
      <c r="J17" s="38"/>
      <c r="K17" s="38"/>
      <c r="L17" s="11"/>
      <c r="M17" s="11"/>
      <c r="N17" s="11"/>
    </row>
    <row r="18" spans="1:14" ht="18" customHeight="1" x14ac:dyDescent="0.3">
      <c r="A18" s="484"/>
      <c r="B18" s="485"/>
      <c r="C18" s="486"/>
      <c r="D18" s="386" t="str">
        <f>TreeLibrary!D19</f>
        <v>Fraction of growth reserve</v>
      </c>
      <c r="E18" s="387"/>
      <c r="F18" s="388" t="str">
        <f>TreeLibrary!F19</f>
        <v>[]</v>
      </c>
      <c r="G18" s="379">
        <f>IF(EXACT('TREE MANAGEMENT'!$E$4,TreeLibrary!$G$9),TreeLibrary!$G19,IF(EXACT('TREE MANAGEMENT'!$E$4,TreeLibrary!$H$9),TreeLibrary!$H19,IF(EXACT('TREE MANAGEMENT'!$E$4,TreeLibrary!$I$9),TreeLibrary!$I19,IF(EXACT('TREE MANAGEMENT'!$E$4,TreeLibrary!$J$9),TreeLibrary!$J19,IF(EXACT('TREE MANAGEMENT'!$E$4,TreeLibrary!$K$9),TreeLibrary!$K19,"out of range")))))</f>
        <v>2.5000000000000001E-2</v>
      </c>
      <c r="H18" s="379">
        <f>IF(EXACT('TREE MANAGEMENT'!$F$4,TreeLibrary!$G$9),TreeLibrary!$G19,IF(EXACT('TREE MANAGEMENT'!$F$4,TreeLibrary!$H$9),TreeLibrary!$H19,IF(EXACT('TREE MANAGEMENT'!$F$4,TreeLibrary!$I$9),TreeLibrary!$I19,IF(EXACT('TREE MANAGEMENT'!$F$4,TreeLibrary!$J$9),TreeLibrary!$J19,IF(EXACT('TREE MANAGEMENT'!$F$4,TreeLibrary!$K$9),TreeLibrary!$K19,"out of range")))))</f>
        <v>2.5000000000000001E-2</v>
      </c>
      <c r="I18" s="379">
        <f>IF(EXACT('TREE MANAGEMENT'!$G$4,TreeLibrary!$G$9),TreeLibrary!$G19,IF(EXACT('TREE MANAGEMENT'!$G$4,TreeLibrary!$H$9),TreeLibrary!$H19,IF(EXACT('TREE MANAGEMENT'!$G$4,TreeLibrary!$I$9),TreeLibrary!$I19,IF(EXACT('TREE MANAGEMENT'!$G$4,TreeLibrary!$J$9),TreeLibrary!$J19,IF(EXACT('TREE MANAGEMENT'!$G$4,TreeLibrary!$K$9),TreeLibrary!$K19,"out of range")))))</f>
        <v>0.05</v>
      </c>
      <c r="J18" s="38"/>
      <c r="K18" s="38"/>
      <c r="L18" s="11"/>
      <c r="M18" s="11"/>
      <c r="N18" s="11"/>
    </row>
    <row r="19" spans="1:14" ht="18" customHeight="1" x14ac:dyDescent="0.3">
      <c r="A19" s="484"/>
      <c r="B19" s="485"/>
      <c r="C19" s="486"/>
      <c r="D19" s="386" t="str">
        <f>TreeLibrary!D20</f>
        <v>Leaf weight ratio</v>
      </c>
      <c r="E19" s="387"/>
      <c r="F19" s="388" t="str">
        <f>TreeLibrary!F20</f>
        <v>[]</v>
      </c>
      <c r="G19" s="379">
        <f>IF(EXACT('TREE MANAGEMENT'!$E$4,TreeLibrary!$G$9),TreeLibrary!$G20,IF(EXACT('TREE MANAGEMENT'!$E$4,TreeLibrary!$H$9),TreeLibrary!$H20,IF(EXACT('TREE MANAGEMENT'!$E$4,TreeLibrary!$I$9),TreeLibrary!$I20,IF(EXACT('TREE MANAGEMENT'!$E$4,TreeLibrary!$J$9),TreeLibrary!$J20,IF(EXACT('TREE MANAGEMENT'!$E$4,TreeLibrary!$K$9),TreeLibrary!$K20,"out of range")))))</f>
        <v>0.49399999999999999</v>
      </c>
      <c r="H19" s="379">
        <f>IF(EXACT('TREE MANAGEMENT'!$F$4,TreeLibrary!$G$9),TreeLibrary!$G20,IF(EXACT('TREE MANAGEMENT'!$F$4,TreeLibrary!$H$9),TreeLibrary!$H20,IF(EXACT('TREE MANAGEMENT'!$F$4,TreeLibrary!$I$9),TreeLibrary!$I20,IF(EXACT('TREE MANAGEMENT'!$F$4,TreeLibrary!$J$9),TreeLibrary!$J20,IF(EXACT('TREE MANAGEMENT'!$F$4,TreeLibrary!$K$9),TreeLibrary!$K20,"out of range")))))</f>
        <v>0.57999999999999996</v>
      </c>
      <c r="I19" s="379">
        <f>IF(EXACT('TREE MANAGEMENT'!$G$4,TreeLibrary!$G$9),TreeLibrary!$G20,IF(EXACT('TREE MANAGEMENT'!$G$4,TreeLibrary!$H$9),TreeLibrary!$H20,IF(EXACT('TREE MANAGEMENT'!$G$4,TreeLibrary!$I$9),TreeLibrary!$I20,IF(EXACT('TREE MANAGEMENT'!$G$4,TreeLibrary!$J$9),TreeLibrary!$J20,IF(EXACT('TREE MANAGEMENT'!$G$4,TreeLibrary!$K$9),TreeLibrary!$K20,"out of range")))))</f>
        <v>0.7</v>
      </c>
      <c r="J19" s="38"/>
      <c r="K19" s="38"/>
      <c r="L19" s="11"/>
      <c r="M19" s="11"/>
      <c r="N19" s="11"/>
    </row>
    <row r="20" spans="1:14" ht="18" customHeight="1" x14ac:dyDescent="0.3">
      <c r="A20" s="484"/>
      <c r="B20" s="485"/>
      <c r="C20" s="486"/>
      <c r="D20" s="386" t="str">
        <f>TreeLibrary!D21</f>
        <v>Specific leaf area</v>
      </c>
      <c r="E20" s="387"/>
      <c r="F20" s="388" t="str">
        <f>TreeLibrary!F21</f>
        <v>m2/kg</v>
      </c>
      <c r="G20" s="379">
        <f>IF(EXACT('TREE MANAGEMENT'!$E$4,TreeLibrary!$G$9),TreeLibrary!$G21,IF(EXACT('TREE MANAGEMENT'!$E$4,TreeLibrary!$H$9),TreeLibrary!$H21,IF(EXACT('TREE MANAGEMENT'!$E$4,TreeLibrary!$I$9),TreeLibrary!$I21,IF(EXACT('TREE MANAGEMENT'!$E$4,TreeLibrary!$J$9),TreeLibrary!$J21,IF(EXACT('TREE MANAGEMENT'!$E$4,TreeLibrary!$K$9),TreeLibrary!$K21,"out of range")))))</f>
        <v>7.87</v>
      </c>
      <c r="H20" s="379">
        <f>IF(EXACT('TREE MANAGEMENT'!$F$4,TreeLibrary!$G$9),TreeLibrary!$G21,IF(EXACT('TREE MANAGEMENT'!$F$4,TreeLibrary!$H$9),TreeLibrary!$H21,IF(EXACT('TREE MANAGEMENT'!$F$4,TreeLibrary!$I$9),TreeLibrary!$I21,IF(EXACT('TREE MANAGEMENT'!$F$4,TreeLibrary!$J$9),TreeLibrary!$J21,IF(EXACT('TREE MANAGEMENT'!$F$4,TreeLibrary!$K$9),TreeLibrary!$K21,"out of range")))))</f>
        <v>2.577</v>
      </c>
      <c r="I20" s="379">
        <f>IF(EXACT('TREE MANAGEMENT'!$G$4,TreeLibrary!$G$9),TreeLibrary!$G21,IF(EXACT('TREE MANAGEMENT'!$G$4,TreeLibrary!$H$9),TreeLibrary!$H21,IF(EXACT('TREE MANAGEMENT'!$G$4,TreeLibrary!$I$9),TreeLibrary!$I21,IF(EXACT('TREE MANAGEMENT'!$G$4,TreeLibrary!$J$9),TreeLibrary!$J21,IF(EXACT('TREE MANAGEMENT'!$G$4,TreeLibrary!$K$9),TreeLibrary!$K21,"out of range")))))</f>
        <v>7</v>
      </c>
      <c r="J20" s="38"/>
      <c r="K20" s="38"/>
      <c r="L20" s="11"/>
      <c r="M20" s="11"/>
      <c r="N20" s="11"/>
    </row>
    <row r="21" spans="1:14" ht="18" customHeight="1" x14ac:dyDescent="0.3">
      <c r="A21" s="484"/>
      <c r="B21" s="485"/>
      <c r="C21" s="486"/>
      <c r="D21" s="386" t="str">
        <f>TreeLibrary!D22</f>
        <v>Water requirement for dry matter production</v>
      </c>
      <c r="E21" s="387"/>
      <c r="F21" s="388" t="str">
        <f>TreeLibrary!F22</f>
        <v>l kg-1</v>
      </c>
      <c r="G21" s="379">
        <f>IF(EXACT('TREE MANAGEMENT'!$E$4,TreeLibrary!$G$9),TreeLibrary!$G22,IF(EXACT('TREE MANAGEMENT'!$E$4,TreeLibrary!$H$9),TreeLibrary!$H22,IF(EXACT('TREE MANAGEMENT'!$E$4,TreeLibrary!$I$9),TreeLibrary!$I22,IF(EXACT('TREE MANAGEMENT'!$E$4,TreeLibrary!$J$9),TreeLibrary!$J22,IF(EXACT('TREE MANAGEMENT'!$E$4,TreeLibrary!$K$9),TreeLibrary!$K22,"out of range")))))</f>
        <v>300</v>
      </c>
      <c r="H21" s="379">
        <f>IF(EXACT('TREE MANAGEMENT'!$F$4,TreeLibrary!$G$9),TreeLibrary!$G22,IF(EXACT('TREE MANAGEMENT'!$F$4,TreeLibrary!$H$9),TreeLibrary!$H22,IF(EXACT('TREE MANAGEMENT'!$F$4,TreeLibrary!$I$9),TreeLibrary!$I22,IF(EXACT('TREE MANAGEMENT'!$F$4,TreeLibrary!$J$9),TreeLibrary!$J22,IF(EXACT('TREE MANAGEMENT'!$F$4,TreeLibrary!$K$9),TreeLibrary!$K22,"out of range")))))</f>
        <v>300</v>
      </c>
      <c r="I21" s="379">
        <f>IF(EXACT('TREE MANAGEMENT'!$G$4,TreeLibrary!$G$9),TreeLibrary!$G22,IF(EXACT('TREE MANAGEMENT'!$G$4,TreeLibrary!$H$9),TreeLibrary!$H22,IF(EXACT('TREE MANAGEMENT'!$G$4,TreeLibrary!$I$9),TreeLibrary!$I22,IF(EXACT('TREE MANAGEMENT'!$G$4,TreeLibrary!$J$9),TreeLibrary!$J22,IF(EXACT('TREE MANAGEMENT'!$G$4,TreeLibrary!$K$9),TreeLibrary!$K22,"out of range")))))</f>
        <v>300</v>
      </c>
      <c r="J21" s="38"/>
      <c r="K21" s="38"/>
      <c r="L21" s="11"/>
      <c r="M21" s="11"/>
      <c r="N21" s="11"/>
    </row>
    <row r="22" spans="1:14" ht="18" customHeight="1" x14ac:dyDescent="0.3">
      <c r="A22" s="487"/>
      <c r="B22" s="488"/>
      <c r="C22" s="489"/>
      <c r="D22" s="386" t="str">
        <f>TreeLibrary!D23</f>
        <v>Tree growth follows Rubber tree rules?</v>
      </c>
      <c r="E22" s="387"/>
      <c r="F22" s="388" t="str">
        <f>TreeLibrary!F23</f>
        <v>[]</v>
      </c>
      <c r="G22" s="379">
        <f>IF(EXACT('TREE MANAGEMENT'!$E$4,TreeLibrary!$G$9),TreeLibrary!$G23,IF(EXACT('TREE MANAGEMENT'!$E$4,TreeLibrary!$H$9),TreeLibrary!$H23,IF(EXACT('TREE MANAGEMENT'!$E$4,TreeLibrary!$I$9),TreeLibrary!$I23,IF(EXACT('TREE MANAGEMENT'!$E$4,TreeLibrary!$J$9),TreeLibrary!$J23,IF(EXACT('TREE MANAGEMENT'!$E$4,TreeLibrary!$K$9),TreeLibrary!$K23,"out of range")))))</f>
        <v>0</v>
      </c>
      <c r="H22" s="379">
        <f>IF(EXACT('TREE MANAGEMENT'!$F$4,TreeLibrary!$G$9),TreeLibrary!$G23,IF(EXACT('TREE MANAGEMENT'!$F$4,TreeLibrary!$H$9),TreeLibrary!$H23,IF(EXACT('TREE MANAGEMENT'!$F$4,TreeLibrary!$I$9),TreeLibrary!$I23,IF(EXACT('TREE MANAGEMENT'!$F$4,TreeLibrary!$J$9),TreeLibrary!$J23,IF(EXACT('TREE MANAGEMENT'!$F$4,TreeLibrary!$K$9),TreeLibrary!$K23,"out of range")))))</f>
        <v>0</v>
      </c>
      <c r="I22" s="379">
        <f>IF(EXACT('TREE MANAGEMENT'!$G$4,TreeLibrary!$G$9),TreeLibrary!$G23,IF(EXACT('TREE MANAGEMENT'!$G$4,TreeLibrary!$H$9),TreeLibrary!$H23,IF(EXACT('TREE MANAGEMENT'!$G$4,TreeLibrary!$I$9),TreeLibrary!$I23,IF(EXACT('TREE MANAGEMENT'!$G$4,TreeLibrary!$J$9),TreeLibrary!$J23,IF(EXACT('TREE MANAGEMENT'!$G$4,TreeLibrary!$K$9),TreeLibrary!$K23,"out of range")))))</f>
        <v>0</v>
      </c>
      <c r="J22" s="38"/>
      <c r="K22" s="38"/>
      <c r="L22" s="11"/>
      <c r="M22" s="11"/>
      <c r="N22" s="11"/>
    </row>
    <row r="23" spans="1:14" ht="18" customHeight="1" x14ac:dyDescent="0.3">
      <c r="A23" s="478" t="s">
        <v>676</v>
      </c>
      <c r="B23" s="479"/>
      <c r="C23" s="480"/>
      <c r="D23" s="386" t="str">
        <f>TreeLibrary!D24</f>
        <v xml:space="preserve">Fruit growth follows Oil Palm rules? </v>
      </c>
      <c r="E23" s="387"/>
      <c r="F23" s="388" t="str">
        <f>TreeLibrary!F24</f>
        <v>[]</v>
      </c>
      <c r="G23" s="379">
        <f>IF(EXACT('TREE MANAGEMENT'!$E$4,TreeLibrary!$G$9),TreeLibrary!$G24,IF(EXACT('TREE MANAGEMENT'!$E$4,TreeLibrary!$H$9),TreeLibrary!$H24,IF(EXACT('TREE MANAGEMENT'!$E$4,TreeLibrary!$I$9),TreeLibrary!$I24,IF(EXACT('TREE MANAGEMENT'!$E$4,TreeLibrary!$J$9),TreeLibrary!$J24,IF(EXACT('TREE MANAGEMENT'!$E$4,TreeLibrary!$K$9),TreeLibrary!$K24,"out of range")))))</f>
        <v>0</v>
      </c>
      <c r="H23" s="379">
        <f>IF(EXACT('TREE MANAGEMENT'!$F$4,TreeLibrary!$G$9),TreeLibrary!$G24,IF(EXACT('TREE MANAGEMENT'!$F$4,TreeLibrary!$H$9),TreeLibrary!$H24,IF(EXACT('TREE MANAGEMENT'!$F$4,TreeLibrary!$I$9),TreeLibrary!$I24,IF(EXACT('TREE MANAGEMENT'!$F$4,TreeLibrary!$J$9),TreeLibrary!$J24,IF(EXACT('TREE MANAGEMENT'!$F$4,TreeLibrary!$K$9),TreeLibrary!$K24,"out of range")))))</f>
        <v>0</v>
      </c>
      <c r="I23" s="379">
        <f>IF(EXACT('TREE MANAGEMENT'!$G$4,TreeLibrary!$G$9),TreeLibrary!$G24,IF(EXACT('TREE MANAGEMENT'!$G$4,TreeLibrary!$H$9),TreeLibrary!$H24,IF(EXACT('TREE MANAGEMENT'!$G$4,TreeLibrary!$I$9),TreeLibrary!$I24,IF(EXACT('TREE MANAGEMENT'!$G$4,TreeLibrary!$J$9),TreeLibrary!$J24,IF(EXACT('TREE MANAGEMENT'!$G$4,TreeLibrary!$K$9),TreeLibrary!$K24,"out of range")))))</f>
        <v>1</v>
      </c>
      <c r="J23" s="38"/>
      <c r="K23" s="38"/>
      <c r="L23" s="11"/>
      <c r="M23" s="11"/>
      <c r="N23" s="11"/>
    </row>
    <row r="24" spans="1:14" ht="18" customHeight="1" x14ac:dyDescent="0.3">
      <c r="A24" s="481"/>
      <c r="B24" s="482"/>
      <c r="C24" s="483"/>
      <c r="D24" s="386" t="str">
        <f>TreeLibrary!D25</f>
        <v>Fraction biomass allocated to fruit</v>
      </c>
      <c r="E24" s="387"/>
      <c r="F24" s="388" t="str">
        <f>TreeLibrary!F25</f>
        <v>[]</v>
      </c>
      <c r="G24" s="379">
        <f>IF(EXACT('TREE MANAGEMENT'!$E$4,TreeLibrary!$G$9),TreeLibrary!$G25,IF(EXACT('TREE MANAGEMENT'!$E$4,TreeLibrary!$H$9),TreeLibrary!$H25,IF(EXACT('TREE MANAGEMENT'!$E$4,TreeLibrary!$I$9),TreeLibrary!$I25,IF(EXACT('TREE MANAGEMENT'!$E$4,TreeLibrary!$J$9),TreeLibrary!$J25,IF(EXACT('TREE MANAGEMENT'!$E$4,TreeLibrary!$K$9),TreeLibrary!$K25,"out of range")))))</f>
        <v>0</v>
      </c>
      <c r="H24" s="379">
        <f>IF(EXACT('TREE MANAGEMENT'!$F$4,TreeLibrary!$G$9),TreeLibrary!$G25,IF(EXACT('TREE MANAGEMENT'!$F$4,TreeLibrary!$H$9),TreeLibrary!$H25,IF(EXACT('TREE MANAGEMENT'!$F$4,TreeLibrary!$I$9),TreeLibrary!$I25,IF(EXACT('TREE MANAGEMENT'!$F$4,TreeLibrary!$J$9),TreeLibrary!$J25,IF(EXACT('TREE MANAGEMENT'!$F$4,TreeLibrary!$K$9),TreeLibrary!$K25,"out of range")))))</f>
        <v>0</v>
      </c>
      <c r="I24" s="379">
        <f>IF(EXACT('TREE MANAGEMENT'!$G$4,TreeLibrary!$G$9),TreeLibrary!$G25,IF(EXACT('TREE MANAGEMENT'!$G$4,TreeLibrary!$H$9),TreeLibrary!$H25,IF(EXACT('TREE MANAGEMENT'!$G$4,TreeLibrary!$I$9),TreeLibrary!$I25,IF(EXACT('TREE MANAGEMENT'!$G$4,TreeLibrary!$J$9),TreeLibrary!$J25,IF(EXACT('TREE MANAGEMENT'!$G$4,TreeLibrary!$K$9),TreeLibrary!$K25,"out of range")))))</f>
        <v>0</v>
      </c>
      <c r="J24" s="38"/>
      <c r="K24" s="38"/>
      <c r="L24" s="11"/>
      <c r="M24" s="11"/>
      <c r="N24" s="11"/>
    </row>
    <row r="25" spans="1:14" ht="18" customHeight="1" x14ac:dyDescent="0.3">
      <c r="A25" s="476" t="s">
        <v>174</v>
      </c>
      <c r="B25" s="476"/>
      <c r="C25" s="476"/>
      <c r="D25" s="386" t="str">
        <f>TreeLibrary!D26</f>
        <v>Max. canopy height above bare stem</v>
      </c>
      <c r="E25" s="387"/>
      <c r="F25" s="388" t="str">
        <f>TreeLibrary!F26</f>
        <v>m</v>
      </c>
      <c r="G25" s="379">
        <f>IF(EXACT('TREE MANAGEMENT'!$E$4,TreeLibrary!$G$9),TreeLibrary!$G26,IF(EXACT('TREE MANAGEMENT'!$E$4,TreeLibrary!$H$9),TreeLibrary!$H26,IF(EXACT('TREE MANAGEMENT'!$E$4,TreeLibrary!$I$9),TreeLibrary!$I26,IF(EXACT('TREE MANAGEMENT'!$E$4,TreeLibrary!$J$9),TreeLibrary!$J26,IF(EXACT('TREE MANAGEMENT'!$E$4,TreeLibrary!$K$9),TreeLibrary!$K26,"out of range")))))</f>
        <v>8.1999999999999993</v>
      </c>
      <c r="H25" s="379">
        <f>IF(EXACT('TREE MANAGEMENT'!$F$4,TreeLibrary!$G$9),TreeLibrary!$G26,IF(EXACT('TREE MANAGEMENT'!$F$4,TreeLibrary!$H$9),TreeLibrary!$H26,IF(EXACT('TREE MANAGEMENT'!$F$4,TreeLibrary!$I$9),TreeLibrary!$I26,IF(EXACT('TREE MANAGEMENT'!$F$4,TreeLibrary!$J$9),TreeLibrary!$J26,IF(EXACT('TREE MANAGEMENT'!$F$4,TreeLibrary!$K$9),TreeLibrary!$K26,"out of range")))))</f>
        <v>10</v>
      </c>
      <c r="I25" s="379">
        <f>IF(EXACT('TREE MANAGEMENT'!$G$4,TreeLibrary!$G$9),TreeLibrary!$G26,IF(EXACT('TREE MANAGEMENT'!$G$4,TreeLibrary!$H$9),TreeLibrary!$H26,IF(EXACT('TREE MANAGEMENT'!$G$4,TreeLibrary!$I$9),TreeLibrary!$I26,IF(EXACT('TREE MANAGEMENT'!$G$4,TreeLibrary!$J$9),TreeLibrary!$J26,IF(EXACT('TREE MANAGEMENT'!$G$4,TreeLibrary!$K$9),TreeLibrary!$K26,"out of range")))))</f>
        <v>5</v>
      </c>
      <c r="J25" s="38"/>
      <c r="K25" s="38"/>
      <c r="L25" s="11"/>
      <c r="M25" s="11"/>
      <c r="N25" s="11"/>
    </row>
    <row r="26" spans="1:14" ht="18" customHeight="1" x14ac:dyDescent="0.3">
      <c r="A26" s="476"/>
      <c r="B26" s="476"/>
      <c r="C26" s="476"/>
      <c r="D26" s="386" t="str">
        <f>TreeLibrary!D27</f>
        <v>Ratio between canopy width and height</v>
      </c>
      <c r="E26" s="387"/>
      <c r="F26" s="388" t="str">
        <f>TreeLibrary!F27</f>
        <v>[]</v>
      </c>
      <c r="G26" s="379">
        <f>IF(EXACT('TREE MANAGEMENT'!$E$4,TreeLibrary!$G$9),TreeLibrary!$G27,IF(EXACT('TREE MANAGEMENT'!$E$4,TreeLibrary!$H$9),TreeLibrary!$H27,IF(EXACT('TREE MANAGEMENT'!$E$4,TreeLibrary!$I$9),TreeLibrary!$I27,IF(EXACT('TREE MANAGEMENT'!$E$4,TreeLibrary!$J$9),TreeLibrary!$J27,IF(EXACT('TREE MANAGEMENT'!$E$4,TreeLibrary!$K$9),TreeLibrary!$K27,"out of range")))))</f>
        <v>0.56768292682926835</v>
      </c>
      <c r="H26" s="379">
        <f>IF(EXACT('TREE MANAGEMENT'!$F$4,TreeLibrary!$G$9),TreeLibrary!$G27,IF(EXACT('TREE MANAGEMENT'!$F$4,TreeLibrary!$H$9),TreeLibrary!$H27,IF(EXACT('TREE MANAGEMENT'!$F$4,TreeLibrary!$I$9),TreeLibrary!$I27,IF(EXACT('TREE MANAGEMENT'!$F$4,TreeLibrary!$J$9),TreeLibrary!$J27,IF(EXACT('TREE MANAGEMENT'!$F$4,TreeLibrary!$K$9),TreeLibrary!$K27,"out of range")))))</f>
        <v>0.8</v>
      </c>
      <c r="I26" s="379">
        <f>IF(EXACT('TREE MANAGEMENT'!$G$4,TreeLibrary!$G$9),TreeLibrary!$G27,IF(EXACT('TREE MANAGEMENT'!$G$4,TreeLibrary!$H$9),TreeLibrary!$H27,IF(EXACT('TREE MANAGEMENT'!$G$4,TreeLibrary!$I$9),TreeLibrary!$I27,IF(EXACT('TREE MANAGEMENT'!$G$4,TreeLibrary!$J$9),TreeLibrary!$J27,IF(EXACT('TREE MANAGEMENT'!$G$4,TreeLibrary!$K$9),TreeLibrary!$K27,"out of range")))))</f>
        <v>1</v>
      </c>
      <c r="J26" s="38"/>
      <c r="K26" s="38"/>
      <c r="L26" s="11"/>
      <c r="M26" s="11"/>
      <c r="N26" s="11"/>
    </row>
    <row r="27" spans="1:14" ht="18" customHeight="1" x14ac:dyDescent="0.3">
      <c r="A27" s="476"/>
      <c r="B27" s="476"/>
      <c r="C27" s="476"/>
      <c r="D27" s="386" t="str">
        <f>TreeLibrary!D28</f>
        <v>Max. canopy radius</v>
      </c>
      <c r="E27" s="387"/>
      <c r="F27" s="388" t="str">
        <f>TreeLibrary!F28</f>
        <v>m</v>
      </c>
      <c r="G27" s="379">
        <f>IF(EXACT('TREE MANAGEMENT'!$E$4,TreeLibrary!$G$9),TreeLibrary!$G28,IF(EXACT('TREE MANAGEMENT'!$E$4,TreeLibrary!$H$9),TreeLibrary!$H28,IF(EXACT('TREE MANAGEMENT'!$E$4,TreeLibrary!$I$9),TreeLibrary!$I28,IF(EXACT('TREE MANAGEMENT'!$E$4,TreeLibrary!$J$9),TreeLibrary!$J28,IF(EXACT('TREE MANAGEMENT'!$E$4,TreeLibrary!$K$9),TreeLibrary!$K28,"out of range")))))</f>
        <v>4.6550000000000002</v>
      </c>
      <c r="H27" s="379">
        <f>IF(EXACT('TREE MANAGEMENT'!$F$4,TreeLibrary!$G$9),TreeLibrary!$G28,IF(EXACT('TREE MANAGEMENT'!$F$4,TreeLibrary!$H$9),TreeLibrary!$H28,IF(EXACT('TREE MANAGEMENT'!$F$4,TreeLibrary!$I$9),TreeLibrary!$I28,IF(EXACT('TREE MANAGEMENT'!$F$4,TreeLibrary!$J$9),TreeLibrary!$J28,IF(EXACT('TREE MANAGEMENT'!$F$4,TreeLibrary!$K$9),TreeLibrary!$K28,"out of range")))))</f>
        <v>4</v>
      </c>
      <c r="I27" s="379">
        <f>IF(EXACT('TREE MANAGEMENT'!$G$4,TreeLibrary!$G$9),TreeLibrary!$G28,IF(EXACT('TREE MANAGEMENT'!$G$4,TreeLibrary!$H$9),TreeLibrary!$H28,IF(EXACT('TREE MANAGEMENT'!$G$4,TreeLibrary!$I$9),TreeLibrary!$I28,IF(EXACT('TREE MANAGEMENT'!$G$4,TreeLibrary!$J$9),TreeLibrary!$J28,IF(EXACT('TREE MANAGEMENT'!$G$4,TreeLibrary!$K$9),TreeLibrary!$K28,"out of range")))))</f>
        <v>5</v>
      </c>
      <c r="J27" s="38"/>
      <c r="K27" s="38"/>
      <c r="L27" s="11"/>
      <c r="M27" s="11"/>
      <c r="N27" s="11"/>
    </row>
    <row r="28" spans="1:14" ht="18" customHeight="1" x14ac:dyDescent="0.3">
      <c r="A28" s="476"/>
      <c r="B28" s="476"/>
      <c r="C28" s="476"/>
      <c r="D28" s="386" t="str">
        <f>TreeLibrary!D29</f>
        <v>Maximum leaf area index</v>
      </c>
      <c r="E28" s="387"/>
      <c r="F28" s="388" t="str">
        <f>TreeLibrary!F29</f>
        <v>[]</v>
      </c>
      <c r="G28" s="379">
        <f>IF(EXACT('TREE MANAGEMENT'!$E$4,TreeLibrary!$G$9),TreeLibrary!$G29,IF(EXACT('TREE MANAGEMENT'!$E$4,TreeLibrary!$H$9),TreeLibrary!$H29,IF(EXACT('TREE MANAGEMENT'!$E$4,TreeLibrary!$I$9),TreeLibrary!$I29,IF(EXACT('TREE MANAGEMENT'!$E$4,TreeLibrary!$J$9),TreeLibrary!$J29,IF(EXACT('TREE MANAGEMENT'!$E$4,TreeLibrary!$K$9),TreeLibrary!$K29,"out of range")))))</f>
        <v>4</v>
      </c>
      <c r="H28" s="379">
        <f>IF(EXACT('TREE MANAGEMENT'!$F$4,TreeLibrary!$G$9),TreeLibrary!$G29,IF(EXACT('TREE MANAGEMENT'!$F$4,TreeLibrary!$H$9),TreeLibrary!$H29,IF(EXACT('TREE MANAGEMENT'!$F$4,TreeLibrary!$I$9),TreeLibrary!$I29,IF(EXACT('TREE MANAGEMENT'!$F$4,TreeLibrary!$J$9),TreeLibrary!$J29,IF(EXACT('TREE MANAGEMENT'!$F$4,TreeLibrary!$K$9),TreeLibrary!$K29,"out of range")))))</f>
        <v>5</v>
      </c>
      <c r="I28" s="379">
        <f>IF(EXACT('TREE MANAGEMENT'!$G$4,TreeLibrary!$G$9),TreeLibrary!$G29,IF(EXACT('TREE MANAGEMENT'!$G$4,TreeLibrary!$H$9),TreeLibrary!$H29,IF(EXACT('TREE MANAGEMENT'!$G$4,TreeLibrary!$I$9),TreeLibrary!$I29,IF(EXACT('TREE MANAGEMENT'!$G$4,TreeLibrary!$J$9),TreeLibrary!$J29,IF(EXACT('TREE MANAGEMENT'!$G$4,TreeLibrary!$K$9),TreeLibrary!$K29,"out of range")))))</f>
        <v>5</v>
      </c>
      <c r="J28" s="38"/>
      <c r="K28" s="38"/>
      <c r="L28" s="11"/>
      <c r="M28" s="11"/>
      <c r="N28" s="11"/>
    </row>
    <row r="29" spans="1:14" ht="18" customHeight="1" x14ac:dyDescent="0.3">
      <c r="A29" s="476"/>
      <c r="B29" s="476"/>
      <c r="C29" s="476"/>
      <c r="D29" s="386" t="str">
        <f>TreeLibrary!D30</f>
        <v>Ratio leaf area index min. and max.</v>
      </c>
      <c r="E29" s="387"/>
      <c r="F29" s="388" t="str">
        <f>TreeLibrary!F30</f>
        <v>[]</v>
      </c>
      <c r="G29" s="379">
        <f>IF(EXACT('TREE MANAGEMENT'!$E$4,TreeLibrary!$G$9),TreeLibrary!$G30,IF(EXACT('TREE MANAGEMENT'!$E$4,TreeLibrary!$H$9),TreeLibrary!$H30,IF(EXACT('TREE MANAGEMENT'!$E$4,TreeLibrary!$I$9),TreeLibrary!$I30,IF(EXACT('TREE MANAGEMENT'!$E$4,TreeLibrary!$J$9),TreeLibrary!$J30,IF(EXACT('TREE MANAGEMENT'!$E$4,TreeLibrary!$K$9),TreeLibrary!$K30,"out of range")))))</f>
        <v>1</v>
      </c>
      <c r="H29" s="379">
        <f>IF(EXACT('TREE MANAGEMENT'!$F$4,TreeLibrary!$G$9),TreeLibrary!$G30,IF(EXACT('TREE MANAGEMENT'!$F$4,TreeLibrary!$H$9),TreeLibrary!$H30,IF(EXACT('TREE MANAGEMENT'!$F$4,TreeLibrary!$I$9),TreeLibrary!$I30,IF(EXACT('TREE MANAGEMENT'!$F$4,TreeLibrary!$J$9),TreeLibrary!$J30,IF(EXACT('TREE MANAGEMENT'!$F$4,TreeLibrary!$K$9),TreeLibrary!$K30,"out of range")))))</f>
        <v>0.5</v>
      </c>
      <c r="I29" s="379">
        <f>IF(EXACT('TREE MANAGEMENT'!$G$4,TreeLibrary!$G$9),TreeLibrary!$G30,IF(EXACT('TREE MANAGEMENT'!$G$4,TreeLibrary!$H$9),TreeLibrary!$H30,IF(EXACT('TREE MANAGEMENT'!$G$4,TreeLibrary!$I$9),TreeLibrary!$I30,IF(EXACT('TREE MANAGEMENT'!$G$4,TreeLibrary!$J$9),TreeLibrary!$J30,IF(EXACT('TREE MANAGEMENT'!$G$4,TreeLibrary!$K$9),TreeLibrary!$K30,"out of range")))))</f>
        <v>0.9</v>
      </c>
      <c r="J29" s="38"/>
      <c r="K29" s="38"/>
      <c r="L29" s="11"/>
      <c r="M29" s="11"/>
      <c r="N29" s="11"/>
    </row>
    <row r="30" spans="1:14" ht="18" customHeight="1" x14ac:dyDescent="0.3">
      <c r="A30" s="476" t="s">
        <v>184</v>
      </c>
      <c r="B30" s="476"/>
      <c r="C30" s="476"/>
      <c r="D30" s="386" t="str">
        <f>TreeLibrary!D31</f>
        <v>Relative light intensity at which shading starts to affect tree growth</v>
      </c>
      <c r="E30" s="387"/>
      <c r="F30" s="388" t="str">
        <f>TreeLibrary!F31</f>
        <v>[]</v>
      </c>
      <c r="G30" s="379">
        <f>IF(EXACT('TREE MANAGEMENT'!$E$4,TreeLibrary!$G$9),TreeLibrary!$G31,IF(EXACT('TREE MANAGEMENT'!$E$4,TreeLibrary!$H$9),TreeLibrary!$H31,IF(EXACT('TREE MANAGEMENT'!$E$4,TreeLibrary!$I$9),TreeLibrary!$I31,IF(EXACT('TREE MANAGEMENT'!$E$4,TreeLibrary!$J$9),TreeLibrary!$J31,IF(EXACT('TREE MANAGEMENT'!$E$4,TreeLibrary!$K$9),TreeLibrary!$K31,"out of range")))))</f>
        <v>0.5</v>
      </c>
      <c r="H30" s="379">
        <f>IF(EXACT('TREE MANAGEMENT'!$F$4,TreeLibrary!$G$9),TreeLibrary!$G31,IF(EXACT('TREE MANAGEMENT'!$F$4,TreeLibrary!$H$9),TreeLibrary!$H31,IF(EXACT('TREE MANAGEMENT'!$F$4,TreeLibrary!$I$9),TreeLibrary!$I31,IF(EXACT('TREE MANAGEMENT'!$F$4,TreeLibrary!$J$9),TreeLibrary!$J31,IF(EXACT('TREE MANAGEMENT'!$F$4,TreeLibrary!$K$9),TreeLibrary!$K31,"out of range")))))</f>
        <v>0.5</v>
      </c>
      <c r="I30" s="379">
        <f>IF(EXACT('TREE MANAGEMENT'!$G$4,TreeLibrary!$G$9),TreeLibrary!$G31,IF(EXACT('TREE MANAGEMENT'!$G$4,TreeLibrary!$H$9),TreeLibrary!$H31,IF(EXACT('TREE MANAGEMENT'!$G$4,TreeLibrary!$I$9),TreeLibrary!$I31,IF(EXACT('TREE MANAGEMENT'!$G$4,TreeLibrary!$J$9),TreeLibrary!$J31,IF(EXACT('TREE MANAGEMENT'!$G$4,TreeLibrary!$K$9),TreeLibrary!$K31,"out of range")))))</f>
        <v>0.8</v>
      </c>
      <c r="J30" s="38"/>
      <c r="K30" s="38"/>
      <c r="L30" s="11"/>
      <c r="M30" s="11"/>
      <c r="N30" s="11"/>
    </row>
    <row r="31" spans="1:14" ht="18" customHeight="1" x14ac:dyDescent="0.3">
      <c r="A31" s="476"/>
      <c r="B31" s="476"/>
      <c r="C31" s="476"/>
      <c r="D31" s="386" t="str">
        <f>TreeLibrary!D32</f>
        <v>Extinction light coefficient</v>
      </c>
      <c r="E31" s="387"/>
      <c r="F31" s="388" t="str">
        <f>TreeLibrary!F32</f>
        <v>[]</v>
      </c>
      <c r="G31" s="379">
        <f>IF(EXACT('TREE MANAGEMENT'!$E$4,TreeLibrary!$G$9),TreeLibrary!$G32,IF(EXACT('TREE MANAGEMENT'!$E$4,TreeLibrary!$H$9),TreeLibrary!$H32,IF(EXACT('TREE MANAGEMENT'!$E$4,TreeLibrary!$I$9),TreeLibrary!$I32,IF(EXACT('TREE MANAGEMENT'!$E$4,TreeLibrary!$J$9),TreeLibrary!$J32,IF(EXACT('TREE MANAGEMENT'!$E$4,TreeLibrary!$K$9),TreeLibrary!$K32,"out of range")))))</f>
        <v>0.7</v>
      </c>
      <c r="H31" s="379">
        <f>IF(EXACT('TREE MANAGEMENT'!$F$4,TreeLibrary!$G$9),TreeLibrary!$G32,IF(EXACT('TREE MANAGEMENT'!$F$4,TreeLibrary!$H$9),TreeLibrary!$H32,IF(EXACT('TREE MANAGEMENT'!$F$4,TreeLibrary!$I$9),TreeLibrary!$I32,IF(EXACT('TREE MANAGEMENT'!$F$4,TreeLibrary!$J$9),TreeLibrary!$J32,IF(EXACT('TREE MANAGEMENT'!$F$4,TreeLibrary!$K$9),TreeLibrary!$K32,"out of range")))))</f>
        <v>0.7</v>
      </c>
      <c r="I31" s="379">
        <f>IF(EXACT('TREE MANAGEMENT'!$G$4,TreeLibrary!$G$9),TreeLibrary!$G32,IF(EXACT('TREE MANAGEMENT'!$G$4,TreeLibrary!$H$9),TreeLibrary!$H32,IF(EXACT('TREE MANAGEMENT'!$G$4,TreeLibrary!$I$9),TreeLibrary!$I32,IF(EXACT('TREE MANAGEMENT'!$G$4,TreeLibrary!$J$9),TreeLibrary!$J32,IF(EXACT('TREE MANAGEMENT'!$G$4,TreeLibrary!$K$9),TreeLibrary!$K32,"out of range")))))</f>
        <v>0.8</v>
      </c>
      <c r="J31" s="38"/>
      <c r="K31" s="38"/>
      <c r="L31" s="11"/>
      <c r="M31" s="11"/>
      <c r="N31" s="11"/>
    </row>
    <row r="32" spans="1:14" ht="18" customHeight="1" x14ac:dyDescent="0.3">
      <c r="A32" s="476" t="s">
        <v>195</v>
      </c>
      <c r="B32" s="476"/>
      <c r="C32" s="476"/>
      <c r="D32" s="386" t="str">
        <f>TreeLibrary!D33</f>
        <v>Rainfall water stored at leaf surface</v>
      </c>
      <c r="E32" s="387"/>
      <c r="F32" s="388" t="str">
        <f>TreeLibrary!F33</f>
        <v>mm</v>
      </c>
      <c r="G32" s="379">
        <f>IF(EXACT('TREE MANAGEMENT'!$E$4,TreeLibrary!$G$9),TreeLibrary!$G33,IF(EXACT('TREE MANAGEMENT'!$E$4,TreeLibrary!$H$9),TreeLibrary!$H33,IF(EXACT('TREE MANAGEMENT'!$E$4,TreeLibrary!$I$9),TreeLibrary!$I33,IF(EXACT('TREE MANAGEMENT'!$E$4,TreeLibrary!$J$9),TreeLibrary!$J33,IF(EXACT('TREE MANAGEMENT'!$E$4,TreeLibrary!$K$9),TreeLibrary!$K33,"out of range")))))</f>
        <v>1</v>
      </c>
      <c r="H32" s="379">
        <f>IF(EXACT('TREE MANAGEMENT'!$F$4,TreeLibrary!$G$9),TreeLibrary!$G33,IF(EXACT('TREE MANAGEMENT'!$F$4,TreeLibrary!$H$9),TreeLibrary!$H33,IF(EXACT('TREE MANAGEMENT'!$F$4,TreeLibrary!$I$9),TreeLibrary!$I33,IF(EXACT('TREE MANAGEMENT'!$F$4,TreeLibrary!$J$9),TreeLibrary!$J33,IF(EXACT('TREE MANAGEMENT'!$F$4,TreeLibrary!$K$9),TreeLibrary!$K33,"out of range")))))</f>
        <v>0.25</v>
      </c>
      <c r="I32" s="379">
        <f>IF(EXACT('TREE MANAGEMENT'!$G$4,TreeLibrary!$G$9),TreeLibrary!$G33,IF(EXACT('TREE MANAGEMENT'!$G$4,TreeLibrary!$H$9),TreeLibrary!$H33,IF(EXACT('TREE MANAGEMENT'!$G$4,TreeLibrary!$I$9),TreeLibrary!$I33,IF(EXACT('TREE MANAGEMENT'!$G$4,TreeLibrary!$J$9),TreeLibrary!$J33,IF(EXACT('TREE MANAGEMENT'!$G$4,TreeLibrary!$K$9),TreeLibrary!$K33,"out of range")))))</f>
        <v>1</v>
      </c>
      <c r="J32" s="38"/>
      <c r="K32" s="38"/>
      <c r="L32" s="11"/>
      <c r="M32" s="11"/>
      <c r="N32" s="11"/>
    </row>
    <row r="33" spans="1:14" ht="18" customHeight="1" x14ac:dyDescent="0.3">
      <c r="A33" s="478" t="s">
        <v>188</v>
      </c>
      <c r="B33" s="479"/>
      <c r="C33" s="500"/>
      <c r="D33" s="386" t="str">
        <f>TreeLibrary!D34</f>
        <v>Coefficient related to tree root conductivity</v>
      </c>
      <c r="E33" s="387"/>
      <c r="F33" s="388" t="str">
        <f>TreeLibrary!F34</f>
        <v>cm day-1</v>
      </c>
      <c r="G33" s="379">
        <f>IF(EXACT('TREE MANAGEMENT'!$E$4,TreeLibrary!$G$9),TreeLibrary!$G34,IF(EXACT('TREE MANAGEMENT'!$E$4,TreeLibrary!$H$9),TreeLibrary!$H34,IF(EXACT('TREE MANAGEMENT'!$E$4,TreeLibrary!$I$9),TreeLibrary!$I34,IF(EXACT('TREE MANAGEMENT'!$E$4,TreeLibrary!$J$9),TreeLibrary!$J34,IF(EXACT('TREE MANAGEMENT'!$E$4,TreeLibrary!$K$9),TreeLibrary!$K34,"out of range")))))</f>
        <v>1.0000000000000001E-5</v>
      </c>
      <c r="H33" s="379">
        <f>IF(EXACT('TREE MANAGEMENT'!$F$4,TreeLibrary!$G$9),TreeLibrary!$G34,IF(EXACT('TREE MANAGEMENT'!$F$4,TreeLibrary!$H$9),TreeLibrary!$H34,IF(EXACT('TREE MANAGEMENT'!$F$4,TreeLibrary!$I$9),TreeLibrary!$I34,IF(EXACT('TREE MANAGEMENT'!$F$4,TreeLibrary!$J$9),TreeLibrary!$J34,IF(EXACT('TREE MANAGEMENT'!$F$4,TreeLibrary!$K$9),TreeLibrary!$K34,"out of range")))))</f>
        <v>1.0000000000000001E-5</v>
      </c>
      <c r="I33" s="379">
        <f>IF(EXACT('TREE MANAGEMENT'!$G$4,TreeLibrary!$G$9),TreeLibrary!$G34,IF(EXACT('TREE MANAGEMENT'!$G$4,TreeLibrary!$H$9),TreeLibrary!$H34,IF(EXACT('TREE MANAGEMENT'!$G$4,TreeLibrary!$I$9),TreeLibrary!$I34,IF(EXACT('TREE MANAGEMENT'!$G$4,TreeLibrary!$J$9),TreeLibrary!$J34,IF(EXACT('TREE MANAGEMENT'!$G$4,TreeLibrary!$K$9),TreeLibrary!$K34,"out of range")))))</f>
        <v>1.0000000000000001E-5</v>
      </c>
      <c r="J33" s="38"/>
      <c r="K33" s="38"/>
      <c r="L33" s="11"/>
      <c r="M33" s="11"/>
      <c r="N33" s="11"/>
    </row>
    <row r="34" spans="1:14" ht="18" customHeight="1" x14ac:dyDescent="0.3">
      <c r="A34" s="501"/>
      <c r="B34" s="502"/>
      <c r="C34" s="503"/>
      <c r="D34" s="386" t="str">
        <f>TreeLibrary!D35</f>
        <v>Plant potential for max. transpiration</v>
      </c>
      <c r="E34" s="387"/>
      <c r="F34" s="388" t="str">
        <f>TreeLibrary!F35</f>
        <v>cm</v>
      </c>
      <c r="G34" s="379">
        <f>IF(EXACT('TREE MANAGEMENT'!$E$4,TreeLibrary!$G$9),TreeLibrary!$G35,IF(EXACT('TREE MANAGEMENT'!$E$4,TreeLibrary!$H$9),TreeLibrary!$H35,IF(EXACT('TREE MANAGEMENT'!$E$4,TreeLibrary!$I$9),TreeLibrary!$I35,IF(EXACT('TREE MANAGEMENT'!$E$4,TreeLibrary!$J$9),TreeLibrary!$J35,IF(EXACT('TREE MANAGEMENT'!$E$4,TreeLibrary!$K$9),TreeLibrary!$K35,"out of range")))))</f>
        <v>-5000</v>
      </c>
      <c r="H34" s="379">
        <f>IF(EXACT('TREE MANAGEMENT'!$F$4,TreeLibrary!$G$9),TreeLibrary!$G35,IF(EXACT('TREE MANAGEMENT'!$F$4,TreeLibrary!$H$9),TreeLibrary!$H35,IF(EXACT('TREE MANAGEMENT'!$F$4,TreeLibrary!$I$9),TreeLibrary!$I35,IF(EXACT('TREE MANAGEMENT'!$F$4,TreeLibrary!$J$9),TreeLibrary!$J35,IF(EXACT('TREE MANAGEMENT'!$F$4,TreeLibrary!$K$9),TreeLibrary!$K35,"out of range")))))</f>
        <v>-1500</v>
      </c>
      <c r="I34" s="379">
        <f>IF(EXACT('TREE MANAGEMENT'!$G$4,TreeLibrary!$G$9),TreeLibrary!$G35,IF(EXACT('TREE MANAGEMENT'!$G$4,TreeLibrary!$H$9),TreeLibrary!$H35,IF(EXACT('TREE MANAGEMENT'!$G$4,TreeLibrary!$I$9),TreeLibrary!$I35,IF(EXACT('TREE MANAGEMENT'!$G$4,TreeLibrary!$J$9),TreeLibrary!$J35,IF(EXACT('TREE MANAGEMENT'!$G$4,TreeLibrary!$K$9),TreeLibrary!$K35,"out of range")))))</f>
        <v>-5000</v>
      </c>
      <c r="J34" s="18"/>
      <c r="K34" s="18"/>
      <c r="L34" s="11"/>
      <c r="M34" s="11"/>
      <c r="N34" s="11"/>
    </row>
    <row r="35" spans="1:14" ht="18" customHeight="1" x14ac:dyDescent="0.3">
      <c r="A35" s="481"/>
      <c r="B35" s="482"/>
      <c r="C35" s="483"/>
      <c r="D35" s="386" t="str">
        <f>TreeLibrary!D36</f>
        <v>Plant potential for min. transpiration</v>
      </c>
      <c r="E35" s="387"/>
      <c r="F35" s="388" t="str">
        <f>TreeLibrary!F36</f>
        <v>cm</v>
      </c>
      <c r="G35" s="379">
        <f>IF(EXACT('TREE MANAGEMENT'!$E$4,TreeLibrary!$G$9),TreeLibrary!$G36,IF(EXACT('TREE MANAGEMENT'!$E$4,TreeLibrary!$H$9),TreeLibrary!$H36,IF(EXACT('TREE MANAGEMENT'!$E$4,TreeLibrary!$I$9),TreeLibrary!$I36,IF(EXACT('TREE MANAGEMENT'!$E$4,TreeLibrary!$J$9),TreeLibrary!$J36,IF(EXACT('TREE MANAGEMENT'!$E$4,TreeLibrary!$K$9),TreeLibrary!$K36,"out of range")))))</f>
        <v>-15000</v>
      </c>
      <c r="H35" s="379">
        <f>IF(EXACT('TREE MANAGEMENT'!$F$4,TreeLibrary!$G$9),TreeLibrary!$G36,IF(EXACT('TREE MANAGEMENT'!$F$4,TreeLibrary!$H$9),TreeLibrary!$H36,IF(EXACT('TREE MANAGEMENT'!$F$4,TreeLibrary!$I$9),TreeLibrary!$I36,IF(EXACT('TREE MANAGEMENT'!$F$4,TreeLibrary!$J$9),TreeLibrary!$J36,IF(EXACT('TREE MANAGEMENT'!$F$4,TreeLibrary!$K$9),TreeLibrary!$K36,"out of range")))))</f>
        <v>-4500</v>
      </c>
      <c r="I35" s="379">
        <f>IF(EXACT('TREE MANAGEMENT'!$G$4,TreeLibrary!$G$9),TreeLibrary!$G36,IF(EXACT('TREE MANAGEMENT'!$G$4,TreeLibrary!$H$9),TreeLibrary!$H36,IF(EXACT('TREE MANAGEMENT'!$G$4,TreeLibrary!$I$9),TreeLibrary!$I36,IF(EXACT('TREE MANAGEMENT'!$G$4,TreeLibrary!$J$9),TreeLibrary!$J36,IF(EXACT('TREE MANAGEMENT'!$G$4,TreeLibrary!$K$9),TreeLibrary!$K36,"out of range")))))</f>
        <v>-20000</v>
      </c>
      <c r="J35" s="18"/>
      <c r="K35" s="18"/>
      <c r="L35" s="11"/>
      <c r="M35" s="11"/>
      <c r="N35" s="11"/>
    </row>
    <row r="36" spans="1:14" ht="18" customHeight="1" x14ac:dyDescent="0.3">
      <c r="A36" s="476" t="s">
        <v>23</v>
      </c>
      <c r="B36" s="504" t="s">
        <v>525</v>
      </c>
      <c r="C36" s="505"/>
      <c r="D36" s="386" t="str">
        <f>TreeLibrary!D37</f>
        <v>Type of N2 fixation</v>
      </c>
      <c r="E36" s="387"/>
      <c r="F36" s="388" t="str">
        <f>TreeLibrary!F37</f>
        <v>[]</v>
      </c>
      <c r="G36" s="379">
        <f>IF(EXACT('TREE MANAGEMENT'!$E$4,TreeLibrary!$G$9),TreeLibrary!$G37,IF(EXACT('TREE MANAGEMENT'!$E$4,TreeLibrary!$H$9),TreeLibrary!$H37,IF(EXACT('TREE MANAGEMENT'!$E$4,TreeLibrary!$I$9),TreeLibrary!$I37,IF(EXACT('TREE MANAGEMENT'!$E$4,TreeLibrary!$J$9),TreeLibrary!$J37,IF(EXACT('TREE MANAGEMENT'!$E$4,TreeLibrary!$K$9),TreeLibrary!$K37,"out of range")))))</f>
        <v>0</v>
      </c>
      <c r="H36" s="379">
        <f>IF(EXACT('TREE MANAGEMENT'!$F$4,TreeLibrary!$G$9),TreeLibrary!$G37,IF(EXACT('TREE MANAGEMENT'!$F$4,TreeLibrary!$H$9),TreeLibrary!$H37,IF(EXACT('TREE MANAGEMENT'!$F$4,TreeLibrary!$I$9),TreeLibrary!$I37,IF(EXACT('TREE MANAGEMENT'!$F$4,TreeLibrary!$J$9),TreeLibrary!$J37,IF(EXACT('TREE MANAGEMENT'!$F$4,TreeLibrary!$K$9),TreeLibrary!$K37,"out of range")))))</f>
        <v>1</v>
      </c>
      <c r="I36" s="379">
        <f>IF(EXACT('TREE MANAGEMENT'!$G$4,TreeLibrary!$G$9),TreeLibrary!$G37,IF(EXACT('TREE MANAGEMENT'!$G$4,TreeLibrary!$H$9),TreeLibrary!$H37,IF(EXACT('TREE MANAGEMENT'!$G$4,TreeLibrary!$I$9),TreeLibrary!$I37,IF(EXACT('TREE MANAGEMENT'!$G$4,TreeLibrary!$J$9),TreeLibrary!$J37,IF(EXACT('TREE MANAGEMENT'!$G$4,TreeLibrary!$K$9),TreeLibrary!$K37,"out of range")))))</f>
        <v>0</v>
      </c>
      <c r="J36" s="11"/>
      <c r="K36" s="11"/>
      <c r="L36" s="11"/>
      <c r="M36" s="11"/>
      <c r="N36" s="11"/>
    </row>
    <row r="37" spans="1:14" ht="18" customHeight="1" x14ac:dyDescent="0.3">
      <c r="A37" s="476"/>
      <c r="B37" s="504" t="s">
        <v>158</v>
      </c>
      <c r="C37" s="505"/>
      <c r="D37" s="386" t="str">
        <f>TreeLibrary!D38</f>
        <v>Proportion of N from atmosphere</v>
      </c>
      <c r="E37" s="387"/>
      <c r="F37" s="388" t="str">
        <f>TreeLibrary!F38</f>
        <v>[]</v>
      </c>
      <c r="G37" s="379">
        <f>IF(EXACT('TREE MANAGEMENT'!$E$4,TreeLibrary!$G$9),TreeLibrary!$G38,IF(EXACT('TREE MANAGEMENT'!$E$4,TreeLibrary!$H$9),TreeLibrary!$H38,IF(EXACT('TREE MANAGEMENT'!$E$4,TreeLibrary!$I$9),TreeLibrary!$I38,IF(EXACT('TREE MANAGEMENT'!$E$4,TreeLibrary!$J$9),TreeLibrary!$J38,IF(EXACT('TREE MANAGEMENT'!$E$4,TreeLibrary!$K$9),TreeLibrary!$K38,"out of range")))))</f>
        <v>0.125</v>
      </c>
      <c r="H37" s="379">
        <f>IF(EXACT('TREE MANAGEMENT'!$F$4,TreeLibrary!$G$9),TreeLibrary!$G38,IF(EXACT('TREE MANAGEMENT'!$F$4,TreeLibrary!$H$9),TreeLibrary!$H38,IF(EXACT('TREE MANAGEMENT'!$F$4,TreeLibrary!$I$9),TreeLibrary!$I38,IF(EXACT('TREE MANAGEMENT'!$F$4,TreeLibrary!$J$9),TreeLibrary!$J38,IF(EXACT('TREE MANAGEMENT'!$F$4,TreeLibrary!$K$9),TreeLibrary!$K38,"out of range")))))</f>
        <v>0.25</v>
      </c>
      <c r="I37" s="379">
        <f>IF(EXACT('TREE MANAGEMENT'!$G$4,TreeLibrary!$G$9),TreeLibrary!$G38,IF(EXACT('TREE MANAGEMENT'!$G$4,TreeLibrary!$H$9),TreeLibrary!$H38,IF(EXACT('TREE MANAGEMENT'!$G$4,TreeLibrary!$I$9),TreeLibrary!$I38,IF(EXACT('TREE MANAGEMENT'!$G$4,TreeLibrary!$J$9),TreeLibrary!$J38,IF(EXACT('TREE MANAGEMENT'!$G$4,TreeLibrary!$K$9),TreeLibrary!$K38,"out of range")))))</f>
        <v>0</v>
      </c>
      <c r="J37" s="38"/>
      <c r="K37" s="38"/>
      <c r="L37" s="11"/>
      <c r="M37" s="11"/>
      <c r="N37" s="11"/>
    </row>
    <row r="38" spans="1:14" ht="18" customHeight="1" x14ac:dyDescent="0.3">
      <c r="A38" s="476"/>
      <c r="B38" s="478" t="s">
        <v>159</v>
      </c>
      <c r="C38" s="480"/>
      <c r="D38" s="386" t="str">
        <f>TreeLibrary!D39</f>
        <v xml:space="preserve">Fraction of reserve pool for N2 fix. </v>
      </c>
      <c r="E38" s="387"/>
      <c r="F38" s="388" t="str">
        <f>TreeLibrary!F39</f>
        <v>[]</v>
      </c>
      <c r="G38" s="379">
        <f>IF(EXACT('TREE MANAGEMENT'!$E$4,TreeLibrary!$G$9),TreeLibrary!$G39,IF(EXACT('TREE MANAGEMENT'!$E$4,TreeLibrary!$H$9),TreeLibrary!$H39,IF(EXACT('TREE MANAGEMENT'!$E$4,TreeLibrary!$I$9),TreeLibrary!$I39,IF(EXACT('TREE MANAGEMENT'!$E$4,TreeLibrary!$J$9),TreeLibrary!$J39,IF(EXACT('TREE MANAGEMENT'!$E$4,TreeLibrary!$K$9),TreeLibrary!$K39,"out of range")))))</f>
        <v>0.05</v>
      </c>
      <c r="H38" s="379">
        <f>IF(EXACT('TREE MANAGEMENT'!$F$4,TreeLibrary!$G$9),TreeLibrary!$G39,IF(EXACT('TREE MANAGEMENT'!$F$4,TreeLibrary!$H$9),TreeLibrary!$H39,IF(EXACT('TREE MANAGEMENT'!$F$4,TreeLibrary!$I$9),TreeLibrary!$I39,IF(EXACT('TREE MANAGEMENT'!$F$4,TreeLibrary!$J$9),TreeLibrary!$J39,IF(EXACT('TREE MANAGEMENT'!$F$4,TreeLibrary!$K$9),TreeLibrary!$K39,"out of range")))))</f>
        <v>0.1</v>
      </c>
      <c r="I38" s="379">
        <f>IF(EXACT('TREE MANAGEMENT'!$G$4,TreeLibrary!$G$9),TreeLibrary!$G39,IF(EXACT('TREE MANAGEMENT'!$G$4,TreeLibrary!$H$9),TreeLibrary!$H39,IF(EXACT('TREE MANAGEMENT'!$G$4,TreeLibrary!$I$9),TreeLibrary!$I39,IF(EXACT('TREE MANAGEMENT'!$G$4,TreeLibrary!$J$9),TreeLibrary!$J39,IF(EXACT('TREE MANAGEMENT'!$G$4,TreeLibrary!$K$9),TreeLibrary!$K39,"out of range")))))</f>
        <v>0</v>
      </c>
      <c r="J38" s="38"/>
      <c r="K38" s="38"/>
      <c r="L38" s="11"/>
      <c r="M38" s="11"/>
      <c r="N38" s="11"/>
    </row>
    <row r="39" spans="1:14" ht="18" customHeight="1" x14ac:dyDescent="0.3">
      <c r="A39" s="476"/>
      <c r="B39" s="484"/>
      <c r="C39" s="486"/>
      <c r="D39" s="386" t="str">
        <f>TreeLibrary!D40</f>
        <v>Dry weight cost for N2 fixation</v>
      </c>
      <c r="E39" s="387"/>
      <c r="F39" s="388" t="str">
        <f>TreeLibrary!F40</f>
        <v>[]</v>
      </c>
      <c r="G39" s="379">
        <f>IF(EXACT('TREE MANAGEMENT'!$E$4,TreeLibrary!$G$9),TreeLibrary!$G40,IF(EXACT('TREE MANAGEMENT'!$E$4,TreeLibrary!$H$9),TreeLibrary!$H40,IF(EXACT('TREE MANAGEMENT'!$E$4,TreeLibrary!$I$9),TreeLibrary!$I40,IF(EXACT('TREE MANAGEMENT'!$E$4,TreeLibrary!$J$9),TreeLibrary!$J40,IF(EXACT('TREE MANAGEMENT'!$E$4,TreeLibrary!$K$9),TreeLibrary!$K40,"out of range")))))</f>
        <v>0</v>
      </c>
      <c r="H39" s="379">
        <f>IF(EXACT('TREE MANAGEMENT'!$F$4,TreeLibrary!$G$9),TreeLibrary!$G40,IF(EXACT('TREE MANAGEMENT'!$F$4,TreeLibrary!$H$9),TreeLibrary!$H40,IF(EXACT('TREE MANAGEMENT'!$F$4,TreeLibrary!$I$9),TreeLibrary!$I40,IF(EXACT('TREE MANAGEMENT'!$F$4,TreeLibrary!$J$9),TreeLibrary!$J40,IF(EXACT('TREE MANAGEMENT'!$F$4,TreeLibrary!$K$9),TreeLibrary!$K40,"out of range")))))</f>
        <v>5.0000000000000001E-3</v>
      </c>
      <c r="I39" s="379">
        <f>IF(EXACT('TREE MANAGEMENT'!$G$4,TreeLibrary!$G$9),TreeLibrary!$G40,IF(EXACT('TREE MANAGEMENT'!$G$4,TreeLibrary!$H$9),TreeLibrary!$H40,IF(EXACT('TREE MANAGEMENT'!$G$4,TreeLibrary!$I$9),TreeLibrary!$I40,IF(EXACT('TREE MANAGEMENT'!$G$4,TreeLibrary!$J$9),TreeLibrary!$J40,IF(EXACT('TREE MANAGEMENT'!$G$4,TreeLibrary!$K$9),TreeLibrary!$K40,"out of range")))))</f>
        <v>0.01</v>
      </c>
      <c r="J39" s="38"/>
      <c r="K39" s="38"/>
      <c r="L39" s="11"/>
      <c r="M39" s="11"/>
      <c r="N39" s="11"/>
    </row>
    <row r="40" spans="1:14" ht="18" customHeight="1" x14ac:dyDescent="0.3">
      <c r="A40" s="476"/>
      <c r="B40" s="487"/>
      <c r="C40" s="489"/>
      <c r="D40" s="386" t="str">
        <f>TreeLibrary!D41</f>
        <v>Responsiveness of N2 fix. to N stress</v>
      </c>
      <c r="E40" s="387"/>
      <c r="F40" s="388" t="str">
        <f>TreeLibrary!F41</f>
        <v>[]</v>
      </c>
      <c r="G40" s="379">
        <f>IF(EXACT('TREE MANAGEMENT'!$E$4,TreeLibrary!$G$9),TreeLibrary!$G41,IF(EXACT('TREE MANAGEMENT'!$E$4,TreeLibrary!$H$9),TreeLibrary!$H41,IF(EXACT('TREE MANAGEMENT'!$E$4,TreeLibrary!$I$9),TreeLibrary!$I41,IF(EXACT('TREE MANAGEMENT'!$E$4,TreeLibrary!$J$9),TreeLibrary!$J41,IF(EXACT('TREE MANAGEMENT'!$E$4,TreeLibrary!$K$9),TreeLibrary!$K41,"out of range")))))</f>
        <v>0</v>
      </c>
      <c r="H40" s="379">
        <f>IF(EXACT('TREE MANAGEMENT'!$F$4,TreeLibrary!$G$9),TreeLibrary!$G41,IF(EXACT('TREE MANAGEMENT'!$F$4,TreeLibrary!$H$9),TreeLibrary!$H41,IF(EXACT('TREE MANAGEMENT'!$F$4,TreeLibrary!$I$9),TreeLibrary!$I41,IF(EXACT('TREE MANAGEMENT'!$F$4,TreeLibrary!$J$9),TreeLibrary!$J41,IF(EXACT('TREE MANAGEMENT'!$F$4,TreeLibrary!$K$9),TreeLibrary!$K41,"out of range")))))</f>
        <v>0.5</v>
      </c>
      <c r="I40" s="379">
        <f>IF(EXACT('TREE MANAGEMENT'!$G$4,TreeLibrary!$G$9),TreeLibrary!$G41,IF(EXACT('TREE MANAGEMENT'!$G$4,TreeLibrary!$H$9),TreeLibrary!$H41,IF(EXACT('TREE MANAGEMENT'!$G$4,TreeLibrary!$I$9),TreeLibrary!$I41,IF(EXACT('TREE MANAGEMENT'!$G$4,TreeLibrary!$J$9),TreeLibrary!$J41,IF(EXACT('TREE MANAGEMENT'!$G$4,TreeLibrary!$K$9),TreeLibrary!$K41,"out of range")))))</f>
        <v>0</v>
      </c>
      <c r="J40" s="38"/>
      <c r="K40" s="38"/>
      <c r="L40" s="11"/>
      <c r="M40" s="11"/>
      <c r="N40" s="11"/>
    </row>
    <row r="41" spans="1:14" ht="18" customHeight="1" x14ac:dyDescent="0.3">
      <c r="A41" s="476" t="s">
        <v>185</v>
      </c>
      <c r="B41" s="476"/>
      <c r="C41" s="476"/>
      <c r="D41" s="386" t="str">
        <f>TreeLibrary!D42</f>
        <v>N concentration in carbohydrate reserves</v>
      </c>
      <c r="E41" s="387"/>
      <c r="F41" s="388" t="str">
        <f>TreeLibrary!F42</f>
        <v>g/g</v>
      </c>
      <c r="G41" s="379">
        <f>IF(EXACT('TREE MANAGEMENT'!$E$4,TreeLibrary!$G$9),TreeLibrary!$G42,IF(EXACT('TREE MANAGEMENT'!$E$4,TreeLibrary!$H$9),TreeLibrary!$H42,IF(EXACT('TREE MANAGEMENT'!$E$4,TreeLibrary!$I$9),TreeLibrary!$I42,IF(EXACT('TREE MANAGEMENT'!$E$4,TreeLibrary!$J$9),TreeLibrary!$J42,IF(EXACT('TREE MANAGEMENT'!$E$4,TreeLibrary!$K$9),TreeLibrary!$K42,"out of range")))))</f>
        <v>0.01</v>
      </c>
      <c r="H41" s="379">
        <f>IF(EXACT('TREE MANAGEMENT'!$F$4,TreeLibrary!$G$9),TreeLibrary!$G42,IF(EXACT('TREE MANAGEMENT'!$F$4,TreeLibrary!$H$9),TreeLibrary!$H42,IF(EXACT('TREE MANAGEMENT'!$F$4,TreeLibrary!$I$9),TreeLibrary!$I42,IF(EXACT('TREE MANAGEMENT'!$F$4,TreeLibrary!$J$9),TreeLibrary!$J42,IF(EXACT('TREE MANAGEMENT'!$F$4,TreeLibrary!$K$9),TreeLibrary!$K42,"out of range")))))</f>
        <v>0.01</v>
      </c>
      <c r="I41" s="379">
        <f>IF(EXACT('TREE MANAGEMENT'!$G$4,TreeLibrary!$G$9),TreeLibrary!$G42,IF(EXACT('TREE MANAGEMENT'!$G$4,TreeLibrary!$H$9),TreeLibrary!$H42,IF(EXACT('TREE MANAGEMENT'!$G$4,TreeLibrary!$I$9),TreeLibrary!$I42,IF(EXACT('TREE MANAGEMENT'!$G$4,TreeLibrary!$J$9),TreeLibrary!$J42,IF(EXACT('TREE MANAGEMENT'!$G$4,TreeLibrary!$K$9),TreeLibrary!$K42,"out of range")))))</f>
        <v>0.01</v>
      </c>
      <c r="J41" s="38"/>
      <c r="K41" s="38"/>
      <c r="L41" s="11"/>
      <c r="M41" s="11"/>
      <c r="N41" s="11"/>
    </row>
    <row r="42" spans="1:14" ht="18" customHeight="1" x14ac:dyDescent="0.3">
      <c r="A42" s="476"/>
      <c r="B42" s="476"/>
      <c r="C42" s="476"/>
      <c r="D42" s="386" t="str">
        <f>TreeLibrary!D43</f>
        <v>N concentration in leaf component</v>
      </c>
      <c r="E42" s="387"/>
      <c r="F42" s="388" t="str">
        <f>TreeLibrary!F43</f>
        <v>g/g</v>
      </c>
      <c r="G42" s="379">
        <f>IF(EXACT('TREE MANAGEMENT'!$E$4,TreeLibrary!$G$9),TreeLibrary!$G43,IF(EXACT('TREE MANAGEMENT'!$E$4,TreeLibrary!$H$9),TreeLibrary!$H43,IF(EXACT('TREE MANAGEMENT'!$E$4,TreeLibrary!$I$9),TreeLibrary!$I43,IF(EXACT('TREE MANAGEMENT'!$E$4,TreeLibrary!$J$9),TreeLibrary!$J43,IF(EXACT('TREE MANAGEMENT'!$E$4,TreeLibrary!$K$9),TreeLibrary!$K43,"out of range")))))</f>
        <v>1.7299999999999999E-2</v>
      </c>
      <c r="H42" s="379">
        <f>IF(EXACT('TREE MANAGEMENT'!$F$4,TreeLibrary!$G$9),TreeLibrary!$G43,IF(EXACT('TREE MANAGEMENT'!$F$4,TreeLibrary!$H$9),TreeLibrary!$H43,IF(EXACT('TREE MANAGEMENT'!$F$4,TreeLibrary!$I$9),TreeLibrary!$I43,IF(EXACT('TREE MANAGEMENT'!$F$4,TreeLibrary!$J$9),TreeLibrary!$J43,IF(EXACT('TREE MANAGEMENT'!$F$4,TreeLibrary!$K$9),TreeLibrary!$K43,"out of range")))))</f>
        <v>1.7950000000000001E-2</v>
      </c>
      <c r="I42" s="379">
        <f>IF(EXACT('TREE MANAGEMENT'!$G$4,TreeLibrary!$G$9),TreeLibrary!$G43,IF(EXACT('TREE MANAGEMENT'!$G$4,TreeLibrary!$H$9),TreeLibrary!$H43,IF(EXACT('TREE MANAGEMENT'!$G$4,TreeLibrary!$I$9),TreeLibrary!$I43,IF(EXACT('TREE MANAGEMENT'!$G$4,TreeLibrary!$J$9),TreeLibrary!$J43,IF(EXACT('TREE MANAGEMENT'!$G$4,TreeLibrary!$K$9),TreeLibrary!$K43,"out of range")))))</f>
        <v>2.5000000000000001E-2</v>
      </c>
      <c r="J42" s="38"/>
      <c r="K42" s="38"/>
      <c r="L42" s="11"/>
      <c r="M42" s="11"/>
      <c r="N42" s="11"/>
    </row>
    <row r="43" spans="1:14" ht="18" customHeight="1" x14ac:dyDescent="0.3">
      <c r="A43" s="476"/>
      <c r="B43" s="476"/>
      <c r="C43" s="476"/>
      <c r="D43" s="386" t="str">
        <f>TreeLibrary!D44</f>
        <v>N concentration in twig component</v>
      </c>
      <c r="E43" s="387"/>
      <c r="F43" s="388" t="str">
        <f>TreeLibrary!F44</f>
        <v>g/g</v>
      </c>
      <c r="G43" s="379">
        <f>IF(EXACT('TREE MANAGEMENT'!$E$4,TreeLibrary!$G$9),TreeLibrary!$G44,IF(EXACT('TREE MANAGEMENT'!$E$4,TreeLibrary!$H$9),TreeLibrary!$H44,IF(EXACT('TREE MANAGEMENT'!$E$4,TreeLibrary!$I$9),TreeLibrary!$I44,IF(EXACT('TREE MANAGEMENT'!$E$4,TreeLibrary!$J$9),TreeLibrary!$J44,IF(EXACT('TREE MANAGEMENT'!$E$4,TreeLibrary!$K$9),TreeLibrary!$K44,"out of range")))))</f>
        <v>7.26E-3</v>
      </c>
      <c r="H43" s="379">
        <f>IF(EXACT('TREE MANAGEMENT'!$F$4,TreeLibrary!$G$9),TreeLibrary!$G44,IF(EXACT('TREE MANAGEMENT'!$F$4,TreeLibrary!$H$9),TreeLibrary!$H44,IF(EXACT('TREE MANAGEMENT'!$F$4,TreeLibrary!$I$9),TreeLibrary!$I44,IF(EXACT('TREE MANAGEMENT'!$F$4,TreeLibrary!$J$9),TreeLibrary!$J44,IF(EXACT('TREE MANAGEMENT'!$F$4,TreeLibrary!$K$9),TreeLibrary!$K44,"out of range")))))</f>
        <v>1.0256630000000001E-2</v>
      </c>
      <c r="I43" s="379">
        <f>IF(EXACT('TREE MANAGEMENT'!$G$4,TreeLibrary!$G$9),TreeLibrary!$G44,IF(EXACT('TREE MANAGEMENT'!$G$4,TreeLibrary!$H$9),TreeLibrary!$H44,IF(EXACT('TREE MANAGEMENT'!$G$4,TreeLibrary!$I$9),TreeLibrary!$I44,IF(EXACT('TREE MANAGEMENT'!$G$4,TreeLibrary!$J$9),TreeLibrary!$J44,IF(EXACT('TREE MANAGEMENT'!$G$4,TreeLibrary!$K$9),TreeLibrary!$K44,"out of range")))))</f>
        <v>0.01</v>
      </c>
      <c r="J43" s="38"/>
      <c r="K43" s="38"/>
      <c r="L43" s="11"/>
      <c r="M43" s="11"/>
      <c r="N43" s="11"/>
    </row>
    <row r="44" spans="1:14" ht="18" customHeight="1" x14ac:dyDescent="0.3">
      <c r="A44" s="476"/>
      <c r="B44" s="476"/>
      <c r="C44" s="476"/>
      <c r="D44" s="386" t="str">
        <f>TreeLibrary!D45</f>
        <v>N concentration in wood component</v>
      </c>
      <c r="E44" s="387"/>
      <c r="F44" s="388" t="str">
        <f>TreeLibrary!F45</f>
        <v>g/g</v>
      </c>
      <c r="G44" s="379">
        <f>IF(EXACT('TREE MANAGEMENT'!$E$4,TreeLibrary!$G$9),TreeLibrary!$G45,IF(EXACT('TREE MANAGEMENT'!$E$4,TreeLibrary!$H$9),TreeLibrary!$H45,IF(EXACT('TREE MANAGEMENT'!$E$4,TreeLibrary!$I$9),TreeLibrary!$I45,IF(EXACT('TREE MANAGEMENT'!$E$4,TreeLibrary!$J$9),TreeLibrary!$J45,IF(EXACT('TREE MANAGEMENT'!$E$4,TreeLibrary!$K$9),TreeLibrary!$K45,"out of range")))))</f>
        <v>4.6499999999999996E-3</v>
      </c>
      <c r="H44" s="379">
        <f>IF(EXACT('TREE MANAGEMENT'!$F$4,TreeLibrary!$G$9),TreeLibrary!$G45,IF(EXACT('TREE MANAGEMENT'!$F$4,TreeLibrary!$H$9),TreeLibrary!$H45,IF(EXACT('TREE MANAGEMENT'!$F$4,TreeLibrary!$I$9),TreeLibrary!$I45,IF(EXACT('TREE MANAGEMENT'!$F$4,TreeLibrary!$J$9),TreeLibrary!$J45,IF(EXACT('TREE MANAGEMENT'!$F$4,TreeLibrary!$K$9),TreeLibrary!$K45,"out of range")))))</f>
        <v>4.1026520000000009E-3</v>
      </c>
      <c r="I44" s="379">
        <f>IF(EXACT('TREE MANAGEMENT'!$G$4,TreeLibrary!$G$9),TreeLibrary!$G45,IF(EXACT('TREE MANAGEMENT'!$G$4,TreeLibrary!$H$9),TreeLibrary!$H45,IF(EXACT('TREE MANAGEMENT'!$G$4,TreeLibrary!$I$9),TreeLibrary!$I45,IF(EXACT('TREE MANAGEMENT'!$G$4,TreeLibrary!$J$9),TreeLibrary!$J45,IF(EXACT('TREE MANAGEMENT'!$G$4,TreeLibrary!$K$9),TreeLibrary!$K45,"out of range")))))</f>
        <v>4.0000000000000001E-3</v>
      </c>
      <c r="J44" s="38"/>
      <c r="K44" s="38"/>
      <c r="L44" s="11"/>
      <c r="M44" s="11"/>
      <c r="N44" s="11"/>
    </row>
    <row r="45" spans="1:14" ht="18" customHeight="1" x14ac:dyDescent="0.3">
      <c r="A45" s="476"/>
      <c r="B45" s="476"/>
      <c r="C45" s="476"/>
      <c r="D45" s="386" t="str">
        <f>TreeLibrary!D46</f>
        <v>N concentration in fruit component</v>
      </c>
      <c r="E45" s="387"/>
      <c r="F45" s="388" t="str">
        <f>TreeLibrary!F46</f>
        <v>g/g</v>
      </c>
      <c r="G45" s="379">
        <f>IF(EXACT('TREE MANAGEMENT'!$E$4,TreeLibrary!$G$9),TreeLibrary!$G46,IF(EXACT('TREE MANAGEMENT'!$E$4,TreeLibrary!$H$9),TreeLibrary!$H46,IF(EXACT('TREE MANAGEMENT'!$E$4,TreeLibrary!$I$9),TreeLibrary!$I46,IF(EXACT('TREE MANAGEMENT'!$E$4,TreeLibrary!$J$9),TreeLibrary!$J46,IF(EXACT('TREE MANAGEMENT'!$E$4,TreeLibrary!$K$9),TreeLibrary!$K46,"out of range")))))</f>
        <v>0.02</v>
      </c>
      <c r="H45" s="379">
        <f>IF(EXACT('TREE MANAGEMENT'!$F$4,TreeLibrary!$G$9),TreeLibrary!$G46,IF(EXACT('TREE MANAGEMENT'!$F$4,TreeLibrary!$H$9),TreeLibrary!$H46,IF(EXACT('TREE MANAGEMENT'!$F$4,TreeLibrary!$I$9),TreeLibrary!$I46,IF(EXACT('TREE MANAGEMENT'!$F$4,TreeLibrary!$J$9),TreeLibrary!$J46,IF(EXACT('TREE MANAGEMENT'!$F$4,TreeLibrary!$K$9),TreeLibrary!$K46,"out of range")))))</f>
        <v>1.3300000000000001E-2</v>
      </c>
      <c r="I45" s="379">
        <f>IF(EXACT('TREE MANAGEMENT'!$G$4,TreeLibrary!$G$9),TreeLibrary!$G46,IF(EXACT('TREE MANAGEMENT'!$G$4,TreeLibrary!$H$9),TreeLibrary!$H46,IF(EXACT('TREE MANAGEMENT'!$G$4,TreeLibrary!$I$9),TreeLibrary!$I46,IF(EXACT('TREE MANAGEMENT'!$G$4,TreeLibrary!$J$9),TreeLibrary!$J46,IF(EXACT('TREE MANAGEMENT'!$G$4,TreeLibrary!$K$9),TreeLibrary!$K46,"out of range")))))</f>
        <v>1.4999999999999999E-2</v>
      </c>
      <c r="J45" s="38"/>
      <c r="K45" s="38"/>
      <c r="L45" s="11"/>
      <c r="M45" s="11"/>
      <c r="N45" s="11"/>
    </row>
    <row r="46" spans="1:14" ht="18" customHeight="1" x14ac:dyDescent="0.3">
      <c r="A46" s="476"/>
      <c r="B46" s="476"/>
      <c r="C46" s="476"/>
      <c r="D46" s="386" t="str">
        <f>TreeLibrary!D47</f>
        <v>N concentration in root component</v>
      </c>
      <c r="E46" s="387"/>
      <c r="F46" s="388" t="str">
        <f>TreeLibrary!F47</f>
        <v>g/g</v>
      </c>
      <c r="G46" s="379">
        <f>IF(EXACT('TREE MANAGEMENT'!$E$4,TreeLibrary!$G$9),TreeLibrary!$G47,IF(EXACT('TREE MANAGEMENT'!$E$4,TreeLibrary!$H$9),TreeLibrary!$H47,IF(EXACT('TREE MANAGEMENT'!$E$4,TreeLibrary!$I$9),TreeLibrary!$I47,IF(EXACT('TREE MANAGEMENT'!$E$4,TreeLibrary!$J$9),TreeLibrary!$J47,IF(EXACT('TREE MANAGEMENT'!$E$4,TreeLibrary!$K$9),TreeLibrary!$K47,"out of range")))))</f>
        <v>1.2247448713915889E-2</v>
      </c>
      <c r="H46" s="379">
        <f>IF(EXACT('TREE MANAGEMENT'!$F$4,TreeLibrary!$G$9),TreeLibrary!$G47,IF(EXACT('TREE MANAGEMENT'!$F$4,TreeLibrary!$H$9),TreeLibrary!$H47,IF(EXACT('TREE MANAGEMENT'!$F$4,TreeLibrary!$I$9),TreeLibrary!$I47,IF(EXACT('TREE MANAGEMENT'!$F$4,TreeLibrary!$J$9),TreeLibrary!$J47,IF(EXACT('TREE MANAGEMENT'!$F$4,TreeLibrary!$K$9),TreeLibrary!$K47,"out of range")))))</f>
        <v>1.0256630000000001E-2</v>
      </c>
      <c r="I46" s="379">
        <f>IF(EXACT('TREE MANAGEMENT'!$G$4,TreeLibrary!$G$9),TreeLibrary!$G47,IF(EXACT('TREE MANAGEMENT'!$G$4,TreeLibrary!$H$9),TreeLibrary!$H47,IF(EXACT('TREE MANAGEMENT'!$G$4,TreeLibrary!$I$9),TreeLibrary!$I47,IF(EXACT('TREE MANAGEMENT'!$G$4,TreeLibrary!$J$9),TreeLibrary!$J47,IF(EXACT('TREE MANAGEMENT'!$G$4,TreeLibrary!$K$9),TreeLibrary!$K47,"out of range")))))</f>
        <v>0.01</v>
      </c>
      <c r="J46" s="38"/>
      <c r="K46" s="38"/>
      <c r="L46" s="11"/>
      <c r="M46" s="11"/>
      <c r="N46" s="11"/>
    </row>
    <row r="47" spans="1:14" ht="18" customHeight="1" x14ac:dyDescent="0.3">
      <c r="A47" s="476" t="s">
        <v>186</v>
      </c>
      <c r="B47" s="476"/>
      <c r="C47" s="476"/>
      <c r="D47" s="386" t="str">
        <f>TreeLibrary!D48</f>
        <v>P concentration in carbohydrate reserves</v>
      </c>
      <c r="E47" s="387"/>
      <c r="F47" s="388" t="str">
        <f>TreeLibrary!F48</f>
        <v>g/g</v>
      </c>
      <c r="G47" s="379">
        <f>IF(EXACT('TREE MANAGEMENT'!$E$4,TreeLibrary!$G$9),TreeLibrary!$G48,IF(EXACT('TREE MANAGEMENT'!$E$4,TreeLibrary!$H$9),TreeLibrary!$H48,IF(EXACT('TREE MANAGEMENT'!$E$4,TreeLibrary!$I$9),TreeLibrary!$I48,IF(EXACT('TREE MANAGEMENT'!$E$4,TreeLibrary!$J$9),TreeLibrary!$J48,IF(EXACT('TREE MANAGEMENT'!$E$4,TreeLibrary!$K$9),TreeLibrary!$K48,"out of range")))))</f>
        <v>5.0000000000000001E-4</v>
      </c>
      <c r="H47" s="379">
        <f>IF(EXACT('TREE MANAGEMENT'!$F$4,TreeLibrary!$G$9),TreeLibrary!$G48,IF(EXACT('TREE MANAGEMENT'!$F$4,TreeLibrary!$H$9),TreeLibrary!$H48,IF(EXACT('TREE MANAGEMENT'!$F$4,TreeLibrary!$I$9),TreeLibrary!$I48,IF(EXACT('TREE MANAGEMENT'!$F$4,TreeLibrary!$J$9),TreeLibrary!$J48,IF(EXACT('TREE MANAGEMENT'!$F$4,TreeLibrary!$K$9),TreeLibrary!$K48,"out of range")))))</f>
        <v>2E-3</v>
      </c>
      <c r="I47" s="379">
        <f>IF(EXACT('TREE MANAGEMENT'!$G$4,TreeLibrary!$G$9),TreeLibrary!$G48,IF(EXACT('TREE MANAGEMENT'!$G$4,TreeLibrary!$H$9),TreeLibrary!$H48,IF(EXACT('TREE MANAGEMENT'!$G$4,TreeLibrary!$I$9),TreeLibrary!$I48,IF(EXACT('TREE MANAGEMENT'!$G$4,TreeLibrary!$J$9),TreeLibrary!$J48,IF(EXACT('TREE MANAGEMENT'!$G$4,TreeLibrary!$K$9),TreeLibrary!$K48,"out of range")))))</f>
        <v>2E-3</v>
      </c>
      <c r="J47" s="38"/>
      <c r="K47" s="38"/>
      <c r="L47" s="11"/>
      <c r="M47" s="11"/>
      <c r="N47" s="11"/>
    </row>
    <row r="48" spans="1:14" ht="18" customHeight="1" x14ac:dyDescent="0.3">
      <c r="A48" s="476"/>
      <c r="B48" s="476"/>
      <c r="C48" s="476"/>
      <c r="D48" s="386" t="str">
        <f>TreeLibrary!D49</f>
        <v>P concentration in leaf component</v>
      </c>
      <c r="E48" s="387"/>
      <c r="F48" s="388" t="str">
        <f>TreeLibrary!F49</f>
        <v>g/g</v>
      </c>
      <c r="G48" s="379">
        <f>IF(EXACT('TREE MANAGEMENT'!$E$4,TreeLibrary!$G$9),TreeLibrary!$G49,IF(EXACT('TREE MANAGEMENT'!$E$4,TreeLibrary!$H$9),TreeLibrary!$H49,IF(EXACT('TREE MANAGEMENT'!$E$4,TreeLibrary!$I$9),TreeLibrary!$I49,IF(EXACT('TREE MANAGEMENT'!$E$4,TreeLibrary!$J$9),TreeLibrary!$J49,IF(EXACT('TREE MANAGEMENT'!$E$4,TreeLibrary!$K$9),TreeLibrary!$K49,"out of range")))))</f>
        <v>8.9999999999999998E-4</v>
      </c>
      <c r="H48" s="379">
        <f>IF(EXACT('TREE MANAGEMENT'!$F$4,TreeLibrary!$G$9),TreeLibrary!$G49,IF(EXACT('TREE MANAGEMENT'!$F$4,TreeLibrary!$H$9),TreeLibrary!$H49,IF(EXACT('TREE MANAGEMENT'!$F$4,TreeLibrary!$I$9),TreeLibrary!$I49,IF(EXACT('TREE MANAGEMENT'!$F$4,TreeLibrary!$J$9),TreeLibrary!$J49,IF(EXACT('TREE MANAGEMENT'!$F$4,TreeLibrary!$K$9),TreeLibrary!$K49,"out of range")))))</f>
        <v>6.4999999999999997E-4</v>
      </c>
      <c r="I48" s="379">
        <f>IF(EXACT('TREE MANAGEMENT'!$G$4,TreeLibrary!$G$9),TreeLibrary!$G49,IF(EXACT('TREE MANAGEMENT'!$G$4,TreeLibrary!$H$9),TreeLibrary!$H49,IF(EXACT('TREE MANAGEMENT'!$G$4,TreeLibrary!$I$9),TreeLibrary!$I49,IF(EXACT('TREE MANAGEMENT'!$G$4,TreeLibrary!$J$9),TreeLibrary!$J49,IF(EXACT('TREE MANAGEMENT'!$G$4,TreeLibrary!$K$9),TreeLibrary!$K49,"out of range")))))</f>
        <v>2.5000000000000001E-3</v>
      </c>
      <c r="J48" s="38"/>
      <c r="K48" s="38"/>
      <c r="L48" s="11"/>
      <c r="M48" s="11"/>
      <c r="N48" s="11"/>
    </row>
    <row r="49" spans="1:14" ht="18" customHeight="1" x14ac:dyDescent="0.3">
      <c r="A49" s="476"/>
      <c r="B49" s="476"/>
      <c r="C49" s="476"/>
      <c r="D49" s="386" t="str">
        <f>TreeLibrary!D50</f>
        <v>P concentration in twig component</v>
      </c>
      <c r="E49" s="387"/>
      <c r="F49" s="388" t="str">
        <f>TreeLibrary!F50</f>
        <v>g/g</v>
      </c>
      <c r="G49" s="379">
        <f>IF(EXACT('TREE MANAGEMENT'!$E$4,TreeLibrary!$G$9),TreeLibrary!$G50,IF(EXACT('TREE MANAGEMENT'!$E$4,TreeLibrary!$H$9),TreeLibrary!$H50,IF(EXACT('TREE MANAGEMENT'!$E$4,TreeLibrary!$I$9),TreeLibrary!$I50,IF(EXACT('TREE MANAGEMENT'!$E$4,TreeLibrary!$J$9),TreeLibrary!$J50,IF(EXACT('TREE MANAGEMENT'!$E$4,TreeLibrary!$K$9),TreeLibrary!$K50,"out of range")))))</f>
        <v>1.5629999999999999E-3</v>
      </c>
      <c r="H49" s="379">
        <f>IF(EXACT('TREE MANAGEMENT'!$F$4,TreeLibrary!$G$9),TreeLibrary!$G50,IF(EXACT('TREE MANAGEMENT'!$F$4,TreeLibrary!$H$9),TreeLibrary!$H50,IF(EXACT('TREE MANAGEMENT'!$F$4,TreeLibrary!$I$9),TreeLibrary!$I50,IF(EXACT('TREE MANAGEMENT'!$F$4,TreeLibrary!$J$9),TreeLibrary!$J50,IF(EXACT('TREE MANAGEMENT'!$F$4,TreeLibrary!$K$9),TreeLibrary!$K50,"out of range")))))</f>
        <v>4.8148099999999997E-4</v>
      </c>
      <c r="I49" s="379">
        <f>IF(EXACT('TREE MANAGEMENT'!$G$4,TreeLibrary!$G$9),TreeLibrary!$G50,IF(EXACT('TREE MANAGEMENT'!$G$4,TreeLibrary!$H$9),TreeLibrary!$H50,IF(EXACT('TREE MANAGEMENT'!$G$4,TreeLibrary!$I$9),TreeLibrary!$I50,IF(EXACT('TREE MANAGEMENT'!$G$4,TreeLibrary!$J$9),TreeLibrary!$J50,IF(EXACT('TREE MANAGEMENT'!$G$4,TreeLibrary!$K$9),TreeLibrary!$K50,"out of range")))))</f>
        <v>1E-3</v>
      </c>
      <c r="J49" s="38"/>
      <c r="K49" s="38"/>
      <c r="L49" s="11"/>
      <c r="M49" s="11"/>
      <c r="N49" s="11"/>
    </row>
    <row r="50" spans="1:14" ht="18" customHeight="1" x14ac:dyDescent="0.3">
      <c r="A50" s="476"/>
      <c r="B50" s="476"/>
      <c r="C50" s="476"/>
      <c r="D50" s="386" t="str">
        <f>TreeLibrary!D51</f>
        <v>P concentration in wood component</v>
      </c>
      <c r="E50" s="387"/>
      <c r="F50" s="388" t="str">
        <f>TreeLibrary!F51</f>
        <v>g/g</v>
      </c>
      <c r="G50" s="379">
        <f>IF(EXACT('TREE MANAGEMENT'!$E$4,TreeLibrary!$G$9),TreeLibrary!$G51,IF(EXACT('TREE MANAGEMENT'!$E$4,TreeLibrary!$H$9),TreeLibrary!$H51,IF(EXACT('TREE MANAGEMENT'!$E$4,TreeLibrary!$I$9),TreeLibrary!$I51,IF(EXACT('TREE MANAGEMENT'!$E$4,TreeLibrary!$J$9),TreeLibrary!$J51,IF(EXACT('TREE MANAGEMENT'!$E$4,TreeLibrary!$K$9),TreeLibrary!$K51,"out of range")))))</f>
        <v>8.0000000000000004E-4</v>
      </c>
      <c r="H50" s="379">
        <f>IF(EXACT('TREE MANAGEMENT'!$F$4,TreeLibrary!$G$9),TreeLibrary!$G51,IF(EXACT('TREE MANAGEMENT'!$F$4,TreeLibrary!$H$9),TreeLibrary!$H51,IF(EXACT('TREE MANAGEMENT'!$F$4,TreeLibrary!$I$9),TreeLibrary!$I51,IF(EXACT('TREE MANAGEMENT'!$F$4,TreeLibrary!$J$9),TreeLibrary!$J51,IF(EXACT('TREE MANAGEMENT'!$F$4,TreeLibrary!$K$9),TreeLibrary!$K51,"out of range")))))</f>
        <v>1.925924E-4</v>
      </c>
      <c r="I50" s="379">
        <f>IF(EXACT('TREE MANAGEMENT'!$G$4,TreeLibrary!$G$9),TreeLibrary!$G51,IF(EXACT('TREE MANAGEMENT'!$G$4,TreeLibrary!$H$9),TreeLibrary!$H51,IF(EXACT('TREE MANAGEMENT'!$G$4,TreeLibrary!$I$9),TreeLibrary!$I51,IF(EXACT('TREE MANAGEMENT'!$G$4,TreeLibrary!$J$9),TreeLibrary!$J51,IF(EXACT('TREE MANAGEMENT'!$G$4,TreeLibrary!$K$9),TreeLibrary!$K51,"out of range")))))</f>
        <v>4.0000000000000002E-4</v>
      </c>
      <c r="J50" s="38"/>
      <c r="K50" s="38"/>
      <c r="L50" s="11"/>
      <c r="M50" s="11"/>
      <c r="N50" s="11"/>
    </row>
    <row r="51" spans="1:14" ht="18" customHeight="1" x14ac:dyDescent="0.3">
      <c r="A51" s="476"/>
      <c r="B51" s="476"/>
      <c r="C51" s="476"/>
      <c r="D51" s="386" t="str">
        <f>TreeLibrary!D52</f>
        <v>P concentration in fruit component</v>
      </c>
      <c r="E51" s="387"/>
      <c r="F51" s="388" t="str">
        <f>TreeLibrary!F52</f>
        <v>g/g</v>
      </c>
      <c r="G51" s="379">
        <f>IF(EXACT('TREE MANAGEMENT'!$E$4,TreeLibrary!$G$9),TreeLibrary!$G52,IF(EXACT('TREE MANAGEMENT'!$E$4,TreeLibrary!$H$9),TreeLibrary!$H52,IF(EXACT('TREE MANAGEMENT'!$E$4,TreeLibrary!$I$9),TreeLibrary!$I52,IF(EXACT('TREE MANAGEMENT'!$E$4,TreeLibrary!$J$9),TreeLibrary!$J52,IF(EXACT('TREE MANAGEMENT'!$E$4,TreeLibrary!$K$9),TreeLibrary!$K52,"out of range")))))</f>
        <v>2E-3</v>
      </c>
      <c r="H51" s="379">
        <f>IF(EXACT('TREE MANAGEMENT'!$F$4,TreeLibrary!$G$9),TreeLibrary!$G52,IF(EXACT('TREE MANAGEMENT'!$F$4,TreeLibrary!$H$9),TreeLibrary!$H52,IF(EXACT('TREE MANAGEMENT'!$F$4,TreeLibrary!$I$9),TreeLibrary!$I52,IF(EXACT('TREE MANAGEMENT'!$F$4,TreeLibrary!$J$9),TreeLibrary!$J52,IF(EXACT('TREE MANAGEMENT'!$F$4,TreeLibrary!$K$9),TreeLibrary!$K52,"out of range")))))</f>
        <v>8.0000000000000004E-4</v>
      </c>
      <c r="I51" s="379">
        <f>IF(EXACT('TREE MANAGEMENT'!$G$4,TreeLibrary!$G$9),TreeLibrary!$G52,IF(EXACT('TREE MANAGEMENT'!$G$4,TreeLibrary!$H$9),TreeLibrary!$H52,IF(EXACT('TREE MANAGEMENT'!$G$4,TreeLibrary!$I$9),TreeLibrary!$I52,IF(EXACT('TREE MANAGEMENT'!$G$4,TreeLibrary!$J$9),TreeLibrary!$J52,IF(EXACT('TREE MANAGEMENT'!$G$4,TreeLibrary!$K$9),TreeLibrary!$K52,"out of range")))))</f>
        <v>1.5E-3</v>
      </c>
      <c r="J51" s="38"/>
      <c r="K51" s="38"/>
      <c r="L51" s="11"/>
      <c r="M51" s="11"/>
      <c r="N51" s="11"/>
    </row>
    <row r="52" spans="1:14" ht="18" customHeight="1" x14ac:dyDescent="0.3">
      <c r="A52" s="476"/>
      <c r="B52" s="476"/>
      <c r="C52" s="476"/>
      <c r="D52" s="386" t="str">
        <f>TreeLibrary!D53</f>
        <v>P concentration in root component</v>
      </c>
      <c r="E52" s="387"/>
      <c r="F52" s="388" t="str">
        <f>TreeLibrary!F53</f>
        <v>g/g</v>
      </c>
      <c r="G52" s="379">
        <f>IF(EXACT('TREE MANAGEMENT'!$E$4,TreeLibrary!$G$9),TreeLibrary!$G53,IF(EXACT('TREE MANAGEMENT'!$E$4,TreeLibrary!$H$9),TreeLibrary!$H53,IF(EXACT('TREE MANAGEMENT'!$E$4,TreeLibrary!$I$9),TreeLibrary!$I53,IF(EXACT('TREE MANAGEMENT'!$E$4,TreeLibrary!$J$9),TreeLibrary!$J53,IF(EXACT('TREE MANAGEMENT'!$E$4,TreeLibrary!$K$9),TreeLibrary!$K53,"out of range")))))</f>
        <v>6.1237243569579446E-4</v>
      </c>
      <c r="H52" s="379">
        <f>IF(EXACT('TREE MANAGEMENT'!$F$4,TreeLibrary!$G$9),TreeLibrary!$G53,IF(EXACT('TREE MANAGEMENT'!$F$4,TreeLibrary!$H$9),TreeLibrary!$H53,IF(EXACT('TREE MANAGEMENT'!$F$4,TreeLibrary!$I$9),TreeLibrary!$I53,IF(EXACT('TREE MANAGEMENT'!$F$4,TreeLibrary!$J$9),TreeLibrary!$J53,IF(EXACT('TREE MANAGEMENT'!$F$4,TreeLibrary!$K$9),TreeLibrary!$K53,"out of range")))))</f>
        <v>4.8148099999999997E-4</v>
      </c>
      <c r="I52" s="379">
        <f>IF(EXACT('TREE MANAGEMENT'!$G$4,TreeLibrary!$G$9),TreeLibrary!$G53,IF(EXACT('TREE MANAGEMENT'!$G$4,TreeLibrary!$H$9),TreeLibrary!$H53,IF(EXACT('TREE MANAGEMENT'!$G$4,TreeLibrary!$I$9),TreeLibrary!$I53,IF(EXACT('TREE MANAGEMENT'!$G$4,TreeLibrary!$J$9),TreeLibrary!$J53,IF(EXACT('TREE MANAGEMENT'!$G$4,TreeLibrary!$K$9),TreeLibrary!$K53,"out of range")))))</f>
        <v>1E-3</v>
      </c>
      <c r="J52" s="38"/>
      <c r="K52" s="38"/>
      <c r="L52" s="11"/>
      <c r="M52" s="11"/>
      <c r="N52" s="11"/>
    </row>
    <row r="53" spans="1:14" ht="18" customHeight="1" x14ac:dyDescent="0.3">
      <c r="A53" s="476" t="s">
        <v>181</v>
      </c>
      <c r="B53" s="476"/>
      <c r="C53" s="476"/>
      <c r="D53" s="386" t="str">
        <f>TreeLibrary!D54</f>
        <v>Litterfall caused by drought</v>
      </c>
      <c r="E53" s="387"/>
      <c r="F53" s="388" t="str">
        <f>TreeLibrary!F54</f>
        <v>day-1</v>
      </c>
      <c r="G53" s="379">
        <f>IF(EXACT('TREE MANAGEMENT'!$E$4,TreeLibrary!$G$9),TreeLibrary!$G54,IF(EXACT('TREE MANAGEMENT'!$E$4,TreeLibrary!$H$9),TreeLibrary!$H54,IF(EXACT('TREE MANAGEMENT'!$E$4,TreeLibrary!$I$9),TreeLibrary!$I54,IF(EXACT('TREE MANAGEMENT'!$E$4,TreeLibrary!$J$9),TreeLibrary!$J54,IF(EXACT('TREE MANAGEMENT'!$E$4,TreeLibrary!$K$9),TreeLibrary!$K54,"out of range")))))</f>
        <v>0.01</v>
      </c>
      <c r="H53" s="379">
        <f>IF(EXACT('TREE MANAGEMENT'!$F$4,TreeLibrary!$G$9),TreeLibrary!$G54,IF(EXACT('TREE MANAGEMENT'!$F$4,TreeLibrary!$H$9),TreeLibrary!$H54,IF(EXACT('TREE MANAGEMENT'!$F$4,TreeLibrary!$I$9),TreeLibrary!$I54,IF(EXACT('TREE MANAGEMENT'!$F$4,TreeLibrary!$J$9),TreeLibrary!$J54,IF(EXACT('TREE MANAGEMENT'!$F$4,TreeLibrary!$K$9),TreeLibrary!$K54,"out of range")))))</f>
        <v>1E-3</v>
      </c>
      <c r="I53" s="379">
        <f>IF(EXACT('TREE MANAGEMENT'!$G$4,TreeLibrary!$G$9),TreeLibrary!$G54,IF(EXACT('TREE MANAGEMENT'!$G$4,TreeLibrary!$H$9),TreeLibrary!$H54,IF(EXACT('TREE MANAGEMENT'!$G$4,TreeLibrary!$I$9),TreeLibrary!$I54,IF(EXACT('TREE MANAGEMENT'!$G$4,TreeLibrary!$J$9),TreeLibrary!$J54,IF(EXACT('TREE MANAGEMENT'!$G$4,TreeLibrary!$K$9),TreeLibrary!$K54,"out of range")))))</f>
        <v>0.2</v>
      </c>
      <c r="J53" s="38"/>
      <c r="K53" s="38"/>
      <c r="L53" s="11"/>
      <c r="M53" s="11"/>
      <c r="N53" s="11"/>
    </row>
    <row r="54" spans="1:14" ht="18" customHeight="1" x14ac:dyDescent="0.3">
      <c r="A54" s="476"/>
      <c r="B54" s="476"/>
      <c r="C54" s="476"/>
      <c r="D54" s="386" t="str">
        <f>TreeLibrary!D55</f>
        <v>Treeshold value for litterfall due to drought</v>
      </c>
      <c r="E54" s="387"/>
      <c r="F54" s="388" t="str">
        <f>TreeLibrary!F55</f>
        <v>[]</v>
      </c>
      <c r="G54" s="379">
        <f>IF(EXACT('TREE MANAGEMENT'!$E$4,TreeLibrary!$G$9),TreeLibrary!$G55,IF(EXACT('TREE MANAGEMENT'!$E$4,TreeLibrary!$H$9),TreeLibrary!$H55,IF(EXACT('TREE MANAGEMENT'!$E$4,TreeLibrary!$I$9),TreeLibrary!$I55,IF(EXACT('TREE MANAGEMENT'!$E$4,TreeLibrary!$J$9),TreeLibrary!$J55,IF(EXACT('TREE MANAGEMENT'!$E$4,TreeLibrary!$K$9),TreeLibrary!$K55,"out of range")))))</f>
        <v>0.7</v>
      </c>
      <c r="H54" s="379">
        <f>IF(EXACT('TREE MANAGEMENT'!$F$4,TreeLibrary!$G$9),TreeLibrary!$G55,IF(EXACT('TREE MANAGEMENT'!$F$4,TreeLibrary!$H$9),TreeLibrary!$H55,IF(EXACT('TREE MANAGEMENT'!$F$4,TreeLibrary!$I$9),TreeLibrary!$I55,IF(EXACT('TREE MANAGEMENT'!$F$4,TreeLibrary!$J$9),TreeLibrary!$J55,IF(EXACT('TREE MANAGEMENT'!$F$4,TreeLibrary!$K$9),TreeLibrary!$K55,"out of range")))))</f>
        <v>0.9</v>
      </c>
      <c r="I54" s="379">
        <f>IF(EXACT('TREE MANAGEMENT'!$G$4,TreeLibrary!$G$9),TreeLibrary!$G55,IF(EXACT('TREE MANAGEMENT'!$G$4,TreeLibrary!$H$9),TreeLibrary!$H55,IF(EXACT('TREE MANAGEMENT'!$G$4,TreeLibrary!$I$9),TreeLibrary!$I55,IF(EXACT('TREE MANAGEMENT'!$G$4,TreeLibrary!$J$9),TreeLibrary!$J55,IF(EXACT('TREE MANAGEMENT'!$G$4,TreeLibrary!$K$9),TreeLibrary!$K55,"out of range")))))</f>
        <v>0.99</v>
      </c>
      <c r="J54" s="38"/>
      <c r="K54" s="38"/>
      <c r="L54" s="11"/>
      <c r="M54" s="11"/>
      <c r="N54" s="11"/>
    </row>
    <row r="55" spans="1:14" ht="18" customHeight="1" x14ac:dyDescent="0.3">
      <c r="A55" s="476"/>
      <c r="B55" s="476"/>
      <c r="C55" s="476"/>
      <c r="D55" s="386" t="str">
        <f>TreeLibrary!D56</f>
        <v>Reducing factor for N of litterfall</v>
      </c>
      <c r="E55" s="387"/>
      <c r="F55" s="388" t="str">
        <f>TreeLibrary!F56</f>
        <v>[]</v>
      </c>
      <c r="G55" s="379">
        <f>IF(EXACT('TREE MANAGEMENT'!$E$4,TreeLibrary!$G$9),TreeLibrary!$G56,IF(EXACT('TREE MANAGEMENT'!$E$4,TreeLibrary!$H$9),TreeLibrary!$H56,IF(EXACT('TREE MANAGEMENT'!$E$4,TreeLibrary!$I$9),TreeLibrary!$I56,IF(EXACT('TREE MANAGEMENT'!$E$4,TreeLibrary!$J$9),TreeLibrary!$J56,IF(EXACT('TREE MANAGEMENT'!$E$4,TreeLibrary!$K$9),TreeLibrary!$K56,"out of range")))))</f>
        <v>0.7</v>
      </c>
      <c r="H55" s="379">
        <f>IF(EXACT('TREE MANAGEMENT'!$F$4,TreeLibrary!$G$9),TreeLibrary!$G56,IF(EXACT('TREE MANAGEMENT'!$F$4,TreeLibrary!$H$9),TreeLibrary!$H56,IF(EXACT('TREE MANAGEMENT'!$F$4,TreeLibrary!$I$9),TreeLibrary!$I56,IF(EXACT('TREE MANAGEMENT'!$F$4,TreeLibrary!$J$9),TreeLibrary!$J56,IF(EXACT('TREE MANAGEMENT'!$F$4,TreeLibrary!$K$9),TreeLibrary!$K56,"out of range")))))</f>
        <v>0.7</v>
      </c>
      <c r="I55" s="379">
        <f>IF(EXACT('TREE MANAGEMENT'!$G$4,TreeLibrary!$G$9),TreeLibrary!$G56,IF(EXACT('TREE MANAGEMENT'!$G$4,TreeLibrary!$H$9),TreeLibrary!$H56,IF(EXACT('TREE MANAGEMENT'!$G$4,TreeLibrary!$I$9),TreeLibrary!$I56,IF(EXACT('TREE MANAGEMENT'!$G$4,TreeLibrary!$J$9),TreeLibrary!$J56,IF(EXACT('TREE MANAGEMENT'!$G$4,TreeLibrary!$K$9),TreeLibrary!$K56,"out of range")))))</f>
        <v>1</v>
      </c>
      <c r="J55" s="38"/>
      <c r="K55" s="38"/>
      <c r="L55" s="11"/>
      <c r="M55" s="11"/>
      <c r="N55" s="11"/>
    </row>
    <row r="56" spans="1:14" ht="18" customHeight="1" x14ac:dyDescent="0.3">
      <c r="A56" s="476"/>
      <c r="B56" s="476"/>
      <c r="C56" s="476"/>
      <c r="D56" s="386" t="str">
        <f>TreeLibrary!D57</f>
        <v>Reducing factor for P of litterfall</v>
      </c>
      <c r="E56" s="387"/>
      <c r="F56" s="388" t="str">
        <f>TreeLibrary!F57</f>
        <v>[]</v>
      </c>
      <c r="G56" s="379">
        <f>IF(EXACT('TREE MANAGEMENT'!$E$4,TreeLibrary!$G$9),TreeLibrary!$G57,IF(EXACT('TREE MANAGEMENT'!$E$4,TreeLibrary!$H$9),TreeLibrary!$H57,IF(EXACT('TREE MANAGEMENT'!$E$4,TreeLibrary!$I$9),TreeLibrary!$I57,IF(EXACT('TREE MANAGEMENT'!$E$4,TreeLibrary!$J$9),TreeLibrary!$J57,IF(EXACT('TREE MANAGEMENT'!$E$4,TreeLibrary!$K$9),TreeLibrary!$K57,"out of range")))))</f>
        <v>0.7</v>
      </c>
      <c r="H56" s="379">
        <f>IF(EXACT('TREE MANAGEMENT'!$F$4,TreeLibrary!$G$9),TreeLibrary!$G57,IF(EXACT('TREE MANAGEMENT'!$F$4,TreeLibrary!$H$9),TreeLibrary!$H57,IF(EXACT('TREE MANAGEMENT'!$F$4,TreeLibrary!$I$9),TreeLibrary!$I57,IF(EXACT('TREE MANAGEMENT'!$F$4,TreeLibrary!$J$9),TreeLibrary!$J57,IF(EXACT('TREE MANAGEMENT'!$F$4,TreeLibrary!$K$9),TreeLibrary!$K57,"out of range")))))</f>
        <v>0.7</v>
      </c>
      <c r="I56" s="379">
        <f>IF(EXACT('TREE MANAGEMENT'!$G$4,TreeLibrary!$G$9),TreeLibrary!$G57,IF(EXACT('TREE MANAGEMENT'!$G$4,TreeLibrary!$H$9),TreeLibrary!$H57,IF(EXACT('TREE MANAGEMENT'!$G$4,TreeLibrary!$I$9),TreeLibrary!$I57,IF(EXACT('TREE MANAGEMENT'!$G$4,TreeLibrary!$J$9),TreeLibrary!$J57,IF(EXACT('TREE MANAGEMENT'!$G$4,TreeLibrary!$K$9),TreeLibrary!$K57,"out of range")))))</f>
        <v>1</v>
      </c>
      <c r="J56" s="38"/>
      <c r="K56" s="38"/>
      <c r="L56" s="11"/>
      <c r="M56" s="11"/>
      <c r="N56" s="11"/>
    </row>
    <row r="57" spans="1:14" ht="18" customHeight="1" x14ac:dyDescent="0.3">
      <c r="A57" s="476" t="s">
        <v>183</v>
      </c>
      <c r="B57" s="476"/>
      <c r="C57" s="476"/>
      <c r="D57" s="386" t="str">
        <f>TreeLibrary!D58</f>
        <v>Lignin fraction of litterfall</v>
      </c>
      <c r="E57" s="387"/>
      <c r="F57" s="388" t="str">
        <f>TreeLibrary!F58</f>
        <v>[]</v>
      </c>
      <c r="G57" s="379">
        <f>IF(EXACT('TREE MANAGEMENT'!$E$4,TreeLibrary!$G$9),TreeLibrary!$G58,IF(EXACT('TREE MANAGEMENT'!$E$4,TreeLibrary!$H$9),TreeLibrary!$H58,IF(EXACT('TREE MANAGEMENT'!$E$4,TreeLibrary!$I$9),TreeLibrary!$I58,IF(EXACT('TREE MANAGEMENT'!$E$4,TreeLibrary!$J$9),TreeLibrary!$J58,IF(EXACT('TREE MANAGEMENT'!$E$4,TreeLibrary!$K$9),TreeLibrary!$K58,"out of range")))))</f>
        <v>0.43</v>
      </c>
      <c r="H57" s="379">
        <f>IF(EXACT('TREE MANAGEMENT'!$F$4,TreeLibrary!$G$9),TreeLibrary!$G58,IF(EXACT('TREE MANAGEMENT'!$F$4,TreeLibrary!$H$9),TreeLibrary!$H58,IF(EXACT('TREE MANAGEMENT'!$F$4,TreeLibrary!$I$9),TreeLibrary!$I58,IF(EXACT('TREE MANAGEMENT'!$F$4,TreeLibrary!$J$9),TreeLibrary!$J58,IF(EXACT('TREE MANAGEMENT'!$F$4,TreeLibrary!$K$9),TreeLibrary!$K58,"out of range")))))</f>
        <v>0.12570000000000001</v>
      </c>
      <c r="I57" s="379">
        <f>IF(EXACT('TREE MANAGEMENT'!$G$4,TreeLibrary!$G$9),TreeLibrary!$G58,IF(EXACT('TREE MANAGEMENT'!$G$4,TreeLibrary!$H$9),TreeLibrary!$H58,IF(EXACT('TREE MANAGEMENT'!$G$4,TreeLibrary!$I$9),TreeLibrary!$I58,IF(EXACT('TREE MANAGEMENT'!$G$4,TreeLibrary!$J$9),TreeLibrary!$J58,IF(EXACT('TREE MANAGEMENT'!$G$4,TreeLibrary!$K$9),TreeLibrary!$K58,"out of range")))))</f>
        <v>0.4</v>
      </c>
      <c r="J57" s="38"/>
      <c r="K57" s="38"/>
      <c r="L57" s="11"/>
      <c r="M57" s="11"/>
      <c r="N57" s="11"/>
    </row>
    <row r="58" spans="1:14" ht="18" customHeight="1" x14ac:dyDescent="0.3">
      <c r="A58" s="476"/>
      <c r="B58" s="476"/>
      <c r="C58" s="476"/>
      <c r="D58" s="386" t="str">
        <f>TreeLibrary!D59</f>
        <v>Lignin fraction of pruned biomass</v>
      </c>
      <c r="E58" s="387"/>
      <c r="F58" s="388" t="str">
        <f>TreeLibrary!F59</f>
        <v>[]</v>
      </c>
      <c r="G58" s="379">
        <f>IF(EXACT('TREE MANAGEMENT'!$E$4,TreeLibrary!$G$9),TreeLibrary!$G59,IF(EXACT('TREE MANAGEMENT'!$E$4,TreeLibrary!$H$9),TreeLibrary!$H59,IF(EXACT('TREE MANAGEMENT'!$E$4,TreeLibrary!$I$9),TreeLibrary!$I59,IF(EXACT('TREE MANAGEMENT'!$E$4,TreeLibrary!$J$9),TreeLibrary!$J59,IF(EXACT('TREE MANAGEMENT'!$E$4,TreeLibrary!$K$9),TreeLibrary!$K59,"out of range")))))</f>
        <v>0.4</v>
      </c>
      <c r="H58" s="379">
        <f>IF(EXACT('TREE MANAGEMENT'!$F$4,TreeLibrary!$G$9),TreeLibrary!$G59,IF(EXACT('TREE MANAGEMENT'!$F$4,TreeLibrary!$H$9),TreeLibrary!$H59,IF(EXACT('TREE MANAGEMENT'!$F$4,TreeLibrary!$I$9),TreeLibrary!$I59,IF(EXACT('TREE MANAGEMENT'!$F$4,TreeLibrary!$J$9),TreeLibrary!$J59,IF(EXACT('TREE MANAGEMENT'!$F$4,TreeLibrary!$K$9),TreeLibrary!$K59,"out of range")))))</f>
        <v>0.30419400000000002</v>
      </c>
      <c r="I58" s="379">
        <f>IF(EXACT('TREE MANAGEMENT'!$G$4,TreeLibrary!$G$9),TreeLibrary!$G59,IF(EXACT('TREE MANAGEMENT'!$G$4,TreeLibrary!$H$9),TreeLibrary!$H59,IF(EXACT('TREE MANAGEMENT'!$G$4,TreeLibrary!$I$9),TreeLibrary!$I59,IF(EXACT('TREE MANAGEMENT'!$G$4,TreeLibrary!$J$9),TreeLibrary!$J59,IF(EXACT('TREE MANAGEMENT'!$G$4,TreeLibrary!$K$9),TreeLibrary!$K59,"out of range")))))</f>
        <v>0.4</v>
      </c>
      <c r="J58" s="38"/>
      <c r="K58" s="38"/>
      <c r="L58" s="11"/>
      <c r="M58" s="11"/>
      <c r="N58" s="11"/>
    </row>
    <row r="59" spans="1:14" ht="18" customHeight="1" x14ac:dyDescent="0.3">
      <c r="A59" s="476"/>
      <c r="B59" s="476"/>
      <c r="C59" s="476"/>
      <c r="D59" s="386" t="str">
        <f>TreeLibrary!D60</f>
        <v>Lignin fraction of root</v>
      </c>
      <c r="E59" s="387"/>
      <c r="F59" s="388" t="str">
        <f>TreeLibrary!F60</f>
        <v>[]</v>
      </c>
      <c r="G59" s="379">
        <f>IF(EXACT('TREE MANAGEMENT'!$E$4,TreeLibrary!$G$9),TreeLibrary!$G60,IF(EXACT('TREE MANAGEMENT'!$E$4,TreeLibrary!$H$9),TreeLibrary!$H60,IF(EXACT('TREE MANAGEMENT'!$E$4,TreeLibrary!$I$9),TreeLibrary!$I60,IF(EXACT('TREE MANAGEMENT'!$E$4,TreeLibrary!$J$9),TreeLibrary!$J60,IF(EXACT('TREE MANAGEMENT'!$E$4,TreeLibrary!$K$9),TreeLibrary!$K60,"out of range")))))</f>
        <v>0.4</v>
      </c>
      <c r="H59" s="379">
        <f>IF(EXACT('TREE MANAGEMENT'!$F$4,TreeLibrary!$G$9),TreeLibrary!$G60,IF(EXACT('TREE MANAGEMENT'!$F$4,TreeLibrary!$H$9),TreeLibrary!$H60,IF(EXACT('TREE MANAGEMENT'!$F$4,TreeLibrary!$I$9),TreeLibrary!$I60,IF(EXACT('TREE MANAGEMENT'!$F$4,TreeLibrary!$J$9),TreeLibrary!$J60,IF(EXACT('TREE MANAGEMENT'!$F$4,TreeLibrary!$K$9),TreeLibrary!$K60,"out of range")))))</f>
        <v>0.15209700000000001</v>
      </c>
      <c r="I59" s="379">
        <f>IF(EXACT('TREE MANAGEMENT'!$G$4,TreeLibrary!$G$9),TreeLibrary!$G60,IF(EXACT('TREE MANAGEMENT'!$G$4,TreeLibrary!$H$9),TreeLibrary!$H60,IF(EXACT('TREE MANAGEMENT'!$G$4,TreeLibrary!$I$9),TreeLibrary!$I60,IF(EXACT('TREE MANAGEMENT'!$G$4,TreeLibrary!$J$9),TreeLibrary!$J60,IF(EXACT('TREE MANAGEMENT'!$G$4,TreeLibrary!$K$9),TreeLibrary!$K60,"out of range")))))</f>
        <v>0.2</v>
      </c>
      <c r="J59" s="38"/>
      <c r="K59" s="38"/>
      <c r="L59" s="11"/>
      <c r="M59" s="11"/>
      <c r="N59" s="11"/>
    </row>
    <row r="60" spans="1:14" ht="18" customHeight="1" x14ac:dyDescent="0.3">
      <c r="A60" s="476"/>
      <c r="B60" s="476"/>
      <c r="C60" s="476"/>
      <c r="D60" s="386" t="str">
        <f>TreeLibrary!D61</f>
        <v>Polyphenol fraction of litterfall</v>
      </c>
      <c r="E60" s="387"/>
      <c r="F60" s="388" t="str">
        <f>TreeLibrary!F61</f>
        <v>[]</v>
      </c>
      <c r="G60" s="379">
        <f>IF(EXACT('TREE MANAGEMENT'!$E$4,TreeLibrary!$G$9),TreeLibrary!$G61,IF(EXACT('TREE MANAGEMENT'!$E$4,TreeLibrary!$H$9),TreeLibrary!$H61,IF(EXACT('TREE MANAGEMENT'!$E$4,TreeLibrary!$I$9),TreeLibrary!$I61,IF(EXACT('TREE MANAGEMENT'!$E$4,TreeLibrary!$J$9),TreeLibrary!$J61,IF(EXACT('TREE MANAGEMENT'!$E$4,TreeLibrary!$K$9),TreeLibrary!$K61,"out of range")))))</f>
        <v>0</v>
      </c>
      <c r="H60" s="379">
        <f>IF(EXACT('TREE MANAGEMENT'!$F$4,TreeLibrary!$G$9),TreeLibrary!$G61,IF(EXACT('TREE MANAGEMENT'!$F$4,TreeLibrary!$H$9),TreeLibrary!$H61,IF(EXACT('TREE MANAGEMENT'!$F$4,TreeLibrary!$I$9),TreeLibrary!$I61,IF(EXACT('TREE MANAGEMENT'!$F$4,TreeLibrary!$J$9),TreeLibrary!$J61,IF(EXACT('TREE MANAGEMENT'!$F$4,TreeLibrary!$K$9),TreeLibrary!$K61,"out of range")))))</f>
        <v>0</v>
      </c>
      <c r="I60" s="379">
        <f>IF(EXACT('TREE MANAGEMENT'!$G$4,TreeLibrary!$G$9),TreeLibrary!$G61,IF(EXACT('TREE MANAGEMENT'!$G$4,TreeLibrary!$H$9),TreeLibrary!$H61,IF(EXACT('TREE MANAGEMENT'!$G$4,TreeLibrary!$I$9),TreeLibrary!$I61,IF(EXACT('TREE MANAGEMENT'!$G$4,TreeLibrary!$J$9),TreeLibrary!$J61,IF(EXACT('TREE MANAGEMENT'!$G$4,TreeLibrary!$K$9),TreeLibrary!$K61,"out of range")))))</f>
        <v>0</v>
      </c>
      <c r="J60" s="38"/>
      <c r="K60" s="38"/>
      <c r="L60" s="11"/>
      <c r="M60" s="11"/>
      <c r="N60" s="11"/>
    </row>
    <row r="61" spans="1:14" ht="18" customHeight="1" x14ac:dyDescent="0.3">
      <c r="A61" s="476"/>
      <c r="B61" s="476"/>
      <c r="C61" s="476"/>
      <c r="D61" s="386" t="str">
        <f>TreeLibrary!D62</f>
        <v>Polyphenol fraction of pruned biomass</v>
      </c>
      <c r="E61" s="387"/>
      <c r="F61" s="388" t="str">
        <f>TreeLibrary!F62</f>
        <v>[]</v>
      </c>
      <c r="G61" s="379">
        <f>IF(EXACT('TREE MANAGEMENT'!$E$4,TreeLibrary!$G$9),TreeLibrary!$G62,IF(EXACT('TREE MANAGEMENT'!$E$4,TreeLibrary!$H$9),TreeLibrary!$H62,IF(EXACT('TREE MANAGEMENT'!$E$4,TreeLibrary!$I$9),TreeLibrary!$I62,IF(EXACT('TREE MANAGEMENT'!$E$4,TreeLibrary!$J$9),TreeLibrary!$J62,IF(EXACT('TREE MANAGEMENT'!$E$4,TreeLibrary!$K$9),TreeLibrary!$K62,"out of range")))))</f>
        <v>0</v>
      </c>
      <c r="H61" s="379">
        <f>IF(EXACT('TREE MANAGEMENT'!$F$4,TreeLibrary!$G$9),TreeLibrary!$G62,IF(EXACT('TREE MANAGEMENT'!$F$4,TreeLibrary!$H$9),TreeLibrary!$H62,IF(EXACT('TREE MANAGEMENT'!$F$4,TreeLibrary!$I$9),TreeLibrary!$I62,IF(EXACT('TREE MANAGEMENT'!$F$4,TreeLibrary!$J$9),TreeLibrary!$J62,IF(EXACT('TREE MANAGEMENT'!$F$4,TreeLibrary!$K$9),TreeLibrary!$K62,"out of range")))))</f>
        <v>0</v>
      </c>
      <c r="I61" s="379">
        <f>IF(EXACT('TREE MANAGEMENT'!$G$4,TreeLibrary!$G$9),TreeLibrary!$G62,IF(EXACT('TREE MANAGEMENT'!$G$4,TreeLibrary!$H$9),TreeLibrary!$H62,IF(EXACT('TREE MANAGEMENT'!$G$4,TreeLibrary!$I$9),TreeLibrary!$I62,IF(EXACT('TREE MANAGEMENT'!$G$4,TreeLibrary!$J$9),TreeLibrary!$J62,IF(EXACT('TREE MANAGEMENT'!$G$4,TreeLibrary!$K$9),TreeLibrary!$K62,"out of range")))))</f>
        <v>0</v>
      </c>
      <c r="J61" s="38"/>
      <c r="K61" s="38"/>
      <c r="L61" s="11"/>
      <c r="M61" s="11"/>
      <c r="N61" s="11"/>
    </row>
    <row r="62" spans="1:14" ht="18" customHeight="1" x14ac:dyDescent="0.3">
      <c r="A62" s="476"/>
      <c r="B62" s="476"/>
      <c r="C62" s="476"/>
      <c r="D62" s="386" t="str">
        <f>TreeLibrary!D63</f>
        <v>Polyphenol fraction of root</v>
      </c>
      <c r="E62" s="387"/>
      <c r="F62" s="388" t="str">
        <f>TreeLibrary!F63</f>
        <v>[]</v>
      </c>
      <c r="G62" s="379">
        <f>IF(EXACT('TREE MANAGEMENT'!$E$4,TreeLibrary!$G$9),TreeLibrary!$G63,IF(EXACT('TREE MANAGEMENT'!$E$4,TreeLibrary!$H$9),TreeLibrary!$H63,IF(EXACT('TREE MANAGEMENT'!$E$4,TreeLibrary!$I$9),TreeLibrary!$I63,IF(EXACT('TREE MANAGEMENT'!$E$4,TreeLibrary!$J$9),TreeLibrary!$J63,IF(EXACT('TREE MANAGEMENT'!$E$4,TreeLibrary!$K$9),TreeLibrary!$K63,"out of range")))))</f>
        <v>0</v>
      </c>
      <c r="H62" s="379">
        <f>IF(EXACT('TREE MANAGEMENT'!$F$4,TreeLibrary!$G$9),TreeLibrary!$G63,IF(EXACT('TREE MANAGEMENT'!$F$4,TreeLibrary!$H$9),TreeLibrary!$H63,IF(EXACT('TREE MANAGEMENT'!$F$4,TreeLibrary!$I$9),TreeLibrary!$I63,IF(EXACT('TREE MANAGEMENT'!$F$4,TreeLibrary!$J$9),TreeLibrary!$J63,IF(EXACT('TREE MANAGEMENT'!$F$4,TreeLibrary!$K$9),TreeLibrary!$K63,"out of range")))))</f>
        <v>0</v>
      </c>
      <c r="I62" s="379">
        <f>IF(EXACT('TREE MANAGEMENT'!$G$4,TreeLibrary!$G$9),TreeLibrary!$G63,IF(EXACT('TREE MANAGEMENT'!$G$4,TreeLibrary!$H$9),TreeLibrary!$H63,IF(EXACT('TREE MANAGEMENT'!$G$4,TreeLibrary!$I$9),TreeLibrary!$I63,IF(EXACT('TREE MANAGEMENT'!$G$4,TreeLibrary!$J$9),TreeLibrary!$J63,IF(EXACT('TREE MANAGEMENT'!$G$4,TreeLibrary!$K$9),TreeLibrary!$K63,"out of range")))))</f>
        <v>0</v>
      </c>
      <c r="J62" s="38"/>
      <c r="K62" s="38"/>
      <c r="L62" s="11"/>
      <c r="M62" s="11"/>
      <c r="N62" s="11"/>
    </row>
    <row r="63" spans="1:14" ht="18" customHeight="1" x14ac:dyDescent="0.3">
      <c r="A63" s="478" t="s">
        <v>187</v>
      </c>
      <c r="B63" s="479"/>
      <c r="C63" s="480"/>
      <c r="D63" s="386" t="str">
        <f>TreeLibrary!D64</f>
        <v>Apply allometric equation?</v>
      </c>
      <c r="E63" s="387"/>
      <c r="F63" s="388" t="str">
        <f>TreeLibrary!F64</f>
        <v>[]</v>
      </c>
      <c r="G63" s="379">
        <f>IF(EXACT('TREE MANAGEMENT'!$E$4,TreeLibrary!$G$9),TreeLibrary!$G64,IF(EXACT('TREE MANAGEMENT'!$E$4,TreeLibrary!$H$9),TreeLibrary!$H64,IF(EXACT('TREE MANAGEMENT'!$E$4,TreeLibrary!$I$9),TreeLibrary!$I64,IF(EXACT('TREE MANAGEMENT'!$E$4,TreeLibrary!$J$9),TreeLibrary!$J64,IF(EXACT('TREE MANAGEMENT'!$E$4,TreeLibrary!$K$9),TreeLibrary!$K64,"out of range")))))</f>
        <v>1</v>
      </c>
      <c r="H63" s="379">
        <f>IF(EXACT('TREE MANAGEMENT'!$F$4,TreeLibrary!$G$9),TreeLibrary!$G64,IF(EXACT('TREE MANAGEMENT'!$F$4,TreeLibrary!$H$9),TreeLibrary!$H64,IF(EXACT('TREE MANAGEMENT'!$F$4,TreeLibrary!$I$9),TreeLibrary!$I64,IF(EXACT('TREE MANAGEMENT'!$F$4,TreeLibrary!$J$9),TreeLibrary!$J64,IF(EXACT('TREE MANAGEMENT'!$F$4,TreeLibrary!$K$9),TreeLibrary!$K64,"out of range")))))</f>
        <v>1</v>
      </c>
      <c r="I63" s="379">
        <f>IF(EXACT('TREE MANAGEMENT'!$G$4,TreeLibrary!$G$9),TreeLibrary!$G64,IF(EXACT('TREE MANAGEMENT'!$G$4,TreeLibrary!$H$9),TreeLibrary!$H64,IF(EXACT('TREE MANAGEMENT'!$G$4,TreeLibrary!$I$9),TreeLibrary!$I64,IF(EXACT('TREE MANAGEMENT'!$G$4,TreeLibrary!$J$9),TreeLibrary!$J64,IF(EXACT('TREE MANAGEMENT'!$G$4,TreeLibrary!$K$9),TreeLibrary!$K64,"out of range")))))</f>
        <v>1</v>
      </c>
      <c r="J63" s="38"/>
      <c r="K63" s="38"/>
      <c r="L63" s="11"/>
      <c r="M63" s="11"/>
      <c r="N63" s="11"/>
    </row>
    <row r="64" spans="1:14" ht="18" customHeight="1" x14ac:dyDescent="0.3">
      <c r="A64" s="484"/>
      <c r="B64" s="485"/>
      <c r="C64" s="486"/>
      <c r="D64" s="386" t="str">
        <f>TreeLibrary!D65</f>
        <v>Intercept for total biomass equation</v>
      </c>
      <c r="E64" s="387"/>
      <c r="F64" s="388" t="str">
        <f>TreeLibrary!F65</f>
        <v xml:space="preserve">kg    </v>
      </c>
      <c r="G64" s="379">
        <f>IF(EXACT('TREE MANAGEMENT'!$E$4,TreeLibrary!$G$9),TreeLibrary!$G65,IF(EXACT('TREE MANAGEMENT'!$E$4,TreeLibrary!$H$9),TreeLibrary!$H65,IF(EXACT('TREE MANAGEMENT'!$E$4,TreeLibrary!$I$9),TreeLibrary!$I65,IF(EXACT('TREE MANAGEMENT'!$E$4,TreeLibrary!$J$9),TreeLibrary!$J65,IF(EXACT('TREE MANAGEMENT'!$E$4,TreeLibrary!$K$9),TreeLibrary!$K65,"out of range")))))</f>
        <v>0.65127150311900728</v>
      </c>
      <c r="H64" s="379">
        <f>IF(EXACT('TREE MANAGEMENT'!$F$4,TreeLibrary!$G$9),TreeLibrary!$G65,IF(EXACT('TREE MANAGEMENT'!$F$4,TreeLibrary!$H$9),TreeLibrary!$H65,IF(EXACT('TREE MANAGEMENT'!$F$4,TreeLibrary!$I$9),TreeLibrary!$I65,IF(EXACT('TREE MANAGEMENT'!$F$4,TreeLibrary!$J$9),TreeLibrary!$J65,IF(EXACT('TREE MANAGEMENT'!$F$4,TreeLibrary!$K$9),TreeLibrary!$K65,"out of range")))))</f>
        <v>5.8000000000000003E-2</v>
      </c>
      <c r="I64" s="379">
        <f>IF(EXACT('TREE MANAGEMENT'!$G$4,TreeLibrary!$G$9),TreeLibrary!$G65,IF(EXACT('TREE MANAGEMENT'!$G$4,TreeLibrary!$H$9),TreeLibrary!$H65,IF(EXACT('TREE MANAGEMENT'!$G$4,TreeLibrary!$I$9),TreeLibrary!$I65,IF(EXACT('TREE MANAGEMENT'!$G$4,TreeLibrary!$J$9),TreeLibrary!$J65,IF(EXACT('TREE MANAGEMENT'!$G$4,TreeLibrary!$K$9),TreeLibrary!$K65,"out of range")))))</f>
        <v>2.485941050733504E-2</v>
      </c>
      <c r="J64" s="18"/>
      <c r="K64" s="18"/>
      <c r="L64" s="11"/>
      <c r="M64" s="11"/>
      <c r="N64" s="11"/>
    </row>
    <row r="65" spans="1:14" ht="18" customHeight="1" x14ac:dyDescent="0.3">
      <c r="A65" s="484"/>
      <c r="B65" s="485"/>
      <c r="C65" s="486"/>
      <c r="D65" s="386" t="str">
        <f>TreeLibrary!D66</f>
        <v>Power for total biomass equation</v>
      </c>
      <c r="E65" s="387"/>
      <c r="F65" s="388" t="str">
        <f>TreeLibrary!F66</f>
        <v>cm-1</v>
      </c>
      <c r="G65" s="379">
        <f>IF(EXACT('TREE MANAGEMENT'!$E$4,TreeLibrary!$G$9),TreeLibrary!$G66,IF(EXACT('TREE MANAGEMENT'!$E$4,TreeLibrary!$H$9),TreeLibrary!$H66,IF(EXACT('TREE MANAGEMENT'!$E$4,TreeLibrary!$I$9),TreeLibrary!$I66,IF(EXACT('TREE MANAGEMENT'!$E$4,TreeLibrary!$J$9),TreeLibrary!$J66,IF(EXACT('TREE MANAGEMENT'!$E$4,TreeLibrary!$K$9),TreeLibrary!$K66,"out of range")))))</f>
        <v>2.0937020968005724</v>
      </c>
      <c r="H65" s="379">
        <f>IF(EXACT('TREE MANAGEMENT'!$F$4,TreeLibrary!$G$9),TreeLibrary!$G66,IF(EXACT('TREE MANAGEMENT'!$F$4,TreeLibrary!$H$9),TreeLibrary!$H66,IF(EXACT('TREE MANAGEMENT'!$F$4,TreeLibrary!$I$9),TreeLibrary!$I66,IF(EXACT('TREE MANAGEMENT'!$F$4,TreeLibrary!$J$9),TreeLibrary!$J66,IF(EXACT('TREE MANAGEMENT'!$F$4,TreeLibrary!$K$9),TreeLibrary!$K66,"out of range")))))</f>
        <v>2.62</v>
      </c>
      <c r="I65" s="379">
        <f>IF(EXACT('TREE MANAGEMENT'!$G$4,TreeLibrary!$G$9),TreeLibrary!$G66,IF(EXACT('TREE MANAGEMENT'!$G$4,TreeLibrary!$H$9),TreeLibrary!$H66,IF(EXACT('TREE MANAGEMENT'!$G$4,TreeLibrary!$I$9),TreeLibrary!$I66,IF(EXACT('TREE MANAGEMENT'!$G$4,TreeLibrary!$J$9),TreeLibrary!$J66,IF(EXACT('TREE MANAGEMENT'!$G$4,TreeLibrary!$K$9),TreeLibrary!$K66,"out of range")))))</f>
        <v>2.9403765301634479</v>
      </c>
      <c r="J65" s="18"/>
      <c r="K65" s="18"/>
      <c r="L65" s="11"/>
      <c r="M65" s="11"/>
      <c r="N65" s="11"/>
    </row>
    <row r="66" spans="1:14" ht="18" customHeight="1" x14ac:dyDescent="0.3">
      <c r="A66" s="484"/>
      <c r="B66" s="485"/>
      <c r="C66" s="486"/>
      <c r="D66" s="386" t="str">
        <f>TreeLibrary!D67</f>
        <v>Intercept for branch biomass equation</v>
      </c>
      <c r="E66" s="387"/>
      <c r="F66" s="388" t="str">
        <f>TreeLibrary!F67</f>
        <v xml:space="preserve">kg    </v>
      </c>
      <c r="G66" s="379">
        <f>IF(EXACT('TREE MANAGEMENT'!$E$4,TreeLibrary!$G$9),TreeLibrary!$G67,IF(EXACT('TREE MANAGEMENT'!$E$4,TreeLibrary!$H$9),TreeLibrary!$H67,IF(EXACT('TREE MANAGEMENT'!$E$4,TreeLibrary!$I$9),TreeLibrary!$I67,IF(EXACT('TREE MANAGEMENT'!$E$4,TreeLibrary!$J$9),TreeLibrary!$J67,IF(EXACT('TREE MANAGEMENT'!$E$4,TreeLibrary!$K$9),TreeLibrary!$K67,"out of range")))))</f>
        <v>3.3484865864387925E-2</v>
      </c>
      <c r="H66" s="379">
        <f>IF(EXACT('TREE MANAGEMENT'!$F$4,TreeLibrary!$G$9),TreeLibrary!$G67,IF(EXACT('TREE MANAGEMENT'!$F$4,TreeLibrary!$H$9),TreeLibrary!$H67,IF(EXACT('TREE MANAGEMENT'!$F$4,TreeLibrary!$I$9),TreeLibrary!$I67,IF(EXACT('TREE MANAGEMENT'!$F$4,TreeLibrary!$J$9),TreeLibrary!$J67,IF(EXACT('TREE MANAGEMENT'!$F$4,TreeLibrary!$K$9),TreeLibrary!$K67,"out of range")))))</f>
        <v>3.85E-2</v>
      </c>
      <c r="I66" s="379">
        <f>IF(EXACT('TREE MANAGEMENT'!$G$4,TreeLibrary!$G$9),TreeLibrary!$G67,IF(EXACT('TREE MANAGEMENT'!$G$4,TreeLibrary!$H$9),TreeLibrary!$H67,IF(EXACT('TREE MANAGEMENT'!$G$4,TreeLibrary!$I$9),TreeLibrary!$I67,IF(EXACT('TREE MANAGEMENT'!$G$4,TreeLibrary!$J$9),TreeLibrary!$J67,IF(EXACT('TREE MANAGEMENT'!$G$4,TreeLibrary!$K$9),TreeLibrary!$K67,"out of range")))))</f>
        <v>1.0940977393682728E-3</v>
      </c>
      <c r="J66" s="18"/>
      <c r="K66" s="18"/>
      <c r="L66" s="11"/>
      <c r="M66" s="11"/>
      <c r="N66" s="11"/>
    </row>
    <row r="67" spans="1:14" ht="18" customHeight="1" x14ac:dyDescent="0.3">
      <c r="A67" s="484"/>
      <c r="B67" s="485"/>
      <c r="C67" s="486"/>
      <c r="D67" s="386" t="str">
        <f>TreeLibrary!D68</f>
        <v>Power for branch biomass equation</v>
      </c>
      <c r="E67" s="387"/>
      <c r="F67" s="388" t="str">
        <f>TreeLibrary!F68</f>
        <v>cm-1</v>
      </c>
      <c r="G67" s="379">
        <f>IF(EXACT('TREE MANAGEMENT'!$E$4,TreeLibrary!$G$9),TreeLibrary!$G68,IF(EXACT('TREE MANAGEMENT'!$E$4,TreeLibrary!$H$9),TreeLibrary!$H68,IF(EXACT('TREE MANAGEMENT'!$E$4,TreeLibrary!$I$9),TreeLibrary!$I68,IF(EXACT('TREE MANAGEMENT'!$E$4,TreeLibrary!$J$9),TreeLibrary!$J68,IF(EXACT('TREE MANAGEMENT'!$E$4,TreeLibrary!$K$9),TreeLibrary!$K68,"out of range")))))</f>
        <v>2.4195314823550733</v>
      </c>
      <c r="H67" s="379">
        <f>IF(EXACT('TREE MANAGEMENT'!$F$4,TreeLibrary!$G$9),TreeLibrary!$G68,IF(EXACT('TREE MANAGEMENT'!$F$4,TreeLibrary!$H$9),TreeLibrary!$H68,IF(EXACT('TREE MANAGEMENT'!$F$4,TreeLibrary!$I$9),TreeLibrary!$I68,IF(EXACT('TREE MANAGEMENT'!$F$4,TreeLibrary!$J$9),TreeLibrary!$J68,IF(EXACT('TREE MANAGEMENT'!$F$4,TreeLibrary!$K$9),TreeLibrary!$K68,"out of range")))))</f>
        <v>2.585</v>
      </c>
      <c r="I67" s="379">
        <f>IF(EXACT('TREE MANAGEMENT'!$G$4,TreeLibrary!$G$9),TreeLibrary!$G68,IF(EXACT('TREE MANAGEMENT'!$G$4,TreeLibrary!$H$9),TreeLibrary!$H68,IF(EXACT('TREE MANAGEMENT'!$G$4,TreeLibrary!$I$9),TreeLibrary!$I68,IF(EXACT('TREE MANAGEMENT'!$G$4,TreeLibrary!$J$9),TreeLibrary!$J68,IF(EXACT('TREE MANAGEMENT'!$G$4,TreeLibrary!$K$9),TreeLibrary!$K68,"out of range")))))</f>
        <v>3.3220601091640645</v>
      </c>
      <c r="J67" s="18"/>
      <c r="K67" s="18"/>
      <c r="L67" s="11"/>
      <c r="M67" s="11"/>
      <c r="N67" s="11"/>
    </row>
    <row r="68" spans="1:14" ht="18" customHeight="1" x14ac:dyDescent="0.3">
      <c r="A68" s="484"/>
      <c r="B68" s="485"/>
      <c r="C68" s="486"/>
      <c r="D68" s="386" t="str">
        <f>TreeLibrary!D69</f>
        <v>Intercept for Leaf&amp;twig biomass equation</v>
      </c>
      <c r="E68" s="387"/>
      <c r="F68" s="388" t="str">
        <f>TreeLibrary!F69</f>
        <v xml:space="preserve">kg    </v>
      </c>
      <c r="G68" s="379">
        <f>IF(EXACT('TREE MANAGEMENT'!$E$4,TreeLibrary!$G$9),TreeLibrary!$G69,IF(EXACT('TREE MANAGEMENT'!$E$4,TreeLibrary!$H$9),TreeLibrary!$H69,IF(EXACT('TREE MANAGEMENT'!$E$4,TreeLibrary!$I$9),TreeLibrary!$I69,IF(EXACT('TREE MANAGEMENT'!$E$4,TreeLibrary!$J$9),TreeLibrary!$J69,IF(EXACT('TREE MANAGEMENT'!$E$4,TreeLibrary!$K$9),TreeLibrary!$K69,"out of range")))))</f>
        <v>0.96563522499118415</v>
      </c>
      <c r="H68" s="379">
        <f>IF(EXACT('TREE MANAGEMENT'!$F$4,TreeLibrary!$G$9),TreeLibrary!$G69,IF(EXACT('TREE MANAGEMENT'!$F$4,TreeLibrary!$H$9),TreeLibrary!$H69,IF(EXACT('TREE MANAGEMENT'!$F$4,TreeLibrary!$I$9),TreeLibrary!$I69,IF(EXACT('TREE MANAGEMENT'!$F$4,TreeLibrary!$J$9),TreeLibrary!$J69,IF(EXACT('TREE MANAGEMENT'!$F$4,TreeLibrary!$K$9),TreeLibrary!$K69,"out of range")))))</f>
        <v>1.9099999999999999E-2</v>
      </c>
      <c r="I68" s="379">
        <f>IF(EXACT('TREE MANAGEMENT'!$G$4,TreeLibrary!$G$9),TreeLibrary!$G69,IF(EXACT('TREE MANAGEMENT'!$G$4,TreeLibrary!$H$9),TreeLibrary!$H69,IF(EXACT('TREE MANAGEMENT'!$G$4,TreeLibrary!$I$9),TreeLibrary!$I69,IF(EXACT('TREE MANAGEMENT'!$G$4,TreeLibrary!$J$9),TreeLibrary!$J69,IF(EXACT('TREE MANAGEMENT'!$G$4,TreeLibrary!$K$9),TreeLibrary!$K69,"out of range")))))</f>
        <v>3.6577873359835117E-2</v>
      </c>
      <c r="J68" s="18"/>
      <c r="K68" s="18"/>
      <c r="L68" s="11"/>
      <c r="M68" s="11"/>
      <c r="N68" s="11"/>
    </row>
    <row r="69" spans="1:14" ht="18" customHeight="1" x14ac:dyDescent="0.3">
      <c r="A69" s="484"/>
      <c r="B69" s="485"/>
      <c r="C69" s="486"/>
      <c r="D69" s="386" t="str">
        <f>TreeLibrary!D70</f>
        <v>Power for Leaf&amp;twig biomass equation</v>
      </c>
      <c r="E69" s="387"/>
      <c r="F69" s="388" t="str">
        <f>TreeLibrary!F70</f>
        <v>cm-1</v>
      </c>
      <c r="G69" s="379">
        <f>IF(EXACT('TREE MANAGEMENT'!$E$4,TreeLibrary!$G$9),TreeLibrary!$G70,IF(EXACT('TREE MANAGEMENT'!$E$4,TreeLibrary!$H$9),TreeLibrary!$H70,IF(EXACT('TREE MANAGEMENT'!$E$4,TreeLibrary!$I$9),TreeLibrary!$I70,IF(EXACT('TREE MANAGEMENT'!$E$4,TreeLibrary!$J$9),TreeLibrary!$J70,IF(EXACT('TREE MANAGEMENT'!$E$4,TreeLibrary!$K$9),TreeLibrary!$K70,"out of range")))))</f>
        <v>1.7269626261920354</v>
      </c>
      <c r="H69" s="379">
        <f>IF(EXACT('TREE MANAGEMENT'!$F$4,TreeLibrary!$G$9),TreeLibrary!$G70,IF(EXACT('TREE MANAGEMENT'!$F$4,TreeLibrary!$H$9),TreeLibrary!$H70,IF(EXACT('TREE MANAGEMENT'!$F$4,TreeLibrary!$I$9),TreeLibrary!$I70,IF(EXACT('TREE MANAGEMENT'!$F$4,TreeLibrary!$J$9),TreeLibrary!$J70,IF(EXACT('TREE MANAGEMENT'!$F$4,TreeLibrary!$K$9),TreeLibrary!$K70,"out of range")))))</f>
        <v>2.62</v>
      </c>
      <c r="I69" s="379">
        <f>IF(EXACT('TREE MANAGEMENT'!$G$4,TreeLibrary!$G$9),TreeLibrary!$G70,IF(EXACT('TREE MANAGEMENT'!$G$4,TreeLibrary!$H$9),TreeLibrary!$H70,IF(EXACT('TREE MANAGEMENT'!$G$4,TreeLibrary!$I$9),TreeLibrary!$I70,IF(EXACT('TREE MANAGEMENT'!$G$4,TreeLibrary!$J$9),TreeLibrary!$J70,IF(EXACT('TREE MANAGEMENT'!$G$4,TreeLibrary!$K$9),TreeLibrary!$K70,"out of range")))))</f>
        <v>1.7979758048056425</v>
      </c>
      <c r="J69" s="18"/>
      <c r="K69" s="18"/>
      <c r="L69" s="11"/>
      <c r="M69" s="11"/>
      <c r="N69" s="11"/>
    </row>
    <row r="70" spans="1:14" ht="18" customHeight="1" x14ac:dyDescent="0.3">
      <c r="A70" s="484"/>
      <c r="B70" s="485"/>
      <c r="C70" s="486"/>
      <c r="D70" s="386" t="str">
        <f>TreeLibrary!D71</f>
        <v>Intercept for litterfall equation</v>
      </c>
      <c r="E70" s="387"/>
      <c r="F70" s="388" t="str">
        <f>TreeLibrary!F71</f>
        <v xml:space="preserve">kg    </v>
      </c>
      <c r="G70" s="379">
        <f>IF(EXACT('TREE MANAGEMENT'!$E$4,TreeLibrary!$G$9),TreeLibrary!$G71,IF(EXACT('TREE MANAGEMENT'!$E$4,TreeLibrary!$H$9),TreeLibrary!$H71,IF(EXACT('TREE MANAGEMENT'!$E$4,TreeLibrary!$I$9),TreeLibrary!$I71,IF(EXACT('TREE MANAGEMENT'!$E$4,TreeLibrary!$J$9),TreeLibrary!$J71,IF(EXACT('TREE MANAGEMENT'!$E$4,TreeLibrary!$K$9),TreeLibrary!$K71,"out of range")))))</f>
        <v>3.0237930206569969E-2</v>
      </c>
      <c r="H70" s="379">
        <f>IF(EXACT('TREE MANAGEMENT'!$F$4,TreeLibrary!$G$9),TreeLibrary!$G71,IF(EXACT('TREE MANAGEMENT'!$F$4,TreeLibrary!$H$9),TreeLibrary!$H71,IF(EXACT('TREE MANAGEMENT'!$F$4,TreeLibrary!$I$9),TreeLibrary!$I71,IF(EXACT('TREE MANAGEMENT'!$F$4,TreeLibrary!$J$9),TreeLibrary!$J71,IF(EXACT('TREE MANAGEMENT'!$F$4,TreeLibrary!$K$9),TreeLibrary!$K71,"out of range")))))</f>
        <v>1.1999999999999999E-3</v>
      </c>
      <c r="I70" s="379">
        <f>IF(EXACT('TREE MANAGEMENT'!$G$4,TreeLibrary!$G$9),TreeLibrary!$G71,IF(EXACT('TREE MANAGEMENT'!$G$4,TreeLibrary!$H$9),TreeLibrary!$H71,IF(EXACT('TREE MANAGEMENT'!$G$4,TreeLibrary!$I$9),TreeLibrary!$I71,IF(EXACT('TREE MANAGEMENT'!$G$4,TreeLibrary!$J$9),TreeLibrary!$J71,IF(EXACT('TREE MANAGEMENT'!$G$4,TreeLibrary!$K$9),TreeLibrary!$K71,"out of range")))))</f>
        <v>3.7657425716719473E-4</v>
      </c>
      <c r="J70" s="18"/>
      <c r="K70" s="18"/>
      <c r="L70" s="11"/>
      <c r="M70" s="11"/>
      <c r="N70" s="11"/>
    </row>
    <row r="71" spans="1:14" ht="18" customHeight="1" x14ac:dyDescent="0.3">
      <c r="A71" s="484"/>
      <c r="B71" s="485"/>
      <c r="C71" s="486"/>
      <c r="D71" s="386" t="str">
        <f>TreeLibrary!D72</f>
        <v>Power for litterfall equation</v>
      </c>
      <c r="E71" s="387"/>
      <c r="F71" s="388" t="str">
        <f>TreeLibrary!F72</f>
        <v>cm-1</v>
      </c>
      <c r="G71" s="379">
        <f>IF(EXACT('TREE MANAGEMENT'!$E$4,TreeLibrary!$G$9),TreeLibrary!$G72,IF(EXACT('TREE MANAGEMENT'!$E$4,TreeLibrary!$H$9),TreeLibrary!$H72,IF(EXACT('TREE MANAGEMENT'!$E$4,TreeLibrary!$I$9),TreeLibrary!$I72,IF(EXACT('TREE MANAGEMENT'!$E$4,TreeLibrary!$J$9),TreeLibrary!$J72,IF(EXACT('TREE MANAGEMENT'!$E$4,TreeLibrary!$K$9),TreeLibrary!$K72,"out of range")))))</f>
        <v>3.0937020968005724</v>
      </c>
      <c r="H71" s="379">
        <f>IF(EXACT('TREE MANAGEMENT'!$F$4,TreeLibrary!$G$9),TreeLibrary!$G72,IF(EXACT('TREE MANAGEMENT'!$F$4,TreeLibrary!$H$9),TreeLibrary!$H72,IF(EXACT('TREE MANAGEMENT'!$F$4,TreeLibrary!$I$9),TreeLibrary!$I72,IF(EXACT('TREE MANAGEMENT'!$F$4,TreeLibrary!$J$9),TreeLibrary!$J72,IF(EXACT('TREE MANAGEMENT'!$F$4,TreeLibrary!$K$9),TreeLibrary!$K72,"out of range")))))</f>
        <v>3.0038999999999998</v>
      </c>
      <c r="I71" s="379">
        <f>IF(EXACT('TREE MANAGEMENT'!$G$4,TreeLibrary!$G$9),TreeLibrary!$G72,IF(EXACT('TREE MANAGEMENT'!$G$4,TreeLibrary!$H$9),TreeLibrary!$H72,IF(EXACT('TREE MANAGEMENT'!$G$4,TreeLibrary!$I$9),TreeLibrary!$I72,IF(EXACT('TREE MANAGEMENT'!$G$4,TreeLibrary!$J$9),TreeLibrary!$J72,IF(EXACT('TREE MANAGEMENT'!$G$4,TreeLibrary!$K$9),TreeLibrary!$K72,"out of range")))))</f>
        <v>3.9403765301634479</v>
      </c>
      <c r="J71" s="18"/>
      <c r="K71" s="18"/>
      <c r="L71" s="11"/>
      <c r="M71" s="11"/>
      <c r="N71" s="11"/>
    </row>
    <row r="72" spans="1:14" ht="18" customHeight="1" x14ac:dyDescent="0.3">
      <c r="A72" s="487"/>
      <c r="B72" s="488"/>
      <c r="C72" s="489"/>
      <c r="D72" s="386" t="str">
        <f>TreeLibrary!D73</f>
        <v>Wood density</v>
      </c>
      <c r="E72" s="387"/>
      <c r="F72" s="388" t="str">
        <f>TreeLibrary!F73</f>
        <v>kg m-3</v>
      </c>
      <c r="G72" s="379">
        <f>IF(EXACT('TREE MANAGEMENT'!$E$4,TreeLibrary!$G$9),TreeLibrary!$G73,IF(EXACT('TREE MANAGEMENT'!$E$4,TreeLibrary!$H$9),TreeLibrary!$H73,IF(EXACT('TREE MANAGEMENT'!$E$4,TreeLibrary!$I$9),TreeLibrary!$I73,IF(EXACT('TREE MANAGEMENT'!$E$4,TreeLibrary!$J$9),TreeLibrary!$J73,IF(EXACT('TREE MANAGEMENT'!$E$4,TreeLibrary!$K$9),TreeLibrary!$K73,"out of range")))))</f>
        <v>750</v>
      </c>
      <c r="H72" s="379">
        <f>IF(EXACT('TREE MANAGEMENT'!$F$4,TreeLibrary!$G$9),TreeLibrary!$G73,IF(EXACT('TREE MANAGEMENT'!$F$4,TreeLibrary!$H$9),TreeLibrary!$H73,IF(EXACT('TREE MANAGEMENT'!$F$4,TreeLibrary!$I$9),TreeLibrary!$I73,IF(EXACT('TREE MANAGEMENT'!$F$4,TreeLibrary!$J$9),TreeLibrary!$J73,IF(EXACT('TREE MANAGEMENT'!$F$4,TreeLibrary!$K$9),TreeLibrary!$K73,"out of range")))))</f>
        <v>530</v>
      </c>
      <c r="I72" s="379">
        <f>IF(EXACT('TREE MANAGEMENT'!$G$4,TreeLibrary!$G$9),TreeLibrary!$G73,IF(EXACT('TREE MANAGEMENT'!$G$4,TreeLibrary!$H$9),TreeLibrary!$H73,IF(EXACT('TREE MANAGEMENT'!$G$4,TreeLibrary!$I$9),TreeLibrary!$I73,IF(EXACT('TREE MANAGEMENT'!$G$4,TreeLibrary!$J$9),TreeLibrary!$J73,IF(EXACT('TREE MANAGEMENT'!$G$4,TreeLibrary!$K$9),TreeLibrary!$K73,"out of range")))))</f>
        <v>400</v>
      </c>
      <c r="J72" s="18"/>
      <c r="K72" s="18"/>
      <c r="L72" s="11"/>
      <c r="M72" s="11"/>
      <c r="N72" s="11"/>
    </row>
    <row r="73" spans="1:14" ht="18" customHeight="1" x14ac:dyDescent="0.3">
      <c r="A73" s="476" t="s">
        <v>190</v>
      </c>
      <c r="B73" s="504" t="s">
        <v>189</v>
      </c>
      <c r="C73" s="505"/>
      <c r="D73" s="386" t="str">
        <f>TreeLibrary!D74</f>
        <v>Root tip diameter</v>
      </c>
      <c r="E73" s="387"/>
      <c r="F73" s="388" t="str">
        <f>TreeLibrary!F74</f>
        <v>cm</v>
      </c>
      <c r="G73" s="379">
        <f>IF(EXACT('TREE MANAGEMENT'!$E$4,TreeLibrary!$G$9),TreeLibrary!$G74,IF(EXACT('TREE MANAGEMENT'!$E$4,TreeLibrary!$H$9),TreeLibrary!$H74,IF(EXACT('TREE MANAGEMENT'!$E$4,TreeLibrary!$I$9),TreeLibrary!$I74,IF(EXACT('TREE MANAGEMENT'!$E$4,TreeLibrary!$J$9),TreeLibrary!$J74,IF(EXACT('TREE MANAGEMENT'!$E$4,TreeLibrary!$K$9),TreeLibrary!$K74,"out of range")))))</f>
        <v>0.1</v>
      </c>
      <c r="H73" s="379">
        <f>IF(EXACT('TREE MANAGEMENT'!$F$4,TreeLibrary!$G$9),TreeLibrary!$G74,IF(EXACT('TREE MANAGEMENT'!$F$4,TreeLibrary!$H$9),TreeLibrary!$H74,IF(EXACT('TREE MANAGEMENT'!$F$4,TreeLibrary!$I$9),TreeLibrary!$I74,IF(EXACT('TREE MANAGEMENT'!$F$4,TreeLibrary!$J$9),TreeLibrary!$J74,IF(EXACT('TREE MANAGEMENT'!$F$4,TreeLibrary!$K$9),TreeLibrary!$K74,"out of range")))))</f>
        <v>0.1</v>
      </c>
      <c r="I73" s="379">
        <f>IF(EXACT('TREE MANAGEMENT'!$G$4,TreeLibrary!$G$9),TreeLibrary!$G74,IF(EXACT('TREE MANAGEMENT'!$G$4,TreeLibrary!$H$9),TreeLibrary!$H74,IF(EXACT('TREE MANAGEMENT'!$G$4,TreeLibrary!$I$9),TreeLibrary!$I74,IF(EXACT('TREE MANAGEMENT'!$G$4,TreeLibrary!$J$9),TreeLibrary!$J74,IF(EXACT('TREE MANAGEMENT'!$G$4,TreeLibrary!$K$9),TreeLibrary!$K74,"out of range")))))</f>
        <v>0.1</v>
      </c>
      <c r="J73" s="38"/>
      <c r="K73" s="38"/>
      <c r="L73" s="11"/>
      <c r="M73" s="11"/>
      <c r="N73" s="11"/>
    </row>
    <row r="74" spans="1:14" ht="18" customHeight="1" x14ac:dyDescent="0.3">
      <c r="A74" s="476"/>
      <c r="B74" s="478" t="s">
        <v>191</v>
      </c>
      <c r="C74" s="480"/>
      <c r="D74" s="386" t="str">
        <f>TreeLibrary!D75</f>
        <v>Max. root length density in layer1-zone1</v>
      </c>
      <c r="E74" s="387"/>
      <c r="F74" s="388" t="str">
        <f>TreeLibrary!F75</f>
        <v>cm cm-3</v>
      </c>
      <c r="G74" s="379">
        <f>IF(EXACT('TREE MANAGEMENT'!$E$4,TreeLibrary!$G$9),TreeLibrary!$G75,IF(EXACT('TREE MANAGEMENT'!$E$4,TreeLibrary!$H$9),TreeLibrary!$H75,IF(EXACT('TREE MANAGEMENT'!$E$4,TreeLibrary!$I$9),TreeLibrary!$I75,IF(EXACT('TREE MANAGEMENT'!$E$4,TreeLibrary!$J$9),TreeLibrary!$J75,IF(EXACT('TREE MANAGEMENT'!$E$4,TreeLibrary!$K$9),TreeLibrary!$K75,"out of range")))))</f>
        <v>4</v>
      </c>
      <c r="H74" s="379">
        <f>IF(EXACT('TREE MANAGEMENT'!$F$4,TreeLibrary!$G$9),TreeLibrary!$G75,IF(EXACT('TREE MANAGEMENT'!$F$4,TreeLibrary!$H$9),TreeLibrary!$H75,IF(EXACT('TREE MANAGEMENT'!$F$4,TreeLibrary!$I$9),TreeLibrary!$I75,IF(EXACT('TREE MANAGEMENT'!$F$4,TreeLibrary!$J$9),TreeLibrary!$J75,IF(EXACT('TREE MANAGEMENT'!$F$4,TreeLibrary!$K$9),TreeLibrary!$K75,"out of range")))))</f>
        <v>0.30504290684234858</v>
      </c>
      <c r="I74" s="379">
        <f>IF(EXACT('TREE MANAGEMENT'!$G$4,TreeLibrary!$G$9),TreeLibrary!$G75,IF(EXACT('TREE MANAGEMENT'!$G$4,TreeLibrary!$H$9),TreeLibrary!$H75,IF(EXACT('TREE MANAGEMENT'!$G$4,TreeLibrary!$I$9),TreeLibrary!$I75,IF(EXACT('TREE MANAGEMENT'!$G$4,TreeLibrary!$J$9),TreeLibrary!$J75,IF(EXACT('TREE MANAGEMENT'!$G$4,TreeLibrary!$K$9),TreeLibrary!$K75,"out of range")))))</f>
        <v>15</v>
      </c>
      <c r="J74" s="38"/>
      <c r="K74" s="38"/>
      <c r="L74" s="11"/>
      <c r="M74" s="11"/>
      <c r="N74" s="11"/>
    </row>
    <row r="75" spans="1:14" ht="18" customHeight="1" x14ac:dyDescent="0.3">
      <c r="A75" s="476"/>
      <c r="B75" s="484"/>
      <c r="C75" s="486"/>
      <c r="D75" s="386" t="str">
        <f>TreeLibrary!D76</f>
        <v>Max. root length density in layer1-zone2</v>
      </c>
      <c r="E75" s="387"/>
      <c r="F75" s="388" t="str">
        <f>TreeLibrary!F76</f>
        <v>cm cm-3</v>
      </c>
      <c r="G75" s="379">
        <f>IF(EXACT('TREE MANAGEMENT'!$E$4,TreeLibrary!$G$9),TreeLibrary!$G76,IF(EXACT('TREE MANAGEMENT'!$E$4,TreeLibrary!$H$9),TreeLibrary!$H76,IF(EXACT('TREE MANAGEMENT'!$E$4,TreeLibrary!$I$9),TreeLibrary!$I76,IF(EXACT('TREE MANAGEMENT'!$E$4,TreeLibrary!$J$9),TreeLibrary!$J76,IF(EXACT('TREE MANAGEMENT'!$E$4,TreeLibrary!$K$9),TreeLibrary!$K76,"out of range")))))</f>
        <v>2.9041999999999999</v>
      </c>
      <c r="H75" s="379">
        <f>IF(EXACT('TREE MANAGEMENT'!$F$4,TreeLibrary!$G$9),TreeLibrary!$G76,IF(EXACT('TREE MANAGEMENT'!$F$4,TreeLibrary!$H$9),TreeLibrary!$H76,IF(EXACT('TREE MANAGEMENT'!$F$4,TreeLibrary!$I$9),TreeLibrary!$I76,IF(EXACT('TREE MANAGEMENT'!$F$4,TreeLibrary!$J$9),TreeLibrary!$J76,IF(EXACT('TREE MANAGEMENT'!$F$4,TreeLibrary!$K$9),TreeLibrary!$K76,"out of range")))))</f>
        <v>0.28185354516175409</v>
      </c>
      <c r="I75" s="379">
        <f>IF(EXACT('TREE MANAGEMENT'!$G$4,TreeLibrary!$G$9),TreeLibrary!$G76,IF(EXACT('TREE MANAGEMENT'!$G$4,TreeLibrary!$H$9),TreeLibrary!$H76,IF(EXACT('TREE MANAGEMENT'!$G$4,TreeLibrary!$I$9),TreeLibrary!$I76,IF(EXACT('TREE MANAGEMENT'!$G$4,TreeLibrary!$J$9),TreeLibrary!$J76,IF(EXACT('TREE MANAGEMENT'!$G$4,TreeLibrary!$K$9),TreeLibrary!$K76,"out of range")))))</f>
        <v>8</v>
      </c>
      <c r="J75" s="38"/>
      <c r="K75" s="38"/>
      <c r="L75" s="11"/>
      <c r="M75" s="11"/>
      <c r="N75" s="11"/>
    </row>
    <row r="76" spans="1:14" ht="18" customHeight="1" x14ac:dyDescent="0.3">
      <c r="A76" s="476"/>
      <c r="B76" s="484"/>
      <c r="C76" s="486"/>
      <c r="D76" s="386" t="str">
        <f>TreeLibrary!D77</f>
        <v>Max. root length density in layer1-zone3</v>
      </c>
      <c r="E76" s="387"/>
      <c r="F76" s="388" t="str">
        <f>TreeLibrary!F77</f>
        <v>cm cm-3</v>
      </c>
      <c r="G76" s="379">
        <f>IF(EXACT('TREE MANAGEMENT'!$E$4,TreeLibrary!$G$9),TreeLibrary!$G77,IF(EXACT('TREE MANAGEMENT'!$E$4,TreeLibrary!$H$9),TreeLibrary!$H77,IF(EXACT('TREE MANAGEMENT'!$E$4,TreeLibrary!$I$9),TreeLibrary!$I77,IF(EXACT('TREE MANAGEMENT'!$E$4,TreeLibrary!$J$9),TreeLibrary!$J77,IF(EXACT('TREE MANAGEMENT'!$E$4,TreeLibrary!$K$9),TreeLibrary!$K77,"out of range")))))</f>
        <v>1.4520999999999999</v>
      </c>
      <c r="H76" s="379">
        <f>IF(EXACT('TREE MANAGEMENT'!$F$4,TreeLibrary!$G$9),TreeLibrary!$G77,IF(EXACT('TREE MANAGEMENT'!$F$4,TreeLibrary!$H$9),TreeLibrary!$H77,IF(EXACT('TREE MANAGEMENT'!$F$4,TreeLibrary!$I$9),TreeLibrary!$I77,IF(EXACT('TREE MANAGEMENT'!$F$4,TreeLibrary!$J$9),TreeLibrary!$J77,IF(EXACT('TREE MANAGEMENT'!$F$4,TreeLibrary!$K$9),TreeLibrary!$K77,"out of range")))))</f>
        <v>8.5712520706075532E-2</v>
      </c>
      <c r="I76" s="379">
        <f>IF(EXACT('TREE MANAGEMENT'!$G$4,TreeLibrary!$G$9),TreeLibrary!$G77,IF(EXACT('TREE MANAGEMENT'!$G$4,TreeLibrary!$H$9),TreeLibrary!$H77,IF(EXACT('TREE MANAGEMENT'!$G$4,TreeLibrary!$I$9),TreeLibrary!$I77,IF(EXACT('TREE MANAGEMENT'!$G$4,TreeLibrary!$J$9),TreeLibrary!$J77,IF(EXACT('TREE MANAGEMENT'!$G$4,TreeLibrary!$K$9),TreeLibrary!$K77,"out of range")))))</f>
        <v>5</v>
      </c>
      <c r="J76" s="38"/>
      <c r="K76" s="38"/>
      <c r="L76" s="11"/>
      <c r="M76" s="11"/>
      <c r="N76" s="11"/>
    </row>
    <row r="77" spans="1:14" ht="18" customHeight="1" x14ac:dyDescent="0.3">
      <c r="A77" s="476"/>
      <c r="B77" s="484"/>
      <c r="C77" s="486"/>
      <c r="D77" s="386" t="str">
        <f>TreeLibrary!D78</f>
        <v>Max. root length density in layer1-zone4</v>
      </c>
      <c r="E77" s="387"/>
      <c r="F77" s="388" t="str">
        <f>TreeLibrary!F78</f>
        <v>cm cm-3</v>
      </c>
      <c r="G77" s="379">
        <f>IF(EXACT('TREE MANAGEMENT'!$E$4,TreeLibrary!$G$9),TreeLibrary!$G78,IF(EXACT('TREE MANAGEMENT'!$E$4,TreeLibrary!$H$9),TreeLibrary!$H78,IF(EXACT('TREE MANAGEMENT'!$E$4,TreeLibrary!$I$9),TreeLibrary!$I78,IF(EXACT('TREE MANAGEMENT'!$E$4,TreeLibrary!$J$9),TreeLibrary!$J78,IF(EXACT('TREE MANAGEMENT'!$E$4,TreeLibrary!$K$9),TreeLibrary!$K78,"out of range")))))</f>
        <v>0</v>
      </c>
      <c r="H77" s="379">
        <f>IF(EXACT('TREE MANAGEMENT'!$F$4,TreeLibrary!$G$9),TreeLibrary!$G78,IF(EXACT('TREE MANAGEMENT'!$F$4,TreeLibrary!$H$9),TreeLibrary!$H78,IF(EXACT('TREE MANAGEMENT'!$F$4,TreeLibrary!$I$9),TreeLibrary!$I78,IF(EXACT('TREE MANAGEMENT'!$F$4,TreeLibrary!$J$9),TreeLibrary!$J78,IF(EXACT('TREE MANAGEMENT'!$F$4,TreeLibrary!$K$9),TreeLibrary!$K78,"out of range")))))</f>
        <v>6.4020793950560748E-2</v>
      </c>
      <c r="I77" s="379">
        <f>IF(EXACT('TREE MANAGEMENT'!$G$4,TreeLibrary!$G$9),TreeLibrary!$G78,IF(EXACT('TREE MANAGEMENT'!$G$4,TreeLibrary!$H$9),TreeLibrary!$H78,IF(EXACT('TREE MANAGEMENT'!$G$4,TreeLibrary!$I$9),TreeLibrary!$I78,IF(EXACT('TREE MANAGEMENT'!$G$4,TreeLibrary!$J$9),TreeLibrary!$J78,IF(EXACT('TREE MANAGEMENT'!$G$4,TreeLibrary!$K$9),TreeLibrary!$K78,"out of range")))))</f>
        <v>4</v>
      </c>
      <c r="J77" s="38"/>
      <c r="K77" s="38"/>
      <c r="L77" s="11"/>
      <c r="M77" s="11"/>
      <c r="N77" s="11"/>
    </row>
    <row r="78" spans="1:14" ht="18" customHeight="1" x14ac:dyDescent="0.3">
      <c r="A78" s="476"/>
      <c r="B78" s="484"/>
      <c r="C78" s="486"/>
      <c r="D78" s="386" t="str">
        <f>TreeLibrary!D79</f>
        <v>Max. root length density in layer2-zone1</v>
      </c>
      <c r="E78" s="387"/>
      <c r="F78" s="388" t="str">
        <f>TreeLibrary!F79</f>
        <v>cm cm-3</v>
      </c>
      <c r="G78" s="379">
        <f>IF(EXACT('TREE MANAGEMENT'!$E$4,TreeLibrary!$G$9),TreeLibrary!$G79,IF(EXACT('TREE MANAGEMENT'!$E$4,TreeLibrary!$H$9),TreeLibrary!$H79,IF(EXACT('TREE MANAGEMENT'!$E$4,TreeLibrary!$I$9),TreeLibrary!$I79,IF(EXACT('TREE MANAGEMENT'!$E$4,TreeLibrary!$J$9),TreeLibrary!$J79,IF(EXACT('TREE MANAGEMENT'!$E$4,TreeLibrary!$K$9),TreeLibrary!$K79,"out of range")))))</f>
        <v>1</v>
      </c>
      <c r="H78" s="379">
        <f>IF(EXACT('TREE MANAGEMENT'!$F$4,TreeLibrary!$G$9),TreeLibrary!$G79,IF(EXACT('TREE MANAGEMENT'!$F$4,TreeLibrary!$H$9),TreeLibrary!$H79,IF(EXACT('TREE MANAGEMENT'!$F$4,TreeLibrary!$I$9),TreeLibrary!$I79,IF(EXACT('TREE MANAGEMENT'!$F$4,TreeLibrary!$J$9),TreeLibrary!$J79,IF(EXACT('TREE MANAGEMENT'!$F$4,TreeLibrary!$K$9),TreeLibrary!$K79,"out of range")))))</f>
        <v>0.11295000316163237</v>
      </c>
      <c r="I78" s="379">
        <f>IF(EXACT('TREE MANAGEMENT'!$G$4,TreeLibrary!$G$9),TreeLibrary!$G79,IF(EXACT('TREE MANAGEMENT'!$G$4,TreeLibrary!$H$9),TreeLibrary!$H79,IF(EXACT('TREE MANAGEMENT'!$G$4,TreeLibrary!$I$9),TreeLibrary!$I79,IF(EXACT('TREE MANAGEMENT'!$G$4,TreeLibrary!$J$9),TreeLibrary!$J79,IF(EXACT('TREE MANAGEMENT'!$G$4,TreeLibrary!$K$9),TreeLibrary!$K79,"out of range")))))</f>
        <v>7</v>
      </c>
      <c r="J78" s="38"/>
      <c r="K78" s="38"/>
      <c r="L78" s="11"/>
      <c r="M78" s="11"/>
      <c r="N78" s="11"/>
    </row>
    <row r="79" spans="1:14" ht="18" customHeight="1" x14ac:dyDescent="0.3">
      <c r="A79" s="476"/>
      <c r="B79" s="484"/>
      <c r="C79" s="486"/>
      <c r="D79" s="386" t="str">
        <f>TreeLibrary!D80</f>
        <v>Max. root length density in layer2-zone2</v>
      </c>
      <c r="E79" s="387"/>
      <c r="F79" s="388" t="str">
        <f>TreeLibrary!F80</f>
        <v>cm cm-3</v>
      </c>
      <c r="G79" s="379">
        <f>IF(EXACT('TREE MANAGEMENT'!$E$4,TreeLibrary!$G$9),TreeLibrary!$G80,IF(EXACT('TREE MANAGEMENT'!$E$4,TreeLibrary!$H$9),TreeLibrary!$H80,IF(EXACT('TREE MANAGEMENT'!$E$4,TreeLibrary!$I$9),TreeLibrary!$I80,IF(EXACT('TREE MANAGEMENT'!$E$4,TreeLibrary!$J$9),TreeLibrary!$J80,IF(EXACT('TREE MANAGEMENT'!$E$4,TreeLibrary!$K$9),TreeLibrary!$K80,"out of range")))))</f>
        <v>0.74539999999999995</v>
      </c>
      <c r="H79" s="379">
        <f>IF(EXACT('TREE MANAGEMENT'!$F$4,TreeLibrary!$G$9),TreeLibrary!$G80,IF(EXACT('TREE MANAGEMENT'!$F$4,TreeLibrary!$H$9),TreeLibrary!$H80,IF(EXACT('TREE MANAGEMENT'!$F$4,TreeLibrary!$I$9),TreeLibrary!$I80,IF(EXACT('TREE MANAGEMENT'!$F$4,TreeLibrary!$J$9),TreeLibrary!$J80,IF(EXACT('TREE MANAGEMENT'!$F$4,TreeLibrary!$K$9),TreeLibrary!$K80,"out of range")))))</f>
        <v>7.039799545621056E-2</v>
      </c>
      <c r="I79" s="379">
        <f>IF(EXACT('TREE MANAGEMENT'!$G$4,TreeLibrary!$G$9),TreeLibrary!$G80,IF(EXACT('TREE MANAGEMENT'!$G$4,TreeLibrary!$H$9),TreeLibrary!$H80,IF(EXACT('TREE MANAGEMENT'!$G$4,TreeLibrary!$I$9),TreeLibrary!$I80,IF(EXACT('TREE MANAGEMENT'!$G$4,TreeLibrary!$J$9),TreeLibrary!$J80,IF(EXACT('TREE MANAGEMENT'!$G$4,TreeLibrary!$K$9),TreeLibrary!$K80,"out of range")))))</f>
        <v>6</v>
      </c>
      <c r="J79" s="38"/>
      <c r="K79" s="38"/>
      <c r="L79" s="11"/>
      <c r="M79" s="11"/>
      <c r="N79" s="11"/>
    </row>
    <row r="80" spans="1:14" ht="18" customHeight="1" x14ac:dyDescent="0.3">
      <c r="A80" s="476"/>
      <c r="B80" s="484"/>
      <c r="C80" s="486"/>
      <c r="D80" s="386" t="str">
        <f>TreeLibrary!D81</f>
        <v>Max. root length density in layer2-zone3</v>
      </c>
      <c r="E80" s="387"/>
      <c r="F80" s="388" t="str">
        <f>TreeLibrary!F81</f>
        <v>cm cm-3</v>
      </c>
      <c r="G80" s="379">
        <f>IF(EXACT('TREE MANAGEMENT'!$E$4,TreeLibrary!$G$9),TreeLibrary!$G81,IF(EXACT('TREE MANAGEMENT'!$E$4,TreeLibrary!$H$9),TreeLibrary!$H81,IF(EXACT('TREE MANAGEMENT'!$E$4,TreeLibrary!$I$9),TreeLibrary!$I81,IF(EXACT('TREE MANAGEMENT'!$E$4,TreeLibrary!$J$9),TreeLibrary!$J81,IF(EXACT('TREE MANAGEMENT'!$E$4,TreeLibrary!$K$9),TreeLibrary!$K81,"out of range")))))</f>
        <v>0.37269999999999998</v>
      </c>
      <c r="H80" s="379">
        <f>IF(EXACT('TREE MANAGEMENT'!$F$4,TreeLibrary!$G$9),TreeLibrary!$G81,IF(EXACT('TREE MANAGEMENT'!$F$4,TreeLibrary!$H$9),TreeLibrary!$H81,IF(EXACT('TREE MANAGEMENT'!$F$4,TreeLibrary!$I$9),TreeLibrary!$I81,IF(EXACT('TREE MANAGEMENT'!$F$4,TreeLibrary!$J$9),TreeLibrary!$J81,IF(EXACT('TREE MANAGEMENT'!$F$4,TreeLibrary!$K$9),TreeLibrary!$K81,"out of range")))))</f>
        <v>5.587690153256706E-2</v>
      </c>
      <c r="I80" s="379">
        <f>IF(EXACT('TREE MANAGEMENT'!$G$4,TreeLibrary!$G$9),TreeLibrary!$G81,IF(EXACT('TREE MANAGEMENT'!$G$4,TreeLibrary!$H$9),TreeLibrary!$H81,IF(EXACT('TREE MANAGEMENT'!$G$4,TreeLibrary!$I$9),TreeLibrary!$I81,IF(EXACT('TREE MANAGEMENT'!$G$4,TreeLibrary!$J$9),TreeLibrary!$J81,IF(EXACT('TREE MANAGEMENT'!$G$4,TreeLibrary!$K$9),TreeLibrary!$K81,"out of range")))))</f>
        <v>3</v>
      </c>
      <c r="J80" s="38"/>
      <c r="K80" s="38"/>
      <c r="L80" s="11"/>
      <c r="M80" s="11"/>
      <c r="N80" s="11"/>
    </row>
    <row r="81" spans="1:14" ht="18" customHeight="1" x14ac:dyDescent="0.3">
      <c r="A81" s="476"/>
      <c r="B81" s="484"/>
      <c r="C81" s="486"/>
      <c r="D81" s="386" t="str">
        <f>TreeLibrary!D82</f>
        <v>Max. root length density in layer2-zone4</v>
      </c>
      <c r="E81" s="387"/>
      <c r="F81" s="388" t="str">
        <f>TreeLibrary!F82</f>
        <v>cm cm-3</v>
      </c>
      <c r="G81" s="379">
        <f>IF(EXACT('TREE MANAGEMENT'!$E$4,TreeLibrary!$G$9),TreeLibrary!$G82,IF(EXACT('TREE MANAGEMENT'!$E$4,TreeLibrary!$H$9),TreeLibrary!$H82,IF(EXACT('TREE MANAGEMENT'!$E$4,TreeLibrary!$I$9),TreeLibrary!$I82,IF(EXACT('TREE MANAGEMENT'!$E$4,TreeLibrary!$J$9),TreeLibrary!$J82,IF(EXACT('TREE MANAGEMENT'!$E$4,TreeLibrary!$K$9),TreeLibrary!$K82,"out of range")))))</f>
        <v>0</v>
      </c>
      <c r="H81" s="379">
        <f>IF(EXACT('TREE MANAGEMENT'!$F$4,TreeLibrary!$G$9),TreeLibrary!$G82,IF(EXACT('TREE MANAGEMENT'!$F$4,TreeLibrary!$H$9),TreeLibrary!$H82,IF(EXACT('TREE MANAGEMENT'!$F$4,TreeLibrary!$I$9),TreeLibrary!$I82,IF(EXACT('TREE MANAGEMENT'!$F$4,TreeLibrary!$J$9),TreeLibrary!$J82,IF(EXACT('TREE MANAGEMENT'!$F$4,TreeLibrary!$K$9),TreeLibrary!$K82,"out of range")))))</f>
        <v>2.1304442932865538E-2</v>
      </c>
      <c r="I81" s="379">
        <f>IF(EXACT('TREE MANAGEMENT'!$G$4,TreeLibrary!$G$9),TreeLibrary!$G82,IF(EXACT('TREE MANAGEMENT'!$G$4,TreeLibrary!$H$9),TreeLibrary!$H82,IF(EXACT('TREE MANAGEMENT'!$G$4,TreeLibrary!$I$9),TreeLibrary!$I82,IF(EXACT('TREE MANAGEMENT'!$G$4,TreeLibrary!$J$9),TreeLibrary!$J82,IF(EXACT('TREE MANAGEMENT'!$G$4,TreeLibrary!$K$9),TreeLibrary!$K82,"out of range")))))</f>
        <v>2</v>
      </c>
      <c r="J81" s="38"/>
      <c r="K81" s="38"/>
      <c r="L81" s="11"/>
      <c r="M81" s="11"/>
      <c r="N81" s="11"/>
    </row>
    <row r="82" spans="1:14" ht="18" customHeight="1" x14ac:dyDescent="0.3">
      <c r="A82" s="476"/>
      <c r="B82" s="484"/>
      <c r="C82" s="486"/>
      <c r="D82" s="386" t="str">
        <f>TreeLibrary!D83</f>
        <v>Max. root length density in layer3-zone1</v>
      </c>
      <c r="E82" s="387"/>
      <c r="F82" s="388" t="str">
        <f>TreeLibrary!F83</f>
        <v>cm cm-3</v>
      </c>
      <c r="G82" s="379">
        <f>IF(EXACT('TREE MANAGEMENT'!$E$4,TreeLibrary!$G$9),TreeLibrary!$G83,IF(EXACT('TREE MANAGEMENT'!$E$4,TreeLibrary!$H$9),TreeLibrary!$H83,IF(EXACT('TREE MANAGEMENT'!$E$4,TreeLibrary!$I$9),TreeLibrary!$I83,IF(EXACT('TREE MANAGEMENT'!$E$4,TreeLibrary!$J$9),TreeLibrary!$J83,IF(EXACT('TREE MANAGEMENT'!$E$4,TreeLibrary!$K$9),TreeLibrary!$K83,"out of range")))))</f>
        <v>0.5</v>
      </c>
      <c r="H82" s="379">
        <f>IF(EXACT('TREE MANAGEMENT'!$F$4,TreeLibrary!$G$9),TreeLibrary!$G83,IF(EXACT('TREE MANAGEMENT'!$F$4,TreeLibrary!$H$9),TreeLibrary!$H83,IF(EXACT('TREE MANAGEMENT'!$F$4,TreeLibrary!$I$9),TreeLibrary!$I83,IF(EXACT('TREE MANAGEMENT'!$F$4,TreeLibrary!$J$9),TreeLibrary!$J83,IF(EXACT('TREE MANAGEMENT'!$F$4,TreeLibrary!$K$9),TreeLibrary!$K83,"out of range")))))</f>
        <v>3.5969821428571427E-2</v>
      </c>
      <c r="I82" s="379">
        <f>IF(EXACT('TREE MANAGEMENT'!$G$4,TreeLibrary!$G$9),TreeLibrary!$G83,IF(EXACT('TREE MANAGEMENT'!$G$4,TreeLibrary!$H$9),TreeLibrary!$H83,IF(EXACT('TREE MANAGEMENT'!$G$4,TreeLibrary!$I$9),TreeLibrary!$I83,IF(EXACT('TREE MANAGEMENT'!$G$4,TreeLibrary!$J$9),TreeLibrary!$J83,IF(EXACT('TREE MANAGEMENT'!$G$4,TreeLibrary!$K$9),TreeLibrary!$K83,"out of range")))))</f>
        <v>2</v>
      </c>
      <c r="J82" s="38"/>
      <c r="K82" s="38"/>
      <c r="L82" s="11"/>
      <c r="M82" s="11"/>
      <c r="N82" s="11"/>
    </row>
    <row r="83" spans="1:14" ht="18" customHeight="1" x14ac:dyDescent="0.3">
      <c r="A83" s="476"/>
      <c r="B83" s="484"/>
      <c r="C83" s="486"/>
      <c r="D83" s="386" t="str">
        <f>TreeLibrary!D84</f>
        <v>Max. root length density in layer3-zone2</v>
      </c>
      <c r="E83" s="387"/>
      <c r="F83" s="388" t="str">
        <f>TreeLibrary!F84</f>
        <v>cm cm-3</v>
      </c>
      <c r="G83" s="379">
        <f>IF(EXACT('TREE MANAGEMENT'!$E$4,TreeLibrary!$G$9),TreeLibrary!$G84,IF(EXACT('TREE MANAGEMENT'!$E$4,TreeLibrary!$H$9),TreeLibrary!$H84,IF(EXACT('TREE MANAGEMENT'!$E$4,TreeLibrary!$I$9),TreeLibrary!$I84,IF(EXACT('TREE MANAGEMENT'!$E$4,TreeLibrary!$J$9),TreeLibrary!$J84,IF(EXACT('TREE MANAGEMENT'!$E$4,TreeLibrary!$K$9),TreeLibrary!$K84,"out of range")))))</f>
        <v>0.25679999999999997</v>
      </c>
      <c r="H83" s="379">
        <f>IF(EXACT('TREE MANAGEMENT'!$F$4,TreeLibrary!$G$9),TreeLibrary!$G84,IF(EXACT('TREE MANAGEMENT'!$F$4,TreeLibrary!$H$9),TreeLibrary!$H84,IF(EXACT('TREE MANAGEMENT'!$F$4,TreeLibrary!$I$9),TreeLibrary!$I84,IF(EXACT('TREE MANAGEMENT'!$F$4,TreeLibrary!$J$9),TreeLibrary!$J84,IF(EXACT('TREE MANAGEMENT'!$F$4,TreeLibrary!$K$9),TreeLibrary!$K84,"out of range")))))</f>
        <v>4.8737248333333337E-2</v>
      </c>
      <c r="I83" s="379">
        <f>IF(EXACT('TREE MANAGEMENT'!$G$4,TreeLibrary!$G$9),TreeLibrary!$G84,IF(EXACT('TREE MANAGEMENT'!$G$4,TreeLibrary!$H$9),TreeLibrary!$H84,IF(EXACT('TREE MANAGEMENT'!$G$4,TreeLibrary!$I$9),TreeLibrary!$I84,IF(EXACT('TREE MANAGEMENT'!$G$4,TreeLibrary!$J$9),TreeLibrary!$J84,IF(EXACT('TREE MANAGEMENT'!$G$4,TreeLibrary!$K$9),TreeLibrary!$K84,"out of range")))))</f>
        <v>1.5</v>
      </c>
      <c r="J83" s="38"/>
      <c r="K83" s="38"/>
      <c r="L83" s="11"/>
      <c r="M83" s="11"/>
      <c r="N83" s="11"/>
    </row>
    <row r="84" spans="1:14" ht="18" customHeight="1" x14ac:dyDescent="0.3">
      <c r="A84" s="476"/>
      <c r="B84" s="484"/>
      <c r="C84" s="486"/>
      <c r="D84" s="386" t="str">
        <f>TreeLibrary!D85</f>
        <v>Max. root length density in layer3-zone3</v>
      </c>
      <c r="E84" s="387"/>
      <c r="F84" s="388" t="str">
        <f>TreeLibrary!F85</f>
        <v>cm cm-3</v>
      </c>
      <c r="G84" s="379">
        <f>IF(EXACT('TREE MANAGEMENT'!$E$4,TreeLibrary!$G$9),TreeLibrary!$G85,IF(EXACT('TREE MANAGEMENT'!$E$4,TreeLibrary!$H$9),TreeLibrary!$H85,IF(EXACT('TREE MANAGEMENT'!$E$4,TreeLibrary!$I$9),TreeLibrary!$I85,IF(EXACT('TREE MANAGEMENT'!$E$4,TreeLibrary!$J$9),TreeLibrary!$J85,IF(EXACT('TREE MANAGEMENT'!$E$4,TreeLibrary!$K$9),TreeLibrary!$K85,"out of range")))))</f>
        <v>0.12839999999999999</v>
      </c>
      <c r="H84" s="379">
        <f>IF(EXACT('TREE MANAGEMENT'!$F$4,TreeLibrary!$G$9),TreeLibrary!$G85,IF(EXACT('TREE MANAGEMENT'!$F$4,TreeLibrary!$H$9),TreeLibrary!$H85,IF(EXACT('TREE MANAGEMENT'!$F$4,TreeLibrary!$I$9),TreeLibrary!$I85,IF(EXACT('TREE MANAGEMENT'!$F$4,TreeLibrary!$J$9),TreeLibrary!$J85,IF(EXACT('TREE MANAGEMENT'!$F$4,TreeLibrary!$K$9),TreeLibrary!$K85,"out of range")))))</f>
        <v>2.5421603058292282E-2</v>
      </c>
      <c r="I84" s="379">
        <f>IF(EXACT('TREE MANAGEMENT'!$G$4,TreeLibrary!$G$9),TreeLibrary!$G85,IF(EXACT('TREE MANAGEMENT'!$G$4,TreeLibrary!$H$9),TreeLibrary!$H85,IF(EXACT('TREE MANAGEMENT'!$G$4,TreeLibrary!$I$9),TreeLibrary!$I85,IF(EXACT('TREE MANAGEMENT'!$G$4,TreeLibrary!$J$9),TreeLibrary!$J85,IF(EXACT('TREE MANAGEMENT'!$G$4,TreeLibrary!$K$9),TreeLibrary!$K85,"out of range")))))</f>
        <v>0.4</v>
      </c>
      <c r="J84" s="38"/>
      <c r="K84" s="38"/>
      <c r="L84" s="11"/>
      <c r="M84" s="11"/>
      <c r="N84" s="11"/>
    </row>
    <row r="85" spans="1:14" ht="18" customHeight="1" x14ac:dyDescent="0.3">
      <c r="A85" s="476"/>
      <c r="B85" s="484"/>
      <c r="C85" s="486"/>
      <c r="D85" s="386" t="str">
        <f>TreeLibrary!D86</f>
        <v>Max. root length density in layer3-zone4</v>
      </c>
      <c r="E85" s="387"/>
      <c r="F85" s="388" t="str">
        <f>TreeLibrary!F86</f>
        <v>cm cm-3</v>
      </c>
      <c r="G85" s="379">
        <f>IF(EXACT('TREE MANAGEMENT'!$E$4,TreeLibrary!$G$9),TreeLibrary!$G86,IF(EXACT('TREE MANAGEMENT'!$E$4,TreeLibrary!$H$9),TreeLibrary!$H86,IF(EXACT('TREE MANAGEMENT'!$E$4,TreeLibrary!$I$9),TreeLibrary!$I86,IF(EXACT('TREE MANAGEMENT'!$E$4,TreeLibrary!$J$9),TreeLibrary!$J86,IF(EXACT('TREE MANAGEMENT'!$E$4,TreeLibrary!$K$9),TreeLibrary!$K86,"out of range")))))</f>
        <v>0</v>
      </c>
      <c r="H85" s="379">
        <f>IF(EXACT('TREE MANAGEMENT'!$F$4,TreeLibrary!$G$9),TreeLibrary!$G86,IF(EXACT('TREE MANAGEMENT'!$F$4,TreeLibrary!$H$9),TreeLibrary!$H86,IF(EXACT('TREE MANAGEMENT'!$F$4,TreeLibrary!$I$9),TreeLibrary!$I86,IF(EXACT('TREE MANAGEMENT'!$F$4,TreeLibrary!$J$9),TreeLibrary!$J86,IF(EXACT('TREE MANAGEMENT'!$F$4,TreeLibrary!$K$9),TreeLibrary!$K86,"out of range")))))</f>
        <v>3.1867425524639836E-2</v>
      </c>
      <c r="I85" s="379">
        <f>IF(EXACT('TREE MANAGEMENT'!$G$4,TreeLibrary!$G$9),TreeLibrary!$G86,IF(EXACT('TREE MANAGEMENT'!$G$4,TreeLibrary!$H$9),TreeLibrary!$H86,IF(EXACT('TREE MANAGEMENT'!$G$4,TreeLibrary!$I$9),TreeLibrary!$I86,IF(EXACT('TREE MANAGEMENT'!$G$4,TreeLibrary!$J$9),TreeLibrary!$J86,IF(EXACT('TREE MANAGEMENT'!$G$4,TreeLibrary!$K$9),TreeLibrary!$K86,"out of range")))))</f>
        <v>0.1</v>
      </c>
      <c r="J85" s="38"/>
      <c r="K85" s="38"/>
      <c r="L85" s="11"/>
      <c r="M85" s="11"/>
      <c r="N85" s="11"/>
    </row>
    <row r="86" spans="1:14" ht="18" customHeight="1" x14ac:dyDescent="0.3">
      <c r="A86" s="476"/>
      <c r="B86" s="484"/>
      <c r="C86" s="486"/>
      <c r="D86" s="386" t="str">
        <f>TreeLibrary!D87</f>
        <v>Max. root length density in layer4-zone1</v>
      </c>
      <c r="E86" s="387"/>
      <c r="F86" s="388" t="str">
        <f>TreeLibrary!F87</f>
        <v>cm cm-3</v>
      </c>
      <c r="G86" s="379">
        <f>IF(EXACT('TREE MANAGEMENT'!$E$4,TreeLibrary!$G$9),TreeLibrary!$G87,IF(EXACT('TREE MANAGEMENT'!$E$4,TreeLibrary!$H$9),TreeLibrary!$H87,IF(EXACT('TREE MANAGEMENT'!$E$4,TreeLibrary!$I$9),TreeLibrary!$I87,IF(EXACT('TREE MANAGEMENT'!$E$4,TreeLibrary!$J$9),TreeLibrary!$J87,IF(EXACT('TREE MANAGEMENT'!$E$4,TreeLibrary!$K$9),TreeLibrary!$K87,"out of range")))))</f>
        <v>0.1</v>
      </c>
      <c r="H86" s="379">
        <f>IF(EXACT('TREE MANAGEMENT'!$F$4,TreeLibrary!$G$9),TreeLibrary!$G87,IF(EXACT('TREE MANAGEMENT'!$F$4,TreeLibrary!$H$9),TreeLibrary!$H87,IF(EXACT('TREE MANAGEMENT'!$F$4,TreeLibrary!$I$9),TreeLibrary!$I87,IF(EXACT('TREE MANAGEMENT'!$F$4,TreeLibrary!$J$9),TreeLibrary!$J87,IF(EXACT('TREE MANAGEMENT'!$F$4,TreeLibrary!$K$9),TreeLibrary!$K87,"out of range")))))</f>
        <v>3.0000000000000001E-3</v>
      </c>
      <c r="I86" s="379">
        <f>IF(EXACT('TREE MANAGEMENT'!$G$4,TreeLibrary!$G$9),TreeLibrary!$G87,IF(EXACT('TREE MANAGEMENT'!$G$4,TreeLibrary!$H$9),TreeLibrary!$H87,IF(EXACT('TREE MANAGEMENT'!$G$4,TreeLibrary!$I$9),TreeLibrary!$I87,IF(EXACT('TREE MANAGEMENT'!$G$4,TreeLibrary!$J$9),TreeLibrary!$J87,IF(EXACT('TREE MANAGEMENT'!$G$4,TreeLibrary!$K$9),TreeLibrary!$K87,"out of range")))))</f>
        <v>1</v>
      </c>
      <c r="J86" s="38"/>
      <c r="K86" s="38"/>
      <c r="L86" s="11"/>
      <c r="M86" s="11"/>
      <c r="N86" s="11"/>
    </row>
    <row r="87" spans="1:14" ht="18" customHeight="1" x14ac:dyDescent="0.3">
      <c r="A87" s="476"/>
      <c r="B87" s="484"/>
      <c r="C87" s="486"/>
      <c r="D87" s="386" t="str">
        <f>TreeLibrary!D88</f>
        <v>Max. root length density in layer4-zone2</v>
      </c>
      <c r="E87" s="387"/>
      <c r="F87" s="388" t="str">
        <f>TreeLibrary!F88</f>
        <v>cm cm-3</v>
      </c>
      <c r="G87" s="379">
        <f>IF(EXACT('TREE MANAGEMENT'!$E$4,TreeLibrary!$G$9),TreeLibrary!$G88,IF(EXACT('TREE MANAGEMENT'!$E$4,TreeLibrary!$H$9),TreeLibrary!$H88,IF(EXACT('TREE MANAGEMENT'!$E$4,TreeLibrary!$I$9),TreeLibrary!$I88,IF(EXACT('TREE MANAGEMENT'!$E$4,TreeLibrary!$J$9),TreeLibrary!$J88,IF(EXACT('TREE MANAGEMENT'!$E$4,TreeLibrary!$K$9),TreeLibrary!$K88,"out of range")))))</f>
        <v>1.2800000000000001E-2</v>
      </c>
      <c r="H87" s="379">
        <f>IF(EXACT('TREE MANAGEMENT'!$F$4,TreeLibrary!$G$9),TreeLibrary!$G88,IF(EXACT('TREE MANAGEMENT'!$F$4,TreeLibrary!$H$9),TreeLibrary!$H88,IF(EXACT('TREE MANAGEMENT'!$F$4,TreeLibrary!$I$9),TreeLibrary!$I88,IF(EXACT('TREE MANAGEMENT'!$F$4,TreeLibrary!$J$9),TreeLibrary!$J88,IF(EXACT('TREE MANAGEMENT'!$F$4,TreeLibrary!$K$9),TreeLibrary!$K88,"out of range")))))</f>
        <v>1.4999999999999999E-2</v>
      </c>
      <c r="I87" s="379">
        <f>IF(EXACT('TREE MANAGEMENT'!$G$4,TreeLibrary!$G$9),TreeLibrary!$G88,IF(EXACT('TREE MANAGEMENT'!$G$4,TreeLibrary!$H$9),TreeLibrary!$H88,IF(EXACT('TREE MANAGEMENT'!$G$4,TreeLibrary!$I$9),TreeLibrary!$I88,IF(EXACT('TREE MANAGEMENT'!$G$4,TreeLibrary!$J$9),TreeLibrary!$J88,IF(EXACT('TREE MANAGEMENT'!$G$4,TreeLibrary!$K$9),TreeLibrary!$K88,"out of range")))))</f>
        <v>0.24</v>
      </c>
      <c r="J87" s="38"/>
      <c r="K87" s="38"/>
      <c r="L87" s="11"/>
      <c r="M87" s="11"/>
      <c r="N87" s="11"/>
    </row>
    <row r="88" spans="1:14" ht="18" customHeight="1" x14ac:dyDescent="0.3">
      <c r="A88" s="476"/>
      <c r="B88" s="484"/>
      <c r="C88" s="486"/>
      <c r="D88" s="386" t="str">
        <f>TreeLibrary!D89</f>
        <v>Max. root length density in layer4-zone3</v>
      </c>
      <c r="E88" s="387"/>
      <c r="F88" s="388" t="str">
        <f>TreeLibrary!F89</f>
        <v>cm cm-3</v>
      </c>
      <c r="G88" s="379">
        <f>IF(EXACT('TREE MANAGEMENT'!$E$4,TreeLibrary!$G$9),TreeLibrary!$G89,IF(EXACT('TREE MANAGEMENT'!$E$4,TreeLibrary!$H$9),TreeLibrary!$H89,IF(EXACT('TREE MANAGEMENT'!$E$4,TreeLibrary!$I$9),TreeLibrary!$I89,IF(EXACT('TREE MANAGEMENT'!$E$4,TreeLibrary!$J$9),TreeLibrary!$J89,IF(EXACT('TREE MANAGEMENT'!$E$4,TreeLibrary!$K$9),TreeLibrary!$K89,"out of range")))))</f>
        <v>6.4000000000000003E-3</v>
      </c>
      <c r="H88" s="379">
        <f>IF(EXACT('TREE MANAGEMENT'!$F$4,TreeLibrary!$G$9),TreeLibrary!$G89,IF(EXACT('TREE MANAGEMENT'!$F$4,TreeLibrary!$H$9),TreeLibrary!$H89,IF(EXACT('TREE MANAGEMENT'!$F$4,TreeLibrary!$I$9),TreeLibrary!$I89,IF(EXACT('TREE MANAGEMENT'!$F$4,TreeLibrary!$J$9),TreeLibrary!$J89,IF(EXACT('TREE MANAGEMENT'!$F$4,TreeLibrary!$K$9),TreeLibrary!$K89,"out of range")))))</f>
        <v>2.0999999999999998E-2</v>
      </c>
      <c r="I88" s="379">
        <f>IF(EXACT('TREE MANAGEMENT'!$G$4,TreeLibrary!$G$9),TreeLibrary!$G89,IF(EXACT('TREE MANAGEMENT'!$G$4,TreeLibrary!$H$9),TreeLibrary!$H89,IF(EXACT('TREE MANAGEMENT'!$G$4,TreeLibrary!$I$9),TreeLibrary!$I89,IF(EXACT('TREE MANAGEMENT'!$G$4,TreeLibrary!$J$9),TreeLibrary!$J89,IF(EXACT('TREE MANAGEMENT'!$G$4,TreeLibrary!$K$9),TreeLibrary!$K89,"out of range")))))</f>
        <v>0.01</v>
      </c>
      <c r="J88" s="38"/>
      <c r="K88" s="38"/>
      <c r="L88" s="11"/>
      <c r="M88" s="11"/>
      <c r="N88" s="11"/>
    </row>
    <row r="89" spans="1:14" ht="18" customHeight="1" x14ac:dyDescent="0.3">
      <c r="A89" s="476"/>
      <c r="B89" s="487"/>
      <c r="C89" s="489"/>
      <c r="D89" s="386" t="str">
        <f>TreeLibrary!D90</f>
        <v>Max. root length density in layer4-zone4</v>
      </c>
      <c r="E89" s="387"/>
      <c r="F89" s="388" t="str">
        <f>TreeLibrary!F90</f>
        <v>cm cm-3</v>
      </c>
      <c r="G89" s="379">
        <f>IF(EXACT('TREE MANAGEMENT'!$E$4,TreeLibrary!$G$9),TreeLibrary!$G90,IF(EXACT('TREE MANAGEMENT'!$E$4,TreeLibrary!$H$9),TreeLibrary!$H90,IF(EXACT('TREE MANAGEMENT'!$E$4,TreeLibrary!$I$9),TreeLibrary!$I90,IF(EXACT('TREE MANAGEMENT'!$E$4,TreeLibrary!$J$9),TreeLibrary!$J90,IF(EXACT('TREE MANAGEMENT'!$E$4,TreeLibrary!$K$9),TreeLibrary!$K90,"out of range")))))</f>
        <v>0</v>
      </c>
      <c r="H89" s="379">
        <f>IF(EXACT('TREE MANAGEMENT'!$F$4,TreeLibrary!$G$9),TreeLibrary!$G90,IF(EXACT('TREE MANAGEMENT'!$F$4,TreeLibrary!$H$9),TreeLibrary!$H90,IF(EXACT('TREE MANAGEMENT'!$F$4,TreeLibrary!$I$9),TreeLibrary!$I90,IF(EXACT('TREE MANAGEMENT'!$F$4,TreeLibrary!$J$9),TreeLibrary!$J90,IF(EXACT('TREE MANAGEMENT'!$F$4,TreeLibrary!$K$9),TreeLibrary!$K90,"out of range")))))</f>
        <v>1.2E-2</v>
      </c>
      <c r="I89" s="379">
        <f>IF(EXACT('TREE MANAGEMENT'!$G$4,TreeLibrary!$G$9),TreeLibrary!$G90,IF(EXACT('TREE MANAGEMENT'!$G$4,TreeLibrary!$H$9),TreeLibrary!$H90,IF(EXACT('TREE MANAGEMENT'!$G$4,TreeLibrary!$I$9),TreeLibrary!$I90,IF(EXACT('TREE MANAGEMENT'!$G$4,TreeLibrary!$J$9),TreeLibrary!$J90,IF(EXACT('TREE MANAGEMENT'!$G$4,TreeLibrary!$K$9),TreeLibrary!$K90,"out of range")))))</f>
        <v>0</v>
      </c>
      <c r="J89" s="38"/>
      <c r="K89" s="38"/>
      <c r="L89" s="11"/>
      <c r="M89" s="11"/>
      <c r="N89" s="11"/>
    </row>
    <row r="90" spans="1:14" ht="18" customHeight="1" x14ac:dyDescent="0.3">
      <c r="A90" s="476"/>
      <c r="B90" s="504" t="s">
        <v>155</v>
      </c>
      <c r="C90" s="505"/>
      <c r="D90" s="386" t="str">
        <f>TreeLibrary!D91</f>
        <v>Total root length per unit area (x=0)</v>
      </c>
      <c r="E90" s="387"/>
      <c r="F90" s="388" t="str">
        <f>TreeLibrary!F91</f>
        <v>cm cm-2</v>
      </c>
      <c r="G90" s="379">
        <f>IF(EXACT('TREE MANAGEMENT'!$E$4,TreeLibrary!$G$9),TreeLibrary!$G91,IF(EXACT('TREE MANAGEMENT'!$E$4,TreeLibrary!$H$9),TreeLibrary!$H91,IF(EXACT('TREE MANAGEMENT'!$E$4,TreeLibrary!$I$9),TreeLibrary!$I91,IF(EXACT('TREE MANAGEMENT'!$E$4,TreeLibrary!$J$9),TreeLibrary!$J91,IF(EXACT('TREE MANAGEMENT'!$E$4,TreeLibrary!$K$9),TreeLibrary!$K91,"out of range")))))</f>
        <v>1</v>
      </c>
      <c r="H90" s="379">
        <f>IF(EXACT('TREE MANAGEMENT'!$F$4,TreeLibrary!$G$9),TreeLibrary!$G91,IF(EXACT('TREE MANAGEMENT'!$F$4,TreeLibrary!$H$9),TreeLibrary!$H91,IF(EXACT('TREE MANAGEMENT'!$F$4,TreeLibrary!$I$9),TreeLibrary!$I91,IF(EXACT('TREE MANAGEMENT'!$F$4,TreeLibrary!$J$9),TreeLibrary!$J91,IF(EXACT('TREE MANAGEMENT'!$F$4,TreeLibrary!$K$9),TreeLibrary!$K91,"out of range")))))</f>
        <v>1</v>
      </c>
      <c r="I90" s="379">
        <f>IF(EXACT('TREE MANAGEMENT'!$G$4,TreeLibrary!$G$9),TreeLibrary!$G91,IF(EXACT('TREE MANAGEMENT'!$G$4,TreeLibrary!$H$9),TreeLibrary!$H91,IF(EXACT('TREE MANAGEMENT'!$G$4,TreeLibrary!$I$9),TreeLibrary!$I91,IF(EXACT('TREE MANAGEMENT'!$G$4,TreeLibrary!$J$9),TreeLibrary!$J91,IF(EXACT('TREE MANAGEMENT'!$G$4,TreeLibrary!$K$9),TreeLibrary!$K91,"out of range")))))</f>
        <v>1</v>
      </c>
      <c r="J90" s="38"/>
      <c r="K90" s="38"/>
      <c r="L90" s="11"/>
      <c r="M90" s="11"/>
      <c r="N90" s="11"/>
    </row>
    <row r="91" spans="1:14" ht="18" customHeight="1" x14ac:dyDescent="0.3">
      <c r="A91" s="476"/>
      <c r="B91" s="478" t="s">
        <v>192</v>
      </c>
      <c r="C91" s="480"/>
      <c r="D91" s="386" t="str">
        <f>TreeLibrary!D92</f>
        <v xml:space="preserve">Tree root distribution shape </v>
      </c>
      <c r="E91" s="387"/>
      <c r="F91" s="388" t="str">
        <f>TreeLibrary!F92</f>
        <v>m-1</v>
      </c>
      <c r="G91" s="379">
        <f>IF(EXACT('TREE MANAGEMENT'!$E$4,TreeLibrary!$G$9),TreeLibrary!$G92,IF(EXACT('TREE MANAGEMENT'!$E$4,TreeLibrary!$H$9),TreeLibrary!$H92,IF(EXACT('TREE MANAGEMENT'!$E$4,TreeLibrary!$I$9),TreeLibrary!$I92,IF(EXACT('TREE MANAGEMENT'!$E$4,TreeLibrary!$J$9),TreeLibrary!$J92,IF(EXACT('TREE MANAGEMENT'!$E$4,TreeLibrary!$K$9),TreeLibrary!$K92,"out of range")))))</f>
        <v>0.05</v>
      </c>
      <c r="H91" s="379">
        <f>IF(EXACT('TREE MANAGEMENT'!$F$4,TreeLibrary!$G$9),TreeLibrary!$G92,IF(EXACT('TREE MANAGEMENT'!$F$4,TreeLibrary!$H$9),TreeLibrary!$H92,IF(EXACT('TREE MANAGEMENT'!$F$4,TreeLibrary!$I$9),TreeLibrary!$I92,IF(EXACT('TREE MANAGEMENT'!$F$4,TreeLibrary!$J$9),TreeLibrary!$J92,IF(EXACT('TREE MANAGEMENT'!$F$4,TreeLibrary!$K$9),TreeLibrary!$K92,"out of range")))))</f>
        <v>0.05</v>
      </c>
      <c r="I91" s="379">
        <f>IF(EXACT('TREE MANAGEMENT'!$G$4,TreeLibrary!$G$9),TreeLibrary!$G92,IF(EXACT('TREE MANAGEMENT'!$G$4,TreeLibrary!$H$9),TreeLibrary!$H92,IF(EXACT('TREE MANAGEMENT'!$G$4,TreeLibrary!$I$9),TreeLibrary!$I92,IF(EXACT('TREE MANAGEMENT'!$G$4,TreeLibrary!$J$9),TreeLibrary!$J92,IF(EXACT('TREE MANAGEMENT'!$G$4,TreeLibrary!$K$9),TreeLibrary!$K92,"out of range")))))</f>
        <v>0.05</v>
      </c>
      <c r="J91" s="38"/>
      <c r="K91" s="38"/>
      <c r="L91" s="11"/>
      <c r="M91" s="11"/>
      <c r="N91" s="11"/>
    </row>
    <row r="92" spans="1:14" ht="18" customHeight="1" x14ac:dyDescent="0.3">
      <c r="A92" s="476"/>
      <c r="B92" s="487"/>
      <c r="C92" s="489"/>
      <c r="D92" s="386" t="str">
        <f>TreeLibrary!D93</f>
        <v>Decrease of root with depth</v>
      </c>
      <c r="E92" s="387"/>
      <c r="F92" s="388" t="str">
        <f>TreeLibrary!F93</f>
        <v>m-1</v>
      </c>
      <c r="G92" s="379">
        <f>IF(EXACT('TREE MANAGEMENT'!$E$4,TreeLibrary!$G$9),TreeLibrary!$G93,IF(EXACT('TREE MANAGEMENT'!$E$4,TreeLibrary!$H$9),TreeLibrary!$H93,IF(EXACT('TREE MANAGEMENT'!$E$4,TreeLibrary!$I$9),TreeLibrary!$I93,IF(EXACT('TREE MANAGEMENT'!$E$4,TreeLibrary!$J$9),TreeLibrary!$J93,IF(EXACT('TREE MANAGEMENT'!$E$4,TreeLibrary!$K$9),TreeLibrary!$K93,"out of range")))))</f>
        <v>3</v>
      </c>
      <c r="H92" s="379">
        <f>IF(EXACT('TREE MANAGEMENT'!$F$4,TreeLibrary!$G$9),TreeLibrary!$G93,IF(EXACT('TREE MANAGEMENT'!$F$4,TreeLibrary!$H$9),TreeLibrary!$H93,IF(EXACT('TREE MANAGEMENT'!$F$4,TreeLibrary!$I$9),TreeLibrary!$I93,IF(EXACT('TREE MANAGEMENT'!$F$4,TreeLibrary!$J$9),TreeLibrary!$J93,IF(EXACT('TREE MANAGEMENT'!$F$4,TreeLibrary!$K$9),TreeLibrary!$K93,"out of range")))))</f>
        <v>3</v>
      </c>
      <c r="I92" s="379">
        <f>IF(EXACT('TREE MANAGEMENT'!$G$4,TreeLibrary!$G$9),TreeLibrary!$G93,IF(EXACT('TREE MANAGEMENT'!$G$4,TreeLibrary!$H$9),TreeLibrary!$H93,IF(EXACT('TREE MANAGEMENT'!$G$4,TreeLibrary!$I$9),TreeLibrary!$I93,IF(EXACT('TREE MANAGEMENT'!$G$4,TreeLibrary!$J$9),TreeLibrary!$J93,IF(EXACT('TREE MANAGEMENT'!$G$4,TreeLibrary!$K$9),TreeLibrary!$K93,"out of range")))))</f>
        <v>3</v>
      </c>
      <c r="J92" s="38"/>
      <c r="K92" s="38"/>
      <c r="L92" s="11"/>
      <c r="M92" s="11"/>
      <c r="N92" s="11"/>
    </row>
    <row r="93" spans="1:14" ht="18" customHeight="1" x14ac:dyDescent="0.3">
      <c r="A93" s="476"/>
      <c r="B93" s="478" t="s">
        <v>156</v>
      </c>
      <c r="C93" s="480"/>
      <c r="D93" s="386" t="str">
        <f>TreeLibrary!D94</f>
        <v>Root half life</v>
      </c>
      <c r="E93" s="387"/>
      <c r="F93" s="388" t="str">
        <f>TreeLibrary!F94</f>
        <v>days</v>
      </c>
      <c r="G93" s="379">
        <f>IF(EXACT('TREE MANAGEMENT'!$E$4,TreeLibrary!$G$9),TreeLibrary!$G94,IF(EXACT('TREE MANAGEMENT'!$E$4,TreeLibrary!$H$9),TreeLibrary!$H94,IF(EXACT('TREE MANAGEMENT'!$E$4,TreeLibrary!$I$9),TreeLibrary!$I94,IF(EXACT('TREE MANAGEMENT'!$E$4,TreeLibrary!$J$9),TreeLibrary!$J94,IF(EXACT('TREE MANAGEMENT'!$E$4,TreeLibrary!$K$9),TreeLibrary!$K94,"out of range")))))</f>
        <v>60</v>
      </c>
      <c r="H93" s="379">
        <f>IF(EXACT('TREE MANAGEMENT'!$F$4,TreeLibrary!$G$9),TreeLibrary!$G94,IF(EXACT('TREE MANAGEMENT'!$F$4,TreeLibrary!$H$9),TreeLibrary!$H94,IF(EXACT('TREE MANAGEMENT'!$F$4,TreeLibrary!$I$9),TreeLibrary!$I94,IF(EXACT('TREE MANAGEMENT'!$F$4,TreeLibrary!$J$9),TreeLibrary!$J94,IF(EXACT('TREE MANAGEMENT'!$F$4,TreeLibrary!$K$9),TreeLibrary!$K94,"out of range")))))</f>
        <v>60</v>
      </c>
      <c r="I93" s="379">
        <f>IF(EXACT('TREE MANAGEMENT'!$G$4,TreeLibrary!$G$9),TreeLibrary!$G94,IF(EXACT('TREE MANAGEMENT'!$G$4,TreeLibrary!$H$9),TreeLibrary!$H94,IF(EXACT('TREE MANAGEMENT'!$G$4,TreeLibrary!$I$9),TreeLibrary!$I94,IF(EXACT('TREE MANAGEMENT'!$G$4,TreeLibrary!$J$9),TreeLibrary!$J94,IF(EXACT('TREE MANAGEMENT'!$G$4,TreeLibrary!$K$9),TreeLibrary!$K94,"out of range")))))</f>
        <v>60</v>
      </c>
      <c r="J93" s="38"/>
      <c r="K93" s="38"/>
      <c r="L93" s="11"/>
      <c r="M93" s="11"/>
      <c r="N93" s="11"/>
    </row>
    <row r="94" spans="1:14" ht="18" customHeight="1" x14ac:dyDescent="0.3">
      <c r="A94" s="476"/>
      <c r="B94" s="484"/>
      <c r="C94" s="486"/>
      <c r="D94" s="386" t="str">
        <f>TreeLibrary!D95</f>
        <v>Root distribution by depth in good uptake</v>
      </c>
      <c r="E94" s="387"/>
      <c r="F94" s="388" t="str">
        <f>TreeLibrary!F95</f>
        <v>m-1</v>
      </c>
      <c r="G94" s="379">
        <f>IF(EXACT('TREE MANAGEMENT'!$E$4,TreeLibrary!$G$9),TreeLibrary!$G95,IF(EXACT('TREE MANAGEMENT'!$E$4,TreeLibrary!$H$9),TreeLibrary!$H95,IF(EXACT('TREE MANAGEMENT'!$E$4,TreeLibrary!$I$9),TreeLibrary!$I95,IF(EXACT('TREE MANAGEMENT'!$E$4,TreeLibrary!$J$9),TreeLibrary!$J95,IF(EXACT('TREE MANAGEMENT'!$E$4,TreeLibrary!$K$9),TreeLibrary!$K95,"out of range")))))</f>
        <v>2</v>
      </c>
      <c r="H94" s="379">
        <f>IF(EXACT('TREE MANAGEMENT'!$F$4,TreeLibrary!$G$9),TreeLibrary!$G95,IF(EXACT('TREE MANAGEMENT'!$F$4,TreeLibrary!$H$9),TreeLibrary!$H95,IF(EXACT('TREE MANAGEMENT'!$F$4,TreeLibrary!$I$9),TreeLibrary!$I95,IF(EXACT('TREE MANAGEMENT'!$F$4,TreeLibrary!$J$9),TreeLibrary!$J95,IF(EXACT('TREE MANAGEMENT'!$F$4,TreeLibrary!$K$9),TreeLibrary!$K95,"out of range")))))</f>
        <v>2</v>
      </c>
      <c r="I94" s="379">
        <f>IF(EXACT('TREE MANAGEMENT'!$G$4,TreeLibrary!$G$9),TreeLibrary!$G95,IF(EXACT('TREE MANAGEMENT'!$G$4,TreeLibrary!$H$9),TreeLibrary!$H95,IF(EXACT('TREE MANAGEMENT'!$G$4,TreeLibrary!$I$9),TreeLibrary!$I95,IF(EXACT('TREE MANAGEMENT'!$G$4,TreeLibrary!$J$9),TreeLibrary!$J95,IF(EXACT('TREE MANAGEMENT'!$G$4,TreeLibrary!$K$9),TreeLibrary!$K95,"out of range")))))</f>
        <v>2</v>
      </c>
      <c r="J94" s="38"/>
      <c r="K94" s="38"/>
      <c r="L94" s="11"/>
      <c r="M94" s="11"/>
      <c r="N94" s="11"/>
    </row>
    <row r="95" spans="1:14" ht="18" customHeight="1" x14ac:dyDescent="0.3">
      <c r="A95" s="476"/>
      <c r="B95" s="484"/>
      <c r="C95" s="486"/>
      <c r="D95" s="386" t="str">
        <f>TreeLibrary!D96</f>
        <v>Rensponsiveness of root to stress factor</v>
      </c>
      <c r="E95" s="387"/>
      <c r="F95" s="388" t="str">
        <f>TreeLibrary!F96</f>
        <v>[]</v>
      </c>
      <c r="G95" s="379">
        <f>IF(EXACT('TREE MANAGEMENT'!$E$4,TreeLibrary!$G$9),TreeLibrary!$G96,IF(EXACT('TREE MANAGEMENT'!$E$4,TreeLibrary!$H$9),TreeLibrary!$H96,IF(EXACT('TREE MANAGEMENT'!$E$4,TreeLibrary!$I$9),TreeLibrary!$I96,IF(EXACT('TREE MANAGEMENT'!$E$4,TreeLibrary!$J$9),TreeLibrary!$J96,IF(EXACT('TREE MANAGEMENT'!$E$4,TreeLibrary!$K$9),TreeLibrary!$K96,"out of range")))))</f>
        <v>2</v>
      </c>
      <c r="H95" s="379">
        <f>IF(EXACT('TREE MANAGEMENT'!$F$4,TreeLibrary!$G$9),TreeLibrary!$G96,IF(EXACT('TREE MANAGEMENT'!$F$4,TreeLibrary!$H$9),TreeLibrary!$H96,IF(EXACT('TREE MANAGEMENT'!$F$4,TreeLibrary!$I$9),TreeLibrary!$I96,IF(EXACT('TREE MANAGEMENT'!$F$4,TreeLibrary!$J$9),TreeLibrary!$J96,IF(EXACT('TREE MANAGEMENT'!$F$4,TreeLibrary!$K$9),TreeLibrary!$K96,"out of range")))))</f>
        <v>2</v>
      </c>
      <c r="I95" s="379">
        <f>IF(EXACT('TREE MANAGEMENT'!$G$4,TreeLibrary!$G$9),TreeLibrary!$G96,IF(EXACT('TREE MANAGEMENT'!$G$4,TreeLibrary!$H$9),TreeLibrary!$H96,IF(EXACT('TREE MANAGEMENT'!$G$4,TreeLibrary!$I$9),TreeLibrary!$I96,IF(EXACT('TREE MANAGEMENT'!$G$4,TreeLibrary!$J$9),TreeLibrary!$J96,IF(EXACT('TREE MANAGEMENT'!$G$4,TreeLibrary!$K$9),TreeLibrary!$K96,"out of range")))))</f>
        <v>2</v>
      </c>
      <c r="J95" s="38"/>
      <c r="K95" s="38"/>
      <c r="L95" s="11"/>
      <c r="M95" s="11"/>
      <c r="N95" s="11"/>
    </row>
    <row r="96" spans="1:14" ht="18" customHeight="1" x14ac:dyDescent="0.3">
      <c r="A96" s="476"/>
      <c r="B96" s="484"/>
      <c r="C96" s="486"/>
      <c r="D96" s="386" t="str">
        <f>TreeLibrary!D97</f>
        <v>Reserve allocated to root without stress</v>
      </c>
      <c r="E96" s="387"/>
      <c r="F96" s="388" t="str">
        <f>TreeLibrary!F97</f>
        <v>[]</v>
      </c>
      <c r="G96" s="379">
        <f>IF(EXACT('TREE MANAGEMENT'!$E$4,TreeLibrary!$G$9),TreeLibrary!$G97,IF(EXACT('TREE MANAGEMENT'!$E$4,TreeLibrary!$H$9),TreeLibrary!$H97,IF(EXACT('TREE MANAGEMENT'!$E$4,TreeLibrary!$I$9),TreeLibrary!$I97,IF(EXACT('TREE MANAGEMENT'!$E$4,TreeLibrary!$J$9),TreeLibrary!$J97,IF(EXACT('TREE MANAGEMENT'!$E$4,TreeLibrary!$K$9),TreeLibrary!$K97,"out of range")))))</f>
        <v>0.1</v>
      </c>
      <c r="H96" s="379">
        <f>IF(EXACT('TREE MANAGEMENT'!$F$4,TreeLibrary!$G$9),TreeLibrary!$G97,IF(EXACT('TREE MANAGEMENT'!$F$4,TreeLibrary!$H$9),TreeLibrary!$H97,IF(EXACT('TREE MANAGEMENT'!$F$4,TreeLibrary!$I$9),TreeLibrary!$I97,IF(EXACT('TREE MANAGEMENT'!$F$4,TreeLibrary!$J$9),TreeLibrary!$J97,IF(EXACT('TREE MANAGEMENT'!$F$4,TreeLibrary!$K$9),TreeLibrary!$K97,"out of range")))))</f>
        <v>0.1</v>
      </c>
      <c r="I96" s="379">
        <f>IF(EXACT('TREE MANAGEMENT'!$G$4,TreeLibrary!$G$9),TreeLibrary!$G97,IF(EXACT('TREE MANAGEMENT'!$G$4,TreeLibrary!$H$9),TreeLibrary!$H97,IF(EXACT('TREE MANAGEMENT'!$G$4,TreeLibrary!$I$9),TreeLibrary!$I97,IF(EXACT('TREE MANAGEMENT'!$G$4,TreeLibrary!$J$9),TreeLibrary!$J97,IF(EXACT('TREE MANAGEMENT'!$G$4,TreeLibrary!$K$9),TreeLibrary!$K97,"out of range")))))</f>
        <v>0.1</v>
      </c>
      <c r="J96" s="38"/>
      <c r="K96" s="38"/>
      <c r="L96" s="11"/>
      <c r="M96" s="11"/>
      <c r="N96" s="11"/>
    </row>
    <row r="97" spans="1:14" ht="18" customHeight="1" x14ac:dyDescent="0.3">
      <c r="A97" s="476"/>
      <c r="B97" s="484"/>
      <c r="C97" s="486"/>
      <c r="D97" s="386" t="str">
        <f>TreeLibrary!D98</f>
        <v>Intercept of total root length equation</v>
      </c>
      <c r="E97" s="387"/>
      <c r="F97" s="388" t="str">
        <f>TreeLibrary!F98</f>
        <v>cm</v>
      </c>
      <c r="G97" s="379">
        <f>IF(EXACT('TREE MANAGEMENT'!$E$4,TreeLibrary!$G$9),TreeLibrary!$G98,IF(EXACT('TREE MANAGEMENT'!$E$4,TreeLibrary!$H$9),TreeLibrary!$H98,IF(EXACT('TREE MANAGEMENT'!$E$4,TreeLibrary!$I$9),TreeLibrary!$I98,IF(EXACT('TREE MANAGEMENT'!$E$4,TreeLibrary!$J$9),TreeLibrary!$J98,IF(EXACT('TREE MANAGEMENT'!$E$4,TreeLibrary!$K$9),TreeLibrary!$K98,"out of range")))))</f>
        <v>10</v>
      </c>
      <c r="H97" s="379">
        <f>IF(EXACT('TREE MANAGEMENT'!$F$4,TreeLibrary!$G$9),TreeLibrary!$G98,IF(EXACT('TREE MANAGEMENT'!$F$4,TreeLibrary!$H$9),TreeLibrary!$H98,IF(EXACT('TREE MANAGEMENT'!$F$4,TreeLibrary!$I$9),TreeLibrary!$I98,IF(EXACT('TREE MANAGEMENT'!$F$4,TreeLibrary!$J$9),TreeLibrary!$J98,IF(EXACT('TREE MANAGEMENT'!$F$4,TreeLibrary!$K$9),TreeLibrary!$K98,"out of range")))))</f>
        <v>10</v>
      </c>
      <c r="I97" s="379">
        <f>IF(EXACT('TREE MANAGEMENT'!$G$4,TreeLibrary!$G$9),TreeLibrary!$G98,IF(EXACT('TREE MANAGEMENT'!$G$4,TreeLibrary!$H$9),TreeLibrary!$H98,IF(EXACT('TREE MANAGEMENT'!$G$4,TreeLibrary!$I$9),TreeLibrary!$I98,IF(EXACT('TREE MANAGEMENT'!$G$4,TreeLibrary!$J$9),TreeLibrary!$J98,IF(EXACT('TREE MANAGEMENT'!$G$4,TreeLibrary!$K$9),TreeLibrary!$K98,"out of range")))))</f>
        <v>10</v>
      </c>
      <c r="J97" s="18"/>
      <c r="K97" s="18"/>
      <c r="L97" s="11"/>
      <c r="M97" s="11"/>
      <c r="N97" s="11"/>
    </row>
    <row r="98" spans="1:14" ht="18" customHeight="1" x14ac:dyDescent="0.3">
      <c r="A98" s="476"/>
      <c r="B98" s="484"/>
      <c r="C98" s="486"/>
      <c r="D98" s="386" t="str">
        <f>TreeLibrary!D99</f>
        <v>Power of total root length equation</v>
      </c>
      <c r="E98" s="387"/>
      <c r="F98" s="388" t="str">
        <f>TreeLibrary!F99</f>
        <v>[]</v>
      </c>
      <c r="G98" s="379">
        <f>IF(EXACT('TREE MANAGEMENT'!$E$4,TreeLibrary!$G$9),TreeLibrary!$G99,IF(EXACT('TREE MANAGEMENT'!$E$4,TreeLibrary!$H$9),TreeLibrary!$H99,IF(EXACT('TREE MANAGEMENT'!$E$4,TreeLibrary!$I$9),TreeLibrary!$I99,IF(EXACT('TREE MANAGEMENT'!$E$4,TreeLibrary!$J$9),TreeLibrary!$J99,IF(EXACT('TREE MANAGEMENT'!$E$4,TreeLibrary!$K$9),TreeLibrary!$K99,"out of range")))))</f>
        <v>1.5</v>
      </c>
      <c r="H98" s="379">
        <f>IF(EXACT('TREE MANAGEMENT'!$F$4,TreeLibrary!$G$9),TreeLibrary!$G99,IF(EXACT('TREE MANAGEMENT'!$F$4,TreeLibrary!$H$9),TreeLibrary!$H99,IF(EXACT('TREE MANAGEMENT'!$F$4,TreeLibrary!$I$9),TreeLibrary!$I99,IF(EXACT('TREE MANAGEMENT'!$F$4,TreeLibrary!$J$9),TreeLibrary!$J99,IF(EXACT('TREE MANAGEMENT'!$F$4,TreeLibrary!$K$9),TreeLibrary!$K99,"out of range")))))</f>
        <v>1.5</v>
      </c>
      <c r="I98" s="379">
        <f>IF(EXACT('TREE MANAGEMENT'!$G$4,TreeLibrary!$G$9),TreeLibrary!$G99,IF(EXACT('TREE MANAGEMENT'!$G$4,TreeLibrary!$H$9),TreeLibrary!$H99,IF(EXACT('TREE MANAGEMENT'!$G$4,TreeLibrary!$I$9),TreeLibrary!$I99,IF(EXACT('TREE MANAGEMENT'!$G$4,TreeLibrary!$J$9),TreeLibrary!$J99,IF(EXACT('TREE MANAGEMENT'!$G$4,TreeLibrary!$K$9),TreeLibrary!$K99,"out of range")))))</f>
        <v>1.5</v>
      </c>
      <c r="J98" s="18"/>
      <c r="K98" s="18"/>
      <c r="L98" s="11"/>
      <c r="M98" s="11"/>
      <c r="N98" s="11"/>
    </row>
    <row r="99" spans="1:14" ht="18" customHeight="1" x14ac:dyDescent="0.3">
      <c r="A99" s="476"/>
      <c r="B99" s="484"/>
      <c r="C99" s="486"/>
      <c r="D99" s="386" t="str">
        <f>TreeLibrary!D100</f>
        <v>Intercept of total root weight equation</v>
      </c>
      <c r="E99" s="387"/>
      <c r="F99" s="388" t="str">
        <f>TreeLibrary!F100</f>
        <v>kg</v>
      </c>
      <c r="G99" s="379">
        <f>IF(EXACT('TREE MANAGEMENT'!$E$4,TreeLibrary!$G$9),TreeLibrary!$G100,IF(EXACT('TREE MANAGEMENT'!$E$4,TreeLibrary!$H$9),TreeLibrary!$H100,IF(EXACT('TREE MANAGEMENT'!$E$4,TreeLibrary!$I$9),TreeLibrary!$I100,IF(EXACT('TREE MANAGEMENT'!$E$4,TreeLibrary!$J$9),TreeLibrary!$J100,IF(EXACT('TREE MANAGEMENT'!$E$4,TreeLibrary!$K$9),TreeLibrary!$K100,"out of range")))))</f>
        <v>0.5</v>
      </c>
      <c r="H99" s="379">
        <f>IF(EXACT('TREE MANAGEMENT'!$F$4,TreeLibrary!$G$9),TreeLibrary!$G100,IF(EXACT('TREE MANAGEMENT'!$F$4,TreeLibrary!$H$9),TreeLibrary!$H100,IF(EXACT('TREE MANAGEMENT'!$F$4,TreeLibrary!$I$9),TreeLibrary!$I100,IF(EXACT('TREE MANAGEMENT'!$F$4,TreeLibrary!$J$9),TreeLibrary!$J100,IF(EXACT('TREE MANAGEMENT'!$F$4,TreeLibrary!$K$9),TreeLibrary!$K100,"out of range")))))</f>
        <v>0.5</v>
      </c>
      <c r="I99" s="379">
        <f>IF(EXACT('TREE MANAGEMENT'!$G$4,TreeLibrary!$G$9),TreeLibrary!$G100,IF(EXACT('TREE MANAGEMENT'!$G$4,TreeLibrary!$H$9),TreeLibrary!$H100,IF(EXACT('TREE MANAGEMENT'!$G$4,TreeLibrary!$I$9),TreeLibrary!$I100,IF(EXACT('TREE MANAGEMENT'!$G$4,TreeLibrary!$J$9),TreeLibrary!$J100,IF(EXACT('TREE MANAGEMENT'!$G$4,TreeLibrary!$K$9),TreeLibrary!$K100,"out of range")))))</f>
        <v>0.5</v>
      </c>
      <c r="J99" s="18"/>
      <c r="K99" s="18"/>
      <c r="L99" s="11"/>
      <c r="M99" s="11"/>
      <c r="N99" s="11"/>
    </row>
    <row r="100" spans="1:14" ht="18" customHeight="1" x14ac:dyDescent="0.3">
      <c r="A100" s="476"/>
      <c r="B100" s="484"/>
      <c r="C100" s="486"/>
      <c r="D100" s="386" t="str">
        <f>TreeLibrary!D101</f>
        <v>Power of total root weight equation</v>
      </c>
      <c r="E100" s="387"/>
      <c r="F100" s="388" t="str">
        <f>TreeLibrary!F101</f>
        <v>cm-1</v>
      </c>
      <c r="G100" s="379">
        <f>IF(EXACT('TREE MANAGEMENT'!$E$4,TreeLibrary!$G$9),TreeLibrary!$G101,IF(EXACT('TREE MANAGEMENT'!$E$4,TreeLibrary!$H$9),TreeLibrary!$H101,IF(EXACT('TREE MANAGEMENT'!$E$4,TreeLibrary!$I$9),TreeLibrary!$I101,IF(EXACT('TREE MANAGEMENT'!$E$4,TreeLibrary!$J$9),TreeLibrary!$J101,IF(EXACT('TREE MANAGEMENT'!$E$4,TreeLibrary!$K$9),TreeLibrary!$K101,"out of range")))))</f>
        <v>2.2999999999999998</v>
      </c>
      <c r="H100" s="379">
        <f>IF(EXACT('TREE MANAGEMENT'!$F$4,TreeLibrary!$G$9),TreeLibrary!$G101,IF(EXACT('TREE MANAGEMENT'!$F$4,TreeLibrary!$H$9),TreeLibrary!$H101,IF(EXACT('TREE MANAGEMENT'!$F$4,TreeLibrary!$I$9),TreeLibrary!$I101,IF(EXACT('TREE MANAGEMENT'!$F$4,TreeLibrary!$J$9),TreeLibrary!$J101,IF(EXACT('TREE MANAGEMENT'!$F$4,TreeLibrary!$K$9),TreeLibrary!$K101,"out of range")))))</f>
        <v>2.2999999999999998</v>
      </c>
      <c r="I100" s="379">
        <f>IF(EXACT('TREE MANAGEMENT'!$G$4,TreeLibrary!$G$9),TreeLibrary!$G101,IF(EXACT('TREE MANAGEMENT'!$G$4,TreeLibrary!$H$9),TreeLibrary!$H101,IF(EXACT('TREE MANAGEMENT'!$G$4,TreeLibrary!$I$9),TreeLibrary!$I101,IF(EXACT('TREE MANAGEMENT'!$G$4,TreeLibrary!$J$9),TreeLibrary!$J101,IF(EXACT('TREE MANAGEMENT'!$G$4,TreeLibrary!$K$9),TreeLibrary!$K101,"out of range")))))</f>
        <v>2.2999999999999998</v>
      </c>
      <c r="J100" s="18"/>
      <c r="K100" s="18"/>
      <c r="L100" s="11"/>
      <c r="M100" s="11"/>
      <c r="N100" s="11"/>
    </row>
    <row r="101" spans="1:14" ht="18" customHeight="1" x14ac:dyDescent="0.3">
      <c r="A101" s="476"/>
      <c r="B101" s="487"/>
      <c r="C101" s="489"/>
      <c r="D101" s="386" t="str">
        <f>TreeLibrary!D102</f>
        <v>Gini coefficient</v>
      </c>
      <c r="E101" s="387"/>
      <c r="F101" s="388" t="str">
        <f>TreeLibrary!F102</f>
        <v>[]</v>
      </c>
      <c r="G101" s="379">
        <f>IF(EXACT('TREE MANAGEMENT'!$E$4,TreeLibrary!$G$9),TreeLibrary!$G102,IF(EXACT('TREE MANAGEMENT'!$E$4,TreeLibrary!$H$9),TreeLibrary!$H102,IF(EXACT('TREE MANAGEMENT'!$E$4,TreeLibrary!$I$9),TreeLibrary!$I102,IF(EXACT('TREE MANAGEMENT'!$E$4,TreeLibrary!$J$9),TreeLibrary!$J102,IF(EXACT('TREE MANAGEMENT'!$E$4,TreeLibrary!$K$9),TreeLibrary!$K102,"out of range")))))</f>
        <v>0.3</v>
      </c>
      <c r="H101" s="379">
        <f>IF(EXACT('TREE MANAGEMENT'!$F$4,TreeLibrary!$G$9),TreeLibrary!$G102,IF(EXACT('TREE MANAGEMENT'!$F$4,TreeLibrary!$H$9),TreeLibrary!$H102,IF(EXACT('TREE MANAGEMENT'!$F$4,TreeLibrary!$I$9),TreeLibrary!$I102,IF(EXACT('TREE MANAGEMENT'!$F$4,TreeLibrary!$J$9),TreeLibrary!$J102,IF(EXACT('TREE MANAGEMENT'!$F$4,TreeLibrary!$K$9),TreeLibrary!$K102,"out of range")))))</f>
        <v>0.3</v>
      </c>
      <c r="I101" s="379">
        <f>IF(EXACT('TREE MANAGEMENT'!$G$4,TreeLibrary!$G$9),TreeLibrary!$G102,IF(EXACT('TREE MANAGEMENT'!$G$4,TreeLibrary!$H$9),TreeLibrary!$H102,IF(EXACT('TREE MANAGEMENT'!$G$4,TreeLibrary!$I$9),TreeLibrary!$I102,IF(EXACT('TREE MANAGEMENT'!$G$4,TreeLibrary!$J$9),TreeLibrary!$J102,IF(EXACT('TREE MANAGEMENT'!$G$4,TreeLibrary!$K$9),TreeLibrary!$K102,"out of range")))))</f>
        <v>0.3</v>
      </c>
      <c r="J101" s="18"/>
      <c r="K101" s="18"/>
      <c r="L101" s="11"/>
      <c r="M101" s="11"/>
      <c r="N101" s="11"/>
    </row>
    <row r="102" spans="1:14" ht="18" customHeight="1" x14ac:dyDescent="0.3">
      <c r="A102" s="499" t="s">
        <v>235</v>
      </c>
      <c r="B102" s="499"/>
      <c r="C102" s="499"/>
      <c r="D102" s="386" t="str">
        <f>TreeLibrary!D103</f>
        <v>Fraction of roots infected by mychorrhiza</v>
      </c>
      <c r="E102" s="387"/>
      <c r="F102" s="388" t="str">
        <f>TreeLibrary!F103</f>
        <v>[]</v>
      </c>
      <c r="G102" s="379">
        <f>IF(EXACT('TREE MANAGEMENT'!$E$4,TreeLibrary!$G$9),TreeLibrary!$G103,IF(EXACT('TREE MANAGEMENT'!$E$4,TreeLibrary!$H$9),TreeLibrary!$H103,IF(EXACT('TREE MANAGEMENT'!$E$4,TreeLibrary!$I$9),TreeLibrary!$I103,IF(EXACT('TREE MANAGEMENT'!$E$4,TreeLibrary!$J$9),TreeLibrary!$J103,IF(EXACT('TREE MANAGEMENT'!$E$4,TreeLibrary!$K$9),TreeLibrary!$K103,"out of range")))))</f>
        <v>0.3</v>
      </c>
      <c r="H102" s="379">
        <f>IF(EXACT('TREE MANAGEMENT'!$F$4,TreeLibrary!$G$9),TreeLibrary!$G103,IF(EXACT('TREE MANAGEMENT'!$F$4,TreeLibrary!$H$9),TreeLibrary!$H103,IF(EXACT('TREE MANAGEMENT'!$F$4,TreeLibrary!$I$9),TreeLibrary!$I103,IF(EXACT('TREE MANAGEMENT'!$F$4,TreeLibrary!$J$9),TreeLibrary!$J103,IF(EXACT('TREE MANAGEMENT'!$F$4,TreeLibrary!$K$9),TreeLibrary!$K103,"out of range")))))</f>
        <v>0.3</v>
      </c>
      <c r="I102" s="379">
        <f>IF(EXACT('TREE MANAGEMENT'!$G$4,TreeLibrary!$G$9),TreeLibrary!$G103,IF(EXACT('TREE MANAGEMENT'!$G$4,TreeLibrary!$H$9),TreeLibrary!$H103,IF(EXACT('TREE MANAGEMENT'!$G$4,TreeLibrary!$I$9),TreeLibrary!$I103,IF(EXACT('TREE MANAGEMENT'!$G$4,TreeLibrary!$J$9),TreeLibrary!$J103,IF(EXACT('TREE MANAGEMENT'!$G$4,TreeLibrary!$K$9),TreeLibrary!$K103,"out of range")))))</f>
        <v>0.3</v>
      </c>
      <c r="J102" s="11"/>
      <c r="K102" s="11"/>
      <c r="L102" s="11"/>
      <c r="M102" s="11"/>
      <c r="N102" s="11"/>
    </row>
    <row r="103" spans="1:14" ht="18" customHeight="1" x14ac:dyDescent="0.3">
      <c r="A103" s="464" t="str">
        <f>TreeLibrary!A104</f>
        <v>Root impacts on nutrient mobility</v>
      </c>
      <c r="B103" s="464"/>
      <c r="C103" s="464"/>
      <c r="D103" s="386" t="str">
        <f>TreeLibrary!D104</f>
        <v>Reduction of constant P by root activity</v>
      </c>
      <c r="E103" s="387"/>
      <c r="F103" s="388" t="str">
        <f>TreeLibrary!F104</f>
        <v>mg /cm</v>
      </c>
      <c r="G103" s="379">
        <f>IF(EXACT('TREE MANAGEMENT'!$E$4,TreeLibrary!$G$9),TreeLibrary!$G104,IF(EXACT('TREE MANAGEMENT'!$E$4,TreeLibrary!$H$9),TreeLibrary!$H104,IF(EXACT('TREE MANAGEMENT'!$E$4,TreeLibrary!$I$9),TreeLibrary!$I104,IF(EXACT('TREE MANAGEMENT'!$E$4,TreeLibrary!$J$9),TreeLibrary!$J104,IF(EXACT('TREE MANAGEMENT'!$E$4,TreeLibrary!$K$9),TreeLibrary!$K104,"out of range")))))</f>
        <v>0</v>
      </c>
      <c r="H103" s="379">
        <f>IF(EXACT('TREE MANAGEMENT'!$F$4,TreeLibrary!$G$9),TreeLibrary!$G104,IF(EXACT('TREE MANAGEMENT'!$F$4,TreeLibrary!$H$9),TreeLibrary!$H104,IF(EXACT('TREE MANAGEMENT'!$F$4,TreeLibrary!$I$9),TreeLibrary!$I104,IF(EXACT('TREE MANAGEMENT'!$F$4,TreeLibrary!$J$9),TreeLibrary!$J104,IF(EXACT('TREE MANAGEMENT'!$F$4,TreeLibrary!$K$9),TreeLibrary!$K104,"out of range")))))</f>
        <v>0</v>
      </c>
      <c r="I103" s="379">
        <f>IF(EXACT('TREE MANAGEMENT'!$G$4,TreeLibrary!$G$9),TreeLibrary!$G104,IF(EXACT('TREE MANAGEMENT'!$G$4,TreeLibrary!$H$9),TreeLibrary!$H104,IF(EXACT('TREE MANAGEMENT'!$G$4,TreeLibrary!$I$9),TreeLibrary!$I104,IF(EXACT('TREE MANAGEMENT'!$G$4,TreeLibrary!$J$9),TreeLibrary!$J104,IF(EXACT('TREE MANAGEMENT'!$G$4,TreeLibrary!$K$9),TreeLibrary!$K104,"out of range")))))</f>
        <v>0</v>
      </c>
      <c r="J103" s="11"/>
      <c r="K103" s="11"/>
      <c r="L103" s="11"/>
      <c r="M103" s="11"/>
      <c r="N103" s="11"/>
    </row>
    <row r="104" spans="1:14" ht="18" customHeight="1" x14ac:dyDescent="0.3">
      <c r="A104" s="464"/>
      <c r="B104" s="464"/>
      <c r="C104" s="464"/>
      <c r="D104" s="386" t="str">
        <f>TreeLibrary!D105</f>
        <v>Relative transfer rate for N pool</v>
      </c>
      <c r="E104" s="387"/>
      <c r="F104" s="388" t="str">
        <f>TreeLibrary!F105</f>
        <v>cm2/day</v>
      </c>
      <c r="G104" s="379">
        <f>IF(EXACT('TREE MANAGEMENT'!$E$4,TreeLibrary!$G$9),TreeLibrary!$G105,IF(EXACT('TREE MANAGEMENT'!$E$4,TreeLibrary!$H$9),TreeLibrary!$H105,IF(EXACT('TREE MANAGEMENT'!$E$4,TreeLibrary!$I$9),TreeLibrary!$I105,IF(EXACT('TREE MANAGEMENT'!$E$4,TreeLibrary!$J$9),TreeLibrary!$J105,IF(EXACT('TREE MANAGEMENT'!$E$4,TreeLibrary!$K$9),TreeLibrary!$K105,"out of range")))))</f>
        <v>0</v>
      </c>
      <c r="H104" s="379">
        <f>IF(EXACT('TREE MANAGEMENT'!$F$4,TreeLibrary!$G$9),TreeLibrary!$G105,IF(EXACT('TREE MANAGEMENT'!$F$4,TreeLibrary!$H$9),TreeLibrary!$H105,IF(EXACT('TREE MANAGEMENT'!$F$4,TreeLibrary!$I$9),TreeLibrary!$I105,IF(EXACT('TREE MANAGEMENT'!$F$4,TreeLibrary!$J$9),TreeLibrary!$J105,IF(EXACT('TREE MANAGEMENT'!$F$4,TreeLibrary!$K$9),TreeLibrary!$K105,"out of range")))))</f>
        <v>0</v>
      </c>
      <c r="I104" s="379">
        <f>IF(EXACT('TREE MANAGEMENT'!$G$4,TreeLibrary!$G$9),TreeLibrary!$G105,IF(EXACT('TREE MANAGEMENT'!$G$4,TreeLibrary!$H$9),TreeLibrary!$H105,IF(EXACT('TREE MANAGEMENT'!$G$4,TreeLibrary!$I$9),TreeLibrary!$I105,IF(EXACT('TREE MANAGEMENT'!$G$4,TreeLibrary!$J$9),TreeLibrary!$J105,IF(EXACT('TREE MANAGEMENT'!$G$4,TreeLibrary!$K$9),TreeLibrary!$K105,"out of range")))))</f>
        <v>0</v>
      </c>
      <c r="J104" s="11"/>
      <c r="K104" s="11"/>
      <c r="L104" s="11"/>
      <c r="M104" s="11"/>
      <c r="N104" s="11"/>
    </row>
    <row r="105" spans="1:14" ht="18" customHeight="1" x14ac:dyDescent="0.3">
      <c r="A105" s="464"/>
      <c r="B105" s="464"/>
      <c r="C105" s="464"/>
      <c r="D105" s="386" t="str">
        <f>TreeLibrary!D106</f>
        <v>Relative transfer rate for P pool</v>
      </c>
      <c r="E105" s="387"/>
      <c r="F105" s="388" t="str">
        <f>TreeLibrary!F106</f>
        <v>cm2/day</v>
      </c>
      <c r="G105" s="379">
        <f>IF(EXACT('TREE MANAGEMENT'!$E$4,TreeLibrary!$G$9),TreeLibrary!$G106,IF(EXACT('TREE MANAGEMENT'!$E$4,TreeLibrary!$H$9),TreeLibrary!$H106,IF(EXACT('TREE MANAGEMENT'!$E$4,TreeLibrary!$I$9),TreeLibrary!$I106,IF(EXACT('TREE MANAGEMENT'!$E$4,TreeLibrary!$J$9),TreeLibrary!$J106,IF(EXACT('TREE MANAGEMENT'!$E$4,TreeLibrary!$K$9),TreeLibrary!$K106,"out of range")))))</f>
        <v>0</v>
      </c>
      <c r="H105" s="379">
        <f>IF(EXACT('TREE MANAGEMENT'!$F$4,TreeLibrary!$G$9),TreeLibrary!$G106,IF(EXACT('TREE MANAGEMENT'!$F$4,TreeLibrary!$H$9),TreeLibrary!$H106,IF(EXACT('TREE MANAGEMENT'!$F$4,TreeLibrary!$I$9),TreeLibrary!$I106,IF(EXACT('TREE MANAGEMENT'!$F$4,TreeLibrary!$J$9),TreeLibrary!$J106,IF(EXACT('TREE MANAGEMENT'!$F$4,TreeLibrary!$K$9),TreeLibrary!$K106,"out of range")))))</f>
        <v>0</v>
      </c>
      <c r="I105" s="379">
        <f>IF(EXACT('TREE MANAGEMENT'!$G$4,TreeLibrary!$G$9),TreeLibrary!$G106,IF(EXACT('TREE MANAGEMENT'!$G$4,TreeLibrary!$H$9),TreeLibrary!$H106,IF(EXACT('TREE MANAGEMENT'!$G$4,TreeLibrary!$I$9),TreeLibrary!$I106,IF(EXACT('TREE MANAGEMENT'!$G$4,TreeLibrary!$J$9),TreeLibrary!$J106,IF(EXACT('TREE MANAGEMENT'!$G$4,TreeLibrary!$K$9),TreeLibrary!$K106,"out of range")))))</f>
        <v>0</v>
      </c>
      <c r="J105" s="11"/>
      <c r="K105" s="11"/>
      <c r="L105" s="11"/>
      <c r="M105" s="11"/>
      <c r="N105" s="11"/>
    </row>
    <row r="106" spans="1:14" ht="18" customHeight="1" x14ac:dyDescent="0.3">
      <c r="A106" s="476" t="s">
        <v>193</v>
      </c>
      <c r="B106" s="476"/>
      <c r="C106" s="523"/>
      <c r="D106" s="386" t="str">
        <f>TreeLibrary!D107</f>
        <v>Max. fire temperature tree can tolerate</v>
      </c>
      <c r="E106" s="387"/>
      <c r="F106" s="388" t="str">
        <f>TreeLibrary!F107</f>
        <v>oC</v>
      </c>
      <c r="G106" s="379">
        <f>IF(EXACT('TREE MANAGEMENT'!$E$4,TreeLibrary!$G$9),TreeLibrary!$G107,IF(EXACT('TREE MANAGEMENT'!$E$4,TreeLibrary!$H$9),TreeLibrary!$H107,IF(EXACT('TREE MANAGEMENT'!$E$4,TreeLibrary!$I$9),TreeLibrary!$I107,IF(EXACT('TREE MANAGEMENT'!$E$4,TreeLibrary!$J$9),TreeLibrary!$J107,IF(EXACT('TREE MANAGEMENT'!$E$4,TreeLibrary!$K$9),TreeLibrary!$K107,"out of range")))))</f>
        <v>75</v>
      </c>
      <c r="H106" s="379">
        <f>IF(EXACT('TREE MANAGEMENT'!$F$4,TreeLibrary!$G$9),TreeLibrary!$G107,IF(EXACT('TREE MANAGEMENT'!$F$4,TreeLibrary!$H$9),TreeLibrary!$H107,IF(EXACT('TREE MANAGEMENT'!$F$4,TreeLibrary!$I$9),TreeLibrary!$I107,IF(EXACT('TREE MANAGEMENT'!$F$4,TreeLibrary!$J$9),TreeLibrary!$J107,IF(EXACT('TREE MANAGEMENT'!$F$4,TreeLibrary!$K$9),TreeLibrary!$K107,"out of range")))))</f>
        <v>75</v>
      </c>
      <c r="I106" s="379">
        <f>IF(EXACT('TREE MANAGEMENT'!$G$4,TreeLibrary!$G$9),TreeLibrary!$G107,IF(EXACT('TREE MANAGEMENT'!$G$4,TreeLibrary!$H$9),TreeLibrary!$H107,IF(EXACT('TREE MANAGEMENT'!$G$4,TreeLibrary!$I$9),TreeLibrary!$I107,IF(EXACT('TREE MANAGEMENT'!$G$4,TreeLibrary!$J$9),TreeLibrary!$J107,IF(EXACT('TREE MANAGEMENT'!$G$4,TreeLibrary!$K$9),TreeLibrary!$K107,"out of range")))))</f>
        <v>60</v>
      </c>
      <c r="J106" s="11"/>
      <c r="K106" s="11"/>
      <c r="L106" s="11"/>
      <c r="M106" s="11"/>
      <c r="N106" s="11"/>
    </row>
    <row r="107" spans="1:14" ht="18" customHeight="1" x14ac:dyDescent="0.3">
      <c r="A107" s="499" t="s">
        <v>227</v>
      </c>
      <c r="B107" s="499"/>
      <c r="C107" s="499"/>
      <c r="D107" s="386" t="str">
        <f>TreeLibrary!D108</f>
        <v>Tree cover efficiency factor</v>
      </c>
      <c r="E107" s="387"/>
      <c r="F107" s="388" t="str">
        <f>TreeLibrary!F108</f>
        <v>[]</v>
      </c>
      <c r="G107" s="379">
        <f>IF(EXACT('TREE MANAGEMENT'!$E$4,TreeLibrary!$G$9),TreeLibrary!$G108,IF(EXACT('TREE MANAGEMENT'!$E$4,TreeLibrary!$H$9),TreeLibrary!$H108,IF(EXACT('TREE MANAGEMENT'!$E$4,TreeLibrary!$I$9),TreeLibrary!$I108,IF(EXACT('TREE MANAGEMENT'!$E$4,TreeLibrary!$J$9),TreeLibrary!$J108,IF(EXACT('TREE MANAGEMENT'!$E$4,TreeLibrary!$K$9),TreeLibrary!$K108,"out of range")))))</f>
        <v>0.05</v>
      </c>
      <c r="H107" s="379">
        <f>IF(EXACT('TREE MANAGEMENT'!$F$4,TreeLibrary!$G$9),TreeLibrary!$G108,IF(EXACT('TREE MANAGEMENT'!$F$4,TreeLibrary!$H$9),TreeLibrary!$H108,IF(EXACT('TREE MANAGEMENT'!$F$4,TreeLibrary!$I$9),TreeLibrary!$I108,IF(EXACT('TREE MANAGEMENT'!$F$4,TreeLibrary!$J$9),TreeLibrary!$J108,IF(EXACT('TREE MANAGEMENT'!$F$4,TreeLibrary!$K$9),TreeLibrary!$K108,"out of range")))))</f>
        <v>0.05</v>
      </c>
      <c r="I107" s="379">
        <f>IF(EXACT('TREE MANAGEMENT'!$G$4,TreeLibrary!$G$9),TreeLibrary!$G108,IF(EXACT('TREE MANAGEMENT'!$G$4,TreeLibrary!$H$9),TreeLibrary!$H108,IF(EXACT('TREE MANAGEMENT'!$G$4,TreeLibrary!$I$9),TreeLibrary!$I108,IF(EXACT('TREE MANAGEMENT'!$G$4,TreeLibrary!$J$9),TreeLibrary!$J108,IF(EXACT('TREE MANAGEMENT'!$G$4,TreeLibrary!$K$9),TreeLibrary!$K108,"out of range")))))</f>
        <v>0.05</v>
      </c>
      <c r="J107" s="11"/>
      <c r="K107" s="11"/>
      <c r="L107" s="11"/>
      <c r="M107" s="11"/>
      <c r="N107" s="11"/>
    </row>
    <row r="108" spans="1:14" ht="18" customHeight="1" x14ac:dyDescent="0.3">
      <c r="A108" s="464" t="s">
        <v>229</v>
      </c>
      <c r="B108" s="464"/>
      <c r="C108" s="464"/>
      <c r="D108" s="386" t="str">
        <f>TreeLibrary!D109</f>
        <v>Fraction of tree eaten by pigs</v>
      </c>
      <c r="E108" s="387"/>
      <c r="F108" s="388" t="str">
        <f>TreeLibrary!F109</f>
        <v>[]</v>
      </c>
      <c r="G108" s="379">
        <f>IF(EXACT('TREE MANAGEMENT'!$E$4,TreeLibrary!$G$9),TreeLibrary!$G109,IF(EXACT('TREE MANAGEMENT'!$E$4,TreeLibrary!$H$9),TreeLibrary!$H109,IF(EXACT('TREE MANAGEMENT'!$E$4,TreeLibrary!$I$9),TreeLibrary!$I109,IF(EXACT('TREE MANAGEMENT'!$E$4,TreeLibrary!$J$9),TreeLibrary!$J109,IF(EXACT('TREE MANAGEMENT'!$E$4,TreeLibrary!$K$9),TreeLibrary!$K109,"out of range")))))</f>
        <v>0</v>
      </c>
      <c r="H108" s="379">
        <f>IF(EXACT('TREE MANAGEMENT'!$F$4,TreeLibrary!$G$9),TreeLibrary!$G109,IF(EXACT('TREE MANAGEMENT'!$F$4,TreeLibrary!$H$9),TreeLibrary!$H109,IF(EXACT('TREE MANAGEMENT'!$F$4,TreeLibrary!$I$9),TreeLibrary!$I109,IF(EXACT('TREE MANAGEMENT'!$F$4,TreeLibrary!$J$9),TreeLibrary!$J109,IF(EXACT('TREE MANAGEMENT'!$F$4,TreeLibrary!$K$9),TreeLibrary!$K109,"out of range")))))</f>
        <v>0</v>
      </c>
      <c r="I108" s="379">
        <f>IF(EXACT('TREE MANAGEMENT'!$G$4,TreeLibrary!$G$9),TreeLibrary!$G109,IF(EXACT('TREE MANAGEMENT'!$G$4,TreeLibrary!$H$9),TreeLibrary!$H109,IF(EXACT('TREE MANAGEMENT'!$G$4,TreeLibrary!$I$9),TreeLibrary!$I109,IF(EXACT('TREE MANAGEMENT'!$G$4,TreeLibrary!$J$9),TreeLibrary!$J109,IF(EXACT('TREE MANAGEMENT'!$G$4,TreeLibrary!$K$9),TreeLibrary!$K109,"out of range")))))</f>
        <v>0</v>
      </c>
      <c r="J108" s="11"/>
      <c r="K108" s="11"/>
      <c r="L108" s="11"/>
      <c r="M108" s="11"/>
      <c r="N108" s="11"/>
    </row>
    <row r="109" spans="1:14" ht="18" customHeight="1" x14ac:dyDescent="0.3">
      <c r="A109" s="464"/>
      <c r="B109" s="464"/>
      <c r="C109" s="464"/>
      <c r="D109" s="386" t="str">
        <f>TreeLibrary!D110</f>
        <v>Fraction of tree eaten by monkeys</v>
      </c>
      <c r="E109" s="387"/>
      <c r="F109" s="388" t="str">
        <f>TreeLibrary!F110</f>
        <v>[]</v>
      </c>
      <c r="G109" s="379">
        <f>IF(EXACT('TREE MANAGEMENT'!$E$4,TreeLibrary!$G$9),TreeLibrary!$G110,IF(EXACT('TREE MANAGEMENT'!$E$4,TreeLibrary!$H$9),TreeLibrary!$H110,IF(EXACT('TREE MANAGEMENT'!$E$4,TreeLibrary!$I$9),TreeLibrary!$I110,IF(EXACT('TREE MANAGEMENT'!$E$4,TreeLibrary!$J$9),TreeLibrary!$J110,IF(EXACT('TREE MANAGEMENT'!$E$4,TreeLibrary!$K$9),TreeLibrary!$K110,"out of range")))))</f>
        <v>0</v>
      </c>
      <c r="H109" s="379">
        <f>IF(EXACT('TREE MANAGEMENT'!$F$4,TreeLibrary!$G$9),TreeLibrary!$G110,IF(EXACT('TREE MANAGEMENT'!$F$4,TreeLibrary!$H$9),TreeLibrary!$H110,IF(EXACT('TREE MANAGEMENT'!$F$4,TreeLibrary!$I$9),TreeLibrary!$I110,IF(EXACT('TREE MANAGEMENT'!$F$4,TreeLibrary!$J$9),TreeLibrary!$J110,IF(EXACT('TREE MANAGEMENT'!$F$4,TreeLibrary!$K$9),TreeLibrary!$K110,"out of range")))))</f>
        <v>0</v>
      </c>
      <c r="I109" s="379">
        <f>IF(EXACT('TREE MANAGEMENT'!$G$4,TreeLibrary!$G$9),TreeLibrary!$G110,IF(EXACT('TREE MANAGEMENT'!$G$4,TreeLibrary!$H$9),TreeLibrary!$H110,IF(EXACT('TREE MANAGEMENT'!$G$4,TreeLibrary!$I$9),TreeLibrary!$I110,IF(EXACT('TREE MANAGEMENT'!$G$4,TreeLibrary!$J$9),TreeLibrary!$J110,IF(EXACT('TREE MANAGEMENT'!$G$4,TreeLibrary!$K$9),TreeLibrary!$K110,"out of range")))))</f>
        <v>0</v>
      </c>
      <c r="J109" s="11"/>
      <c r="K109" s="11"/>
      <c r="L109" s="11"/>
      <c r="M109" s="11"/>
      <c r="N109" s="11"/>
    </row>
    <row r="110" spans="1:14" ht="18" customHeight="1" x14ac:dyDescent="0.3">
      <c r="A110" s="464"/>
      <c r="B110" s="464"/>
      <c r="C110" s="464"/>
      <c r="D110" s="386" t="str">
        <f>TreeLibrary!D111</f>
        <v>Fraction of tree eaten by locust</v>
      </c>
      <c r="E110" s="387"/>
      <c r="F110" s="388" t="str">
        <f>TreeLibrary!F111</f>
        <v>[]</v>
      </c>
      <c r="G110" s="379">
        <f>IF(EXACT('TREE MANAGEMENT'!$E$4,TreeLibrary!$G$9),TreeLibrary!$G111,IF(EXACT('TREE MANAGEMENT'!$E$4,TreeLibrary!$H$9),TreeLibrary!$H111,IF(EXACT('TREE MANAGEMENT'!$E$4,TreeLibrary!$I$9),TreeLibrary!$I111,IF(EXACT('TREE MANAGEMENT'!$E$4,TreeLibrary!$J$9),TreeLibrary!$J111,IF(EXACT('TREE MANAGEMENT'!$E$4,TreeLibrary!$K$9),TreeLibrary!$K111,"out of range")))))</f>
        <v>0</v>
      </c>
      <c r="H110" s="379">
        <f>IF(EXACT('TREE MANAGEMENT'!$F$4,TreeLibrary!$G$9),TreeLibrary!$G111,IF(EXACT('TREE MANAGEMENT'!$F$4,TreeLibrary!$H$9),TreeLibrary!$H111,IF(EXACT('TREE MANAGEMENT'!$F$4,TreeLibrary!$I$9),TreeLibrary!$I111,IF(EXACT('TREE MANAGEMENT'!$F$4,TreeLibrary!$J$9),TreeLibrary!$J111,IF(EXACT('TREE MANAGEMENT'!$F$4,TreeLibrary!$K$9),TreeLibrary!$K111,"out of range")))))</f>
        <v>0</v>
      </c>
      <c r="I110" s="379">
        <f>IF(EXACT('TREE MANAGEMENT'!$G$4,TreeLibrary!$G$9),TreeLibrary!$G111,IF(EXACT('TREE MANAGEMENT'!$G$4,TreeLibrary!$H$9),TreeLibrary!$H111,IF(EXACT('TREE MANAGEMENT'!$G$4,TreeLibrary!$I$9),TreeLibrary!$I111,IF(EXACT('TREE MANAGEMENT'!$G$4,TreeLibrary!$J$9),TreeLibrary!$J111,IF(EXACT('TREE MANAGEMENT'!$G$4,TreeLibrary!$K$9),TreeLibrary!$K111,"out of range")))))</f>
        <v>0</v>
      </c>
      <c r="J110" s="11"/>
      <c r="K110" s="11"/>
      <c r="L110" s="11"/>
      <c r="M110" s="11"/>
      <c r="N110" s="11"/>
    </row>
    <row r="111" spans="1:14" ht="18" customHeight="1" x14ac:dyDescent="0.3">
      <c r="A111" s="464"/>
      <c r="B111" s="464"/>
      <c r="C111" s="464"/>
      <c r="D111" s="386" t="str">
        <f>TreeLibrary!D112</f>
        <v>Fraction of tree eaten by nematode</v>
      </c>
      <c r="E111" s="387"/>
      <c r="F111" s="388" t="str">
        <f>TreeLibrary!F112</f>
        <v>[]</v>
      </c>
      <c r="G111" s="379">
        <f>IF(EXACT('TREE MANAGEMENT'!$E$4,TreeLibrary!$G$9),TreeLibrary!$G112,IF(EXACT('TREE MANAGEMENT'!$E$4,TreeLibrary!$H$9),TreeLibrary!$H112,IF(EXACT('TREE MANAGEMENT'!$E$4,TreeLibrary!$I$9),TreeLibrary!$I112,IF(EXACT('TREE MANAGEMENT'!$E$4,TreeLibrary!$J$9),TreeLibrary!$J112,IF(EXACT('TREE MANAGEMENT'!$E$4,TreeLibrary!$K$9),TreeLibrary!$K112,"out of range")))))</f>
        <v>0</v>
      </c>
      <c r="H111" s="379">
        <f>IF(EXACT('TREE MANAGEMENT'!$F$4,TreeLibrary!$G$9),TreeLibrary!$G112,IF(EXACT('TREE MANAGEMENT'!$F$4,TreeLibrary!$H$9),TreeLibrary!$H112,IF(EXACT('TREE MANAGEMENT'!$F$4,TreeLibrary!$I$9),TreeLibrary!$I112,IF(EXACT('TREE MANAGEMENT'!$F$4,TreeLibrary!$J$9),TreeLibrary!$J112,IF(EXACT('TREE MANAGEMENT'!$F$4,TreeLibrary!$K$9),TreeLibrary!$K112,"out of range")))))</f>
        <v>0</v>
      </c>
      <c r="I111" s="379">
        <f>IF(EXACT('TREE MANAGEMENT'!$G$4,TreeLibrary!$G$9),TreeLibrary!$G112,IF(EXACT('TREE MANAGEMENT'!$G$4,TreeLibrary!$H$9),TreeLibrary!$H112,IF(EXACT('TREE MANAGEMENT'!$G$4,TreeLibrary!$I$9),TreeLibrary!$I112,IF(EXACT('TREE MANAGEMENT'!$G$4,TreeLibrary!$J$9),TreeLibrary!$J112,IF(EXACT('TREE MANAGEMENT'!$G$4,TreeLibrary!$K$9),TreeLibrary!$K112,"out of range")))))</f>
        <v>0</v>
      </c>
      <c r="J111" s="11"/>
      <c r="K111" s="11"/>
      <c r="L111" s="11"/>
      <c r="M111" s="11"/>
      <c r="N111" s="11"/>
    </row>
    <row r="112" spans="1:14" ht="18" customHeight="1" x14ac:dyDescent="0.3">
      <c r="A112" s="464"/>
      <c r="B112" s="464"/>
      <c r="C112" s="464"/>
      <c r="D112" s="490" t="str">
        <f>TreeLibrary!D113</f>
        <v>Fraction of tree eaten by goat</v>
      </c>
      <c r="E112" s="491"/>
      <c r="F112" s="388" t="str">
        <f>TreeLibrary!F113</f>
        <v>[]</v>
      </c>
      <c r="G112" s="379">
        <f>IF(EXACT('TREE MANAGEMENT'!$E$4,TreeLibrary!$G$9),TreeLibrary!$G113,IF(EXACT('TREE MANAGEMENT'!$E$4,TreeLibrary!$H$9),TreeLibrary!$H113,IF(EXACT('TREE MANAGEMENT'!$E$4,TreeLibrary!$I$9),TreeLibrary!$I113,IF(EXACT('TREE MANAGEMENT'!$E$4,TreeLibrary!$J$9),TreeLibrary!$J113,IF(EXACT('TREE MANAGEMENT'!$E$4,TreeLibrary!$K$9),TreeLibrary!$K113,"out of range")))))</f>
        <v>0</v>
      </c>
      <c r="H112" s="379">
        <f>IF(EXACT('TREE MANAGEMENT'!$F$4,TreeLibrary!$G$9),TreeLibrary!$G113,IF(EXACT('TREE MANAGEMENT'!$F$4,TreeLibrary!$H$9),TreeLibrary!$H113,IF(EXACT('TREE MANAGEMENT'!$F$4,TreeLibrary!$I$9),TreeLibrary!$I113,IF(EXACT('TREE MANAGEMENT'!$F$4,TreeLibrary!$J$9),TreeLibrary!$J113,IF(EXACT('TREE MANAGEMENT'!$F$4,TreeLibrary!$K$9),TreeLibrary!$K113,"out of range")))))</f>
        <v>0</v>
      </c>
      <c r="I112" s="379">
        <f>IF(EXACT('TREE MANAGEMENT'!$G$4,TreeLibrary!$G$9),TreeLibrary!$G113,IF(EXACT('TREE MANAGEMENT'!$G$4,TreeLibrary!$H$9),TreeLibrary!$H113,IF(EXACT('TREE MANAGEMENT'!$G$4,TreeLibrary!$I$9),TreeLibrary!$I113,IF(EXACT('TREE MANAGEMENT'!$G$4,TreeLibrary!$J$9),TreeLibrary!$J113,IF(EXACT('TREE MANAGEMENT'!$G$4,TreeLibrary!$K$9),TreeLibrary!$K113,"out of range")))))</f>
        <v>0</v>
      </c>
      <c r="J112" s="11"/>
      <c r="K112" s="11"/>
      <c r="L112" s="11"/>
      <c r="M112" s="11"/>
      <c r="N112" s="11"/>
    </row>
    <row r="113" spans="1:14" ht="18" customHeight="1" x14ac:dyDescent="0.3">
      <c r="A113" s="464"/>
      <c r="B113" s="464"/>
      <c r="C113" s="464"/>
      <c r="D113" s="490" t="str">
        <f>TreeLibrary!D114</f>
        <v>Fraction of tree eaten by buffalo</v>
      </c>
      <c r="E113" s="491"/>
      <c r="F113" s="388" t="str">
        <f>TreeLibrary!F114</f>
        <v>[]</v>
      </c>
      <c r="G113" s="379">
        <f>IF(EXACT('TREE MANAGEMENT'!$E$4,TreeLibrary!$G$9),TreeLibrary!$G114,IF(EXACT('TREE MANAGEMENT'!$E$4,TreeLibrary!$H$9),TreeLibrary!$H114,IF(EXACT('TREE MANAGEMENT'!$E$4,TreeLibrary!$I$9),TreeLibrary!$I114,IF(EXACT('TREE MANAGEMENT'!$E$4,TreeLibrary!$J$9),TreeLibrary!$J114,IF(EXACT('TREE MANAGEMENT'!$E$4,TreeLibrary!$K$9),TreeLibrary!$K114,"out of range")))))</f>
        <v>0</v>
      </c>
      <c r="H113" s="379">
        <f>IF(EXACT('TREE MANAGEMENT'!$F$4,TreeLibrary!$G$9),TreeLibrary!$G114,IF(EXACT('TREE MANAGEMENT'!$F$4,TreeLibrary!$H$9),TreeLibrary!$H114,IF(EXACT('TREE MANAGEMENT'!$F$4,TreeLibrary!$I$9),TreeLibrary!$I114,IF(EXACT('TREE MANAGEMENT'!$F$4,TreeLibrary!$J$9),TreeLibrary!$J114,IF(EXACT('TREE MANAGEMENT'!$F$4,TreeLibrary!$K$9),TreeLibrary!$K114,"out of range")))))</f>
        <v>0</v>
      </c>
      <c r="I113" s="379">
        <f>IF(EXACT('TREE MANAGEMENT'!$G$4,TreeLibrary!$G$9),TreeLibrary!$G114,IF(EXACT('TREE MANAGEMENT'!$G$4,TreeLibrary!$H$9),TreeLibrary!$H114,IF(EXACT('TREE MANAGEMENT'!$G$4,TreeLibrary!$I$9),TreeLibrary!$I114,IF(EXACT('TREE MANAGEMENT'!$G$4,TreeLibrary!$J$9),TreeLibrary!$J114,IF(EXACT('TREE MANAGEMENT'!$G$4,TreeLibrary!$K$9),TreeLibrary!$K114,"out of range")))))</f>
        <v>0</v>
      </c>
      <c r="J113" s="11"/>
      <c r="K113" s="11"/>
      <c r="L113" s="11"/>
      <c r="M113" s="11"/>
      <c r="N113" s="11"/>
    </row>
    <row r="114" spans="1:14" ht="18" customHeight="1" x14ac:dyDescent="0.3">
      <c r="A114" s="464"/>
      <c r="B114" s="464"/>
      <c r="C114" s="464"/>
      <c r="D114" s="490" t="str">
        <f>TreeLibrary!D115</f>
        <v>Fraction of tree eaten by birds</v>
      </c>
      <c r="E114" s="491"/>
      <c r="F114" s="388" t="str">
        <f>TreeLibrary!F115</f>
        <v>[]</v>
      </c>
      <c r="G114" s="379">
        <f>IF(EXACT('TREE MANAGEMENT'!$E$4,TreeLibrary!$G$9),TreeLibrary!$G115,IF(EXACT('TREE MANAGEMENT'!$E$4,TreeLibrary!$H$9),TreeLibrary!$H115,IF(EXACT('TREE MANAGEMENT'!$E$4,TreeLibrary!$I$9),TreeLibrary!$I115,IF(EXACT('TREE MANAGEMENT'!$E$4,TreeLibrary!$J$9),TreeLibrary!$J115,IF(EXACT('TREE MANAGEMENT'!$E$4,TreeLibrary!$K$9),TreeLibrary!$K115,"out of range")))))</f>
        <v>0</v>
      </c>
      <c r="H114" s="379">
        <f>IF(EXACT('TREE MANAGEMENT'!$F$4,TreeLibrary!$G$9),TreeLibrary!$G115,IF(EXACT('TREE MANAGEMENT'!$F$4,TreeLibrary!$H$9),TreeLibrary!$H115,IF(EXACT('TREE MANAGEMENT'!$F$4,TreeLibrary!$I$9),TreeLibrary!$I115,IF(EXACT('TREE MANAGEMENT'!$F$4,TreeLibrary!$J$9),TreeLibrary!$J115,IF(EXACT('TREE MANAGEMENT'!$F$4,TreeLibrary!$K$9),TreeLibrary!$K115,"out of range")))))</f>
        <v>0</v>
      </c>
      <c r="I114" s="379">
        <f>IF(EXACT('TREE MANAGEMENT'!$G$4,TreeLibrary!$G$9),TreeLibrary!$G115,IF(EXACT('TREE MANAGEMENT'!$G$4,TreeLibrary!$H$9),TreeLibrary!$H115,IF(EXACT('TREE MANAGEMENT'!$G$4,TreeLibrary!$I$9),TreeLibrary!$I115,IF(EXACT('TREE MANAGEMENT'!$G$4,TreeLibrary!$J$9),TreeLibrary!$J115,IF(EXACT('TREE MANAGEMENT'!$G$4,TreeLibrary!$K$9),TreeLibrary!$K115,"out of range")))))</f>
        <v>0</v>
      </c>
      <c r="J114" s="11"/>
      <c r="K114" s="11"/>
      <c r="L114" s="11"/>
      <c r="M114" s="11"/>
      <c r="N114" s="11"/>
    </row>
    <row r="115" spans="1:14" ht="18" customHeight="1" x14ac:dyDescent="0.3">
      <c r="A115" s="510" t="s">
        <v>767</v>
      </c>
      <c r="B115" s="510" t="s">
        <v>768</v>
      </c>
      <c r="C115" s="476" t="s">
        <v>772</v>
      </c>
      <c r="D115" s="258" t="str">
        <f>TreeLibrary!D121</f>
        <v>TF_PalmTrunkInternode</v>
      </c>
      <c r="E115" s="206"/>
      <c r="F115" s="388" t="str">
        <f>TreeLibrary!F121</f>
        <v>m</v>
      </c>
      <c r="G115" s="379">
        <f>IF(EXACT('TREE MANAGEMENT'!$E$4,TreeLibrary!$G$9),TreeLibrary!$G121,IF(EXACT('TREE MANAGEMENT'!$E$4,TreeLibrary!$H$9),TreeLibrary!$H121,IF(EXACT('TREE MANAGEMENT'!$E$4,TreeLibrary!$I$9),TreeLibrary!$I121,IF(EXACT('TREE MANAGEMENT'!$E$4,TreeLibrary!$J$9),TreeLibrary!$J121,IF(EXACT('TREE MANAGEMENT'!$E$4,TreeLibrary!$K$9),TreeLibrary!$K121,"out of range")))))</f>
        <v>0</v>
      </c>
      <c r="H115" s="379">
        <f>IF(EXACT('TREE MANAGEMENT'!$F$4,TreeLibrary!$G$9),TreeLibrary!$G121,IF(EXACT('TREE MANAGEMENT'!$F$4,TreeLibrary!$H$9),TreeLibrary!$H121,IF(EXACT('TREE MANAGEMENT'!$F$4,TreeLibrary!$I$9),TreeLibrary!$I121,IF(EXACT('TREE MANAGEMENT'!$F$4,TreeLibrary!$J$9),TreeLibrary!$J121,IF(EXACT('TREE MANAGEMENT'!$F$4,TreeLibrary!$K$9),TreeLibrary!$K121,"out of range")))))</f>
        <v>0</v>
      </c>
      <c r="I115" s="379">
        <f>IF(EXACT('TREE MANAGEMENT'!$G$4,TreeLibrary!$G$9),TreeLibrary!$G121,IF(EXACT('TREE MANAGEMENT'!$G$4,TreeLibrary!$H$9),TreeLibrary!$H121,IF(EXACT('TREE MANAGEMENT'!$G$4,TreeLibrary!$I$9),TreeLibrary!$I121,IF(EXACT('TREE MANAGEMENT'!$G$4,TreeLibrary!$J$9),TreeLibrary!$J121,IF(EXACT('TREE MANAGEMENT'!$G$4,TreeLibrary!$K$9),TreeLibrary!$K121,"out of range")))))</f>
        <v>2.1999999999999999E-2</v>
      </c>
      <c r="J115" s="11"/>
      <c r="K115" s="11"/>
      <c r="L115" s="11"/>
      <c r="M115" s="11"/>
      <c r="N115" s="11"/>
    </row>
    <row r="116" spans="1:14" ht="18" customHeight="1" x14ac:dyDescent="0.3">
      <c r="A116" s="508"/>
      <c r="B116" s="508"/>
      <c r="C116" s="476"/>
      <c r="D116" s="258" t="str">
        <f>TreeLibrary!D122</f>
        <v>TF_PalmTrunkIntercept</v>
      </c>
      <c r="E116" s="206"/>
      <c r="F116" s="388" t="str">
        <f>TreeLibrary!F122</f>
        <v>leaves</v>
      </c>
      <c r="G116" s="379">
        <f>IF(EXACT('TREE MANAGEMENT'!$E$4,TreeLibrary!$G$9),TreeLibrary!$G122,IF(EXACT('TREE MANAGEMENT'!$E$4,TreeLibrary!$H$9),TreeLibrary!$H122,IF(EXACT('TREE MANAGEMENT'!$E$4,TreeLibrary!$I$9),TreeLibrary!$I122,IF(EXACT('TREE MANAGEMENT'!$E$4,TreeLibrary!$J$9),TreeLibrary!$J122,IF(EXACT('TREE MANAGEMENT'!$E$4,TreeLibrary!$K$9),TreeLibrary!$K122,"out of range")))))</f>
        <v>0</v>
      </c>
      <c r="H116" s="379">
        <f>IF(EXACT('TREE MANAGEMENT'!$F$4,TreeLibrary!$G$9),TreeLibrary!$G122,IF(EXACT('TREE MANAGEMENT'!$F$4,TreeLibrary!$H$9),TreeLibrary!$H122,IF(EXACT('TREE MANAGEMENT'!$F$4,TreeLibrary!$I$9),TreeLibrary!$I122,IF(EXACT('TREE MANAGEMENT'!$F$4,TreeLibrary!$J$9),TreeLibrary!$J122,IF(EXACT('TREE MANAGEMENT'!$F$4,TreeLibrary!$K$9),TreeLibrary!$K122,"out of range")))))</f>
        <v>0</v>
      </c>
      <c r="I116" s="379">
        <f>IF(EXACT('TREE MANAGEMENT'!$G$4,TreeLibrary!$G$9),TreeLibrary!$G122,IF(EXACT('TREE MANAGEMENT'!$G$4,TreeLibrary!$H$9),TreeLibrary!$H122,IF(EXACT('TREE MANAGEMENT'!$G$4,TreeLibrary!$I$9),TreeLibrary!$I122,IF(EXACT('TREE MANAGEMENT'!$G$4,TreeLibrary!$J$9),TreeLibrary!$J122,IF(EXACT('TREE MANAGEMENT'!$G$4,TreeLibrary!$K$9),TreeLibrary!$K122,"out of range")))))</f>
        <v>25</v>
      </c>
      <c r="J116" s="11"/>
      <c r="K116" s="11"/>
      <c r="L116" s="11"/>
      <c r="M116" s="11"/>
      <c r="N116" s="11"/>
    </row>
    <row r="117" spans="1:14" ht="18" customHeight="1" x14ac:dyDescent="0.3">
      <c r="A117" s="508"/>
      <c r="B117" s="508"/>
      <c r="C117" s="476"/>
      <c r="D117" s="258" t="str">
        <f>TreeLibrary!D123</f>
        <v>TF_TrunkHIncStressFac</v>
      </c>
      <c r="E117" s="206"/>
      <c r="F117" s="388" t="str">
        <f>TreeLibrary!F123</f>
        <v>[]</v>
      </c>
      <c r="G117" s="379">
        <f>IF(EXACT('TREE MANAGEMENT'!$E$4,TreeLibrary!$G$9),TreeLibrary!$G123,IF(EXACT('TREE MANAGEMENT'!$E$4,TreeLibrary!$H$9),TreeLibrary!$H123,IF(EXACT('TREE MANAGEMENT'!$E$4,TreeLibrary!$I$9),TreeLibrary!$I123,IF(EXACT('TREE MANAGEMENT'!$E$4,TreeLibrary!$J$9),TreeLibrary!$J123,IF(EXACT('TREE MANAGEMENT'!$E$4,TreeLibrary!$K$9),TreeLibrary!$K123,"out of range")))))</f>
        <v>0</v>
      </c>
      <c r="H117" s="379">
        <f>IF(EXACT('TREE MANAGEMENT'!$F$4,TreeLibrary!$G$9),TreeLibrary!$G123,IF(EXACT('TREE MANAGEMENT'!$F$4,TreeLibrary!$H$9),TreeLibrary!$H123,IF(EXACT('TREE MANAGEMENT'!$F$4,TreeLibrary!$I$9),TreeLibrary!$I123,IF(EXACT('TREE MANAGEMENT'!$F$4,TreeLibrary!$J$9),TreeLibrary!$J123,IF(EXACT('TREE MANAGEMENT'!$F$4,TreeLibrary!$K$9),TreeLibrary!$K123,"out of range")))))</f>
        <v>0</v>
      </c>
      <c r="I117" s="379">
        <f>IF(EXACT('TREE MANAGEMENT'!$G$4,TreeLibrary!$G$9),TreeLibrary!$G123,IF(EXACT('TREE MANAGEMENT'!$G$4,TreeLibrary!$H$9),TreeLibrary!$H123,IF(EXACT('TREE MANAGEMENT'!$G$4,TreeLibrary!$I$9),TreeLibrary!$I123,IF(EXACT('TREE MANAGEMENT'!$G$4,TreeLibrary!$J$9),TreeLibrary!$J123,IF(EXACT('TREE MANAGEMENT'!$G$4,TreeLibrary!$K$9),TreeLibrary!$K123,"out of range")))))</f>
        <v>0.05</v>
      </c>
      <c r="J117" s="11"/>
      <c r="K117" s="11"/>
      <c r="L117" s="11"/>
      <c r="M117" s="11"/>
      <c r="N117" s="11"/>
    </row>
    <row r="118" spans="1:14" ht="18" customHeight="1" x14ac:dyDescent="0.3">
      <c r="A118" s="508"/>
      <c r="B118" s="508"/>
      <c r="C118" s="510" t="s">
        <v>775</v>
      </c>
      <c r="D118" s="258" t="str">
        <f>TreeLibrary!D124</f>
        <v>TF_StemDHistFrac</v>
      </c>
      <c r="E118" s="206"/>
      <c r="F118" s="388" t="str">
        <f>TreeLibrary!F124</f>
        <v>[]</v>
      </c>
      <c r="G118" s="379">
        <f>IF(EXACT('TREE MANAGEMENT'!$E$4,TreeLibrary!$G$9),TreeLibrary!$G124,IF(EXACT('TREE MANAGEMENT'!$E$4,TreeLibrary!$H$9),TreeLibrary!$H124,IF(EXACT('TREE MANAGEMENT'!$E$4,TreeLibrary!$I$9),TreeLibrary!$I124,IF(EXACT('TREE MANAGEMENT'!$E$4,TreeLibrary!$J$9),TreeLibrary!$J124,IF(EXACT('TREE MANAGEMENT'!$E$4,TreeLibrary!$K$9),TreeLibrary!$K124,"out of range")))))</f>
        <v>0</v>
      </c>
      <c r="H118" s="379">
        <f>IF(EXACT('TREE MANAGEMENT'!$F$4,TreeLibrary!$G$9),TreeLibrary!$G124,IF(EXACT('TREE MANAGEMENT'!$F$4,TreeLibrary!$H$9),TreeLibrary!$H124,IF(EXACT('TREE MANAGEMENT'!$F$4,TreeLibrary!$I$9),TreeLibrary!$I124,IF(EXACT('TREE MANAGEMENT'!$F$4,TreeLibrary!$J$9),TreeLibrary!$J124,IF(EXACT('TREE MANAGEMENT'!$F$4,TreeLibrary!$K$9),TreeLibrary!$K124,"out of range")))))</f>
        <v>0</v>
      </c>
      <c r="I118" s="379">
        <f>IF(EXACT('TREE MANAGEMENT'!$G$4,TreeLibrary!$G$9),TreeLibrary!$G124,IF(EXACT('TREE MANAGEMENT'!$G$4,TreeLibrary!$H$9),TreeLibrary!$H124,IF(EXACT('TREE MANAGEMENT'!$G$4,TreeLibrary!$I$9),TreeLibrary!$I124,IF(EXACT('TREE MANAGEMENT'!$G$4,TreeLibrary!$J$9),TreeLibrary!$J124,IF(EXACT('TREE MANAGEMENT'!$G$4,TreeLibrary!$K$9),TreeLibrary!$K124,"out of range")))))</f>
        <v>0.9</v>
      </c>
      <c r="J118" s="11"/>
      <c r="K118" s="11"/>
      <c r="L118" s="11"/>
      <c r="M118" s="11"/>
      <c r="N118" s="11"/>
    </row>
    <row r="119" spans="1:14" ht="18" customHeight="1" x14ac:dyDescent="0.3">
      <c r="A119" s="508"/>
      <c r="B119" s="508"/>
      <c r="C119" s="509"/>
      <c r="D119" s="258" t="str">
        <f>TreeLibrary!D125</f>
        <v>TF_StemDStressFactor</v>
      </c>
      <c r="E119" s="206"/>
      <c r="F119" s="388" t="str">
        <f>TreeLibrary!F125</f>
        <v>[]</v>
      </c>
      <c r="G119" s="379">
        <f>IF(EXACT('TREE MANAGEMENT'!$E$4,TreeLibrary!$G$9),TreeLibrary!$G125,IF(EXACT('TREE MANAGEMENT'!$E$4,TreeLibrary!$H$9),TreeLibrary!$H125,IF(EXACT('TREE MANAGEMENT'!$E$4,TreeLibrary!$I$9),TreeLibrary!$I125,IF(EXACT('TREE MANAGEMENT'!$E$4,TreeLibrary!$J$9),TreeLibrary!$J125,IF(EXACT('TREE MANAGEMENT'!$E$4,TreeLibrary!$K$9),TreeLibrary!$K125,"out of range")))))</f>
        <v>0</v>
      </c>
      <c r="H119" s="379">
        <f>IF(EXACT('TREE MANAGEMENT'!$F$4,TreeLibrary!$G$9),TreeLibrary!$G125,IF(EXACT('TREE MANAGEMENT'!$F$4,TreeLibrary!$H$9),TreeLibrary!$H125,IF(EXACT('TREE MANAGEMENT'!$F$4,TreeLibrary!$I$9),TreeLibrary!$I125,IF(EXACT('TREE MANAGEMENT'!$F$4,TreeLibrary!$J$9),TreeLibrary!$J125,IF(EXACT('TREE MANAGEMENT'!$F$4,TreeLibrary!$K$9),TreeLibrary!$K125,"out of range")))))</f>
        <v>0</v>
      </c>
      <c r="I119" s="379">
        <f>IF(EXACT('TREE MANAGEMENT'!$G$4,TreeLibrary!$G$9),TreeLibrary!$G125,IF(EXACT('TREE MANAGEMENT'!$G$4,TreeLibrary!$H$9),TreeLibrary!$H125,IF(EXACT('TREE MANAGEMENT'!$G$4,TreeLibrary!$I$9),TreeLibrary!$I125,IF(EXACT('TREE MANAGEMENT'!$G$4,TreeLibrary!$J$9),TreeLibrary!$J125,IF(EXACT('TREE MANAGEMENT'!$G$4,TreeLibrary!$K$9),TreeLibrary!$K125,"out of range")))))</f>
        <v>0.9</v>
      </c>
      <c r="J119" s="11"/>
      <c r="K119" s="11"/>
      <c r="L119" s="11"/>
      <c r="M119" s="11"/>
      <c r="N119" s="11"/>
    </row>
    <row r="120" spans="1:14" ht="18" customHeight="1" x14ac:dyDescent="0.3">
      <c r="A120" s="508"/>
      <c r="B120" s="508"/>
      <c r="C120" s="476" t="s">
        <v>806</v>
      </c>
      <c r="D120" s="258" t="str">
        <f>TreeLibrary!D126</f>
        <v>TF_FrondHistFrac</v>
      </c>
      <c r="E120" s="206"/>
      <c r="F120" s="388" t="str">
        <f>TreeLibrary!F126</f>
        <v>[]</v>
      </c>
      <c r="G120" s="379">
        <f>IF(EXACT('TREE MANAGEMENT'!$E$4,TreeLibrary!$G$9),TreeLibrary!$G126,IF(EXACT('TREE MANAGEMENT'!$E$4,TreeLibrary!$H$9),TreeLibrary!$H126,IF(EXACT('TREE MANAGEMENT'!$E$4,TreeLibrary!$I$9),TreeLibrary!$I126,IF(EXACT('TREE MANAGEMENT'!$E$4,TreeLibrary!$J$9),TreeLibrary!$J126,IF(EXACT('TREE MANAGEMENT'!$E$4,TreeLibrary!$K$9),TreeLibrary!$K126,"out of range")))))</f>
        <v>0</v>
      </c>
      <c r="H120" s="379">
        <f>IF(EXACT('TREE MANAGEMENT'!$F$4,TreeLibrary!$G$9),TreeLibrary!$G126,IF(EXACT('TREE MANAGEMENT'!$F$4,TreeLibrary!$H$9),TreeLibrary!$H126,IF(EXACT('TREE MANAGEMENT'!$F$4,TreeLibrary!$I$9),TreeLibrary!$I126,IF(EXACT('TREE MANAGEMENT'!$F$4,TreeLibrary!$J$9),TreeLibrary!$J126,IF(EXACT('TREE MANAGEMENT'!$F$4,TreeLibrary!$K$9),TreeLibrary!$K126,"out of range")))))</f>
        <v>0</v>
      </c>
      <c r="I120" s="379">
        <f>IF(EXACT('TREE MANAGEMENT'!$G$4,TreeLibrary!$G$9),TreeLibrary!$G126,IF(EXACT('TREE MANAGEMENT'!$G$4,TreeLibrary!$H$9),TreeLibrary!$H126,IF(EXACT('TREE MANAGEMENT'!$G$4,TreeLibrary!$I$9),TreeLibrary!$I126,IF(EXACT('TREE MANAGEMENT'!$G$4,TreeLibrary!$J$9),TreeLibrary!$J126,IF(EXACT('TREE MANAGEMENT'!$G$4,TreeLibrary!$K$9),TreeLibrary!$K126,"out of range")))))</f>
        <v>0.1</v>
      </c>
      <c r="J120" s="11"/>
      <c r="K120" s="11"/>
      <c r="L120" s="11"/>
      <c r="M120" s="11"/>
      <c r="N120" s="11"/>
    </row>
    <row r="121" spans="1:14" ht="18" customHeight="1" x14ac:dyDescent="0.3">
      <c r="A121" s="508"/>
      <c r="B121" s="508"/>
      <c r="C121" s="476"/>
      <c r="D121" s="258" t="str">
        <f>TreeLibrary!D127</f>
        <v>TF_FrondLengthStressFactor</v>
      </c>
      <c r="E121" s="206"/>
      <c r="F121" s="388" t="str">
        <f>TreeLibrary!F127</f>
        <v>[]</v>
      </c>
      <c r="G121" s="379">
        <f>IF(EXACT('TREE MANAGEMENT'!$E$4,TreeLibrary!$G$9),TreeLibrary!$G127,IF(EXACT('TREE MANAGEMENT'!$E$4,TreeLibrary!$H$9),TreeLibrary!$H127,IF(EXACT('TREE MANAGEMENT'!$E$4,TreeLibrary!$I$9),TreeLibrary!$I127,IF(EXACT('TREE MANAGEMENT'!$E$4,TreeLibrary!$J$9),TreeLibrary!$J127,IF(EXACT('TREE MANAGEMENT'!$E$4,TreeLibrary!$K$9),TreeLibrary!$K127,"out of range")))))</f>
        <v>0</v>
      </c>
      <c r="H121" s="379">
        <f>IF(EXACT('TREE MANAGEMENT'!$F$4,TreeLibrary!$G$9),TreeLibrary!$G127,IF(EXACT('TREE MANAGEMENT'!$F$4,TreeLibrary!$H$9),TreeLibrary!$H127,IF(EXACT('TREE MANAGEMENT'!$F$4,TreeLibrary!$I$9),TreeLibrary!$I127,IF(EXACT('TREE MANAGEMENT'!$F$4,TreeLibrary!$J$9),TreeLibrary!$J127,IF(EXACT('TREE MANAGEMENT'!$F$4,TreeLibrary!$K$9),TreeLibrary!$K127,"out of range")))))</f>
        <v>0</v>
      </c>
      <c r="I121" s="379">
        <f>IF(EXACT('TREE MANAGEMENT'!$G$4,TreeLibrary!$G$9),TreeLibrary!$G127,IF(EXACT('TREE MANAGEMENT'!$G$4,TreeLibrary!$H$9),TreeLibrary!$H127,IF(EXACT('TREE MANAGEMENT'!$G$4,TreeLibrary!$I$9),TreeLibrary!$I127,IF(EXACT('TREE MANAGEMENT'!$G$4,TreeLibrary!$J$9),TreeLibrary!$J127,IF(EXACT('TREE MANAGEMENT'!$G$4,TreeLibrary!$K$9),TreeLibrary!$K127,"out of range")))))</f>
        <v>0.1</v>
      </c>
      <c r="J121" s="11"/>
      <c r="K121" s="11"/>
      <c r="L121" s="11"/>
      <c r="M121" s="11"/>
      <c r="N121" s="11"/>
    </row>
    <row r="122" spans="1:14" ht="18" customHeight="1" x14ac:dyDescent="0.3">
      <c r="A122" s="508"/>
      <c r="B122" s="508"/>
      <c r="C122" s="476" t="s">
        <v>807</v>
      </c>
      <c r="D122" s="258" t="str">
        <f>TreeLibrary!D128</f>
        <v>TF_FrondWDperInterc</v>
      </c>
      <c r="E122" s="206"/>
      <c r="F122" s="388" t="str">
        <f>TreeLibrary!F128</f>
        <v>kg</v>
      </c>
      <c r="G122" s="379">
        <f>IF(EXACT('TREE MANAGEMENT'!$E$4,TreeLibrary!$G$9),TreeLibrary!$G128,IF(EXACT('TREE MANAGEMENT'!$E$4,TreeLibrary!$H$9),TreeLibrary!$H128,IF(EXACT('TREE MANAGEMENT'!$E$4,TreeLibrary!$I$9),TreeLibrary!$I128,IF(EXACT('TREE MANAGEMENT'!$E$4,TreeLibrary!$J$9),TreeLibrary!$J128,IF(EXACT('TREE MANAGEMENT'!$E$4,TreeLibrary!$K$9),TreeLibrary!$K128,"out of range")))))</f>
        <v>0</v>
      </c>
      <c r="H122" s="379">
        <f>IF(EXACT('TREE MANAGEMENT'!$F$4,TreeLibrary!$G$9),TreeLibrary!$G128,IF(EXACT('TREE MANAGEMENT'!$F$4,TreeLibrary!$H$9),TreeLibrary!$H128,IF(EXACT('TREE MANAGEMENT'!$F$4,TreeLibrary!$I$9),TreeLibrary!$I128,IF(EXACT('TREE MANAGEMENT'!$F$4,TreeLibrary!$J$9),TreeLibrary!$J128,IF(EXACT('TREE MANAGEMENT'!$F$4,TreeLibrary!$K$9),TreeLibrary!$K128,"out of range")))))</f>
        <v>0</v>
      </c>
      <c r="I122" s="379">
        <f>IF(EXACT('TREE MANAGEMENT'!$G$4,TreeLibrary!$G$9),TreeLibrary!$G128,IF(EXACT('TREE MANAGEMENT'!$G$4,TreeLibrary!$H$9),TreeLibrary!$H128,IF(EXACT('TREE MANAGEMENT'!$G$4,TreeLibrary!$I$9),TreeLibrary!$I128,IF(EXACT('TREE MANAGEMENT'!$G$4,TreeLibrary!$J$9),TreeLibrary!$J128,IF(EXACT('TREE MANAGEMENT'!$G$4,TreeLibrary!$K$9),TreeLibrary!$K128,"out of range")))))</f>
        <v>0.4</v>
      </c>
      <c r="J122" s="11"/>
      <c r="K122" s="11"/>
      <c r="L122" s="11"/>
      <c r="M122" s="11"/>
      <c r="N122" s="11"/>
    </row>
    <row r="123" spans="1:14" ht="18" customHeight="1" x14ac:dyDescent="0.3">
      <c r="A123" s="508"/>
      <c r="B123" s="508"/>
      <c r="C123" s="476"/>
      <c r="D123" s="258" t="str">
        <f>TreeLibrary!D129</f>
        <v>TF_FrondWDperPower</v>
      </c>
      <c r="E123" s="206"/>
      <c r="F123" s="388" t="str">
        <f>TreeLibrary!F129</f>
        <v>[]</v>
      </c>
      <c r="G123" s="379">
        <f>IF(EXACT('TREE MANAGEMENT'!$E$4,TreeLibrary!$G$9),TreeLibrary!$G129,IF(EXACT('TREE MANAGEMENT'!$E$4,TreeLibrary!$H$9),TreeLibrary!$H129,IF(EXACT('TREE MANAGEMENT'!$E$4,TreeLibrary!$I$9),TreeLibrary!$I129,IF(EXACT('TREE MANAGEMENT'!$E$4,TreeLibrary!$J$9),TreeLibrary!$J129,IF(EXACT('TREE MANAGEMENT'!$E$4,TreeLibrary!$K$9),TreeLibrary!$K129,"out of range")))))</f>
        <v>0</v>
      </c>
      <c r="H123" s="379">
        <f>IF(EXACT('TREE MANAGEMENT'!$F$4,TreeLibrary!$G$9),TreeLibrary!$G129,IF(EXACT('TREE MANAGEMENT'!$F$4,TreeLibrary!$H$9),TreeLibrary!$H129,IF(EXACT('TREE MANAGEMENT'!$F$4,TreeLibrary!$I$9),TreeLibrary!$I129,IF(EXACT('TREE MANAGEMENT'!$F$4,TreeLibrary!$J$9),TreeLibrary!$J129,IF(EXACT('TREE MANAGEMENT'!$F$4,TreeLibrary!$K$9),TreeLibrary!$K129,"out of range")))))</f>
        <v>0</v>
      </c>
      <c r="I123" s="379">
        <f>IF(EXACT('TREE MANAGEMENT'!$G$4,TreeLibrary!$G$9),TreeLibrary!$G129,IF(EXACT('TREE MANAGEMENT'!$G$4,TreeLibrary!$H$9),TreeLibrary!$H129,IF(EXACT('TREE MANAGEMENT'!$G$4,TreeLibrary!$I$9),TreeLibrary!$I129,IF(EXACT('TREE MANAGEMENT'!$G$4,TreeLibrary!$J$9),TreeLibrary!$J129,IF(EXACT('TREE MANAGEMENT'!$G$4,TreeLibrary!$K$9),TreeLibrary!$K129,"out of range")))))</f>
        <v>1.5</v>
      </c>
      <c r="J123" s="11"/>
      <c r="K123" s="11"/>
      <c r="L123" s="11"/>
      <c r="M123" s="11"/>
      <c r="N123" s="11"/>
    </row>
    <row r="124" spans="1:14" ht="18" customHeight="1" x14ac:dyDescent="0.3">
      <c r="A124" s="508"/>
      <c r="B124" s="508"/>
      <c r="C124" s="476"/>
      <c r="D124" s="258" t="str">
        <f>TreeLibrary!D130</f>
        <v>TF_FrondLDperInterc</v>
      </c>
      <c r="E124" s="206"/>
      <c r="F124" s="388" t="str">
        <f>TreeLibrary!F130</f>
        <v>m</v>
      </c>
      <c r="G124" s="379">
        <f>IF(EXACT('TREE MANAGEMENT'!$E$4,TreeLibrary!$G$9),TreeLibrary!$G130,IF(EXACT('TREE MANAGEMENT'!$E$4,TreeLibrary!$H$9),TreeLibrary!$H130,IF(EXACT('TREE MANAGEMENT'!$E$4,TreeLibrary!$I$9),TreeLibrary!$I130,IF(EXACT('TREE MANAGEMENT'!$E$4,TreeLibrary!$J$9),TreeLibrary!$J130,IF(EXACT('TREE MANAGEMENT'!$E$4,TreeLibrary!$K$9),TreeLibrary!$K130,"out of range")))))</f>
        <v>0</v>
      </c>
      <c r="H124" s="379">
        <f>IF(EXACT('TREE MANAGEMENT'!$F$4,TreeLibrary!$G$9),TreeLibrary!$G130,IF(EXACT('TREE MANAGEMENT'!$F$4,TreeLibrary!$H$9),TreeLibrary!$H130,IF(EXACT('TREE MANAGEMENT'!$F$4,TreeLibrary!$I$9),TreeLibrary!$I130,IF(EXACT('TREE MANAGEMENT'!$F$4,TreeLibrary!$J$9),TreeLibrary!$J130,IF(EXACT('TREE MANAGEMENT'!$F$4,TreeLibrary!$K$9),TreeLibrary!$K130,"out of range")))))</f>
        <v>0</v>
      </c>
      <c r="I124" s="379">
        <f>IF(EXACT('TREE MANAGEMENT'!$G$4,TreeLibrary!$G$9),TreeLibrary!$G130,IF(EXACT('TREE MANAGEMENT'!$G$4,TreeLibrary!$H$9),TreeLibrary!$H130,IF(EXACT('TREE MANAGEMENT'!$G$4,TreeLibrary!$I$9),TreeLibrary!$I130,IF(EXACT('TREE MANAGEMENT'!$G$4,TreeLibrary!$J$9),TreeLibrary!$J130,IF(EXACT('TREE MANAGEMENT'!$G$4,TreeLibrary!$K$9),TreeLibrary!$K130,"out of range")))))</f>
        <v>0.75</v>
      </c>
      <c r="J124" s="11"/>
      <c r="K124" s="11"/>
      <c r="L124" s="11"/>
      <c r="M124" s="11"/>
      <c r="N124" s="11"/>
    </row>
    <row r="125" spans="1:14" ht="18" customHeight="1" x14ac:dyDescent="0.3">
      <c r="A125" s="508"/>
      <c r="B125" s="508"/>
      <c r="C125" s="476"/>
      <c r="D125" s="258" t="str">
        <f>TreeLibrary!D131</f>
        <v>TF_FrondLDperPower</v>
      </c>
      <c r="E125" s="206"/>
      <c r="F125" s="388" t="str">
        <f>TreeLibrary!F131</f>
        <v>[]</v>
      </c>
      <c r="G125" s="379">
        <f>IF(EXACT('TREE MANAGEMENT'!$E$4,TreeLibrary!$G$9),TreeLibrary!$G131,IF(EXACT('TREE MANAGEMENT'!$E$4,TreeLibrary!$H$9),TreeLibrary!$H131,IF(EXACT('TREE MANAGEMENT'!$E$4,TreeLibrary!$I$9),TreeLibrary!$I131,IF(EXACT('TREE MANAGEMENT'!$E$4,TreeLibrary!$J$9),TreeLibrary!$J131,IF(EXACT('TREE MANAGEMENT'!$E$4,TreeLibrary!$K$9),TreeLibrary!$K131,"out of range")))))</f>
        <v>0</v>
      </c>
      <c r="H125" s="379">
        <f>IF(EXACT('TREE MANAGEMENT'!$F$4,TreeLibrary!$G$9),TreeLibrary!$G131,IF(EXACT('TREE MANAGEMENT'!$F$4,TreeLibrary!$H$9),TreeLibrary!$H131,IF(EXACT('TREE MANAGEMENT'!$F$4,TreeLibrary!$I$9),TreeLibrary!$I131,IF(EXACT('TREE MANAGEMENT'!$F$4,TreeLibrary!$J$9),TreeLibrary!$J131,IF(EXACT('TREE MANAGEMENT'!$F$4,TreeLibrary!$K$9),TreeLibrary!$K131,"out of range")))))</f>
        <v>0</v>
      </c>
      <c r="I125" s="379">
        <f>IF(EXACT('TREE MANAGEMENT'!$G$4,TreeLibrary!$G$9),TreeLibrary!$G131,IF(EXACT('TREE MANAGEMENT'!$G$4,TreeLibrary!$H$9),TreeLibrary!$H131,IF(EXACT('TREE MANAGEMENT'!$G$4,TreeLibrary!$I$9),TreeLibrary!$I131,IF(EXACT('TREE MANAGEMENT'!$G$4,TreeLibrary!$J$9),TreeLibrary!$J131,IF(EXACT('TREE MANAGEMENT'!$G$4,TreeLibrary!$K$9),TreeLibrary!$K131,"out of range")))))</f>
        <v>4</v>
      </c>
      <c r="J125" s="11"/>
      <c r="K125" s="11"/>
      <c r="L125" s="11"/>
      <c r="M125" s="11"/>
      <c r="N125" s="11"/>
    </row>
    <row r="126" spans="1:14" ht="18" customHeight="1" x14ac:dyDescent="0.3">
      <c r="A126" s="508"/>
      <c r="B126" s="508"/>
      <c r="C126" s="257" t="s">
        <v>808</v>
      </c>
      <c r="D126" s="258" t="str">
        <f>TreeLibrary!D132</f>
        <v>TF_RadiometricFraction</v>
      </c>
      <c r="E126" s="206"/>
      <c r="F126" s="388" t="str">
        <f>TreeLibrary!F132</f>
        <v>[]</v>
      </c>
      <c r="G126" s="379">
        <f>IF(EXACT('TREE MANAGEMENT'!$E$4,TreeLibrary!$G$9),TreeLibrary!$G132,IF(EXACT('TREE MANAGEMENT'!$E$4,TreeLibrary!$H$9),TreeLibrary!$H132,IF(EXACT('TREE MANAGEMENT'!$E$4,TreeLibrary!$I$9),TreeLibrary!$I132,IF(EXACT('TREE MANAGEMENT'!$E$4,TreeLibrary!$J$9),TreeLibrary!$J132,IF(EXACT('TREE MANAGEMENT'!$E$4,TreeLibrary!$K$9),TreeLibrary!$K132,"out of range")))))</f>
        <v>0</v>
      </c>
      <c r="H126" s="379">
        <f>IF(EXACT('TREE MANAGEMENT'!$F$4,TreeLibrary!$G$9),TreeLibrary!$G132,IF(EXACT('TREE MANAGEMENT'!$F$4,TreeLibrary!$H$9),TreeLibrary!$H132,IF(EXACT('TREE MANAGEMENT'!$F$4,TreeLibrary!$I$9),TreeLibrary!$I132,IF(EXACT('TREE MANAGEMENT'!$F$4,TreeLibrary!$J$9),TreeLibrary!$J132,IF(EXACT('TREE MANAGEMENT'!$F$4,TreeLibrary!$K$9),TreeLibrary!$K132,"out of range")))))</f>
        <v>0</v>
      </c>
      <c r="I126" s="379">
        <f>IF(EXACT('TREE MANAGEMENT'!$G$4,TreeLibrary!$G$9),TreeLibrary!$G132,IF(EXACT('TREE MANAGEMENT'!$G$4,TreeLibrary!$H$9),TreeLibrary!$H132,IF(EXACT('TREE MANAGEMENT'!$G$4,TreeLibrary!$I$9),TreeLibrary!$I132,IF(EXACT('TREE MANAGEMENT'!$G$4,TreeLibrary!$J$9),TreeLibrary!$J132,IF(EXACT('TREE MANAGEMENT'!$G$4,TreeLibrary!$K$9),TreeLibrary!$K132,"out of range")))))</f>
        <v>0.87</v>
      </c>
      <c r="J126" s="11"/>
      <c r="K126" s="11"/>
      <c r="L126" s="11"/>
      <c r="M126" s="11"/>
      <c r="N126" s="11"/>
    </row>
    <row r="127" spans="1:14" ht="18" customHeight="1" x14ac:dyDescent="0.3">
      <c r="A127" s="508"/>
      <c r="B127" s="508"/>
      <c r="C127" s="476" t="s">
        <v>809</v>
      </c>
      <c r="D127" s="258" t="str">
        <f>TreeLibrary!D133</f>
        <v>TF_ForgetStress</v>
      </c>
      <c r="E127" s="206"/>
      <c r="F127" s="388" t="str">
        <f>TreeLibrary!F133</f>
        <v>[]</v>
      </c>
      <c r="G127" s="379">
        <f>IF(EXACT('TREE MANAGEMENT'!$E$4,TreeLibrary!$G$9),TreeLibrary!$G133,IF(EXACT('TREE MANAGEMENT'!$E$4,TreeLibrary!$H$9),TreeLibrary!$H133,IF(EXACT('TREE MANAGEMENT'!$E$4,TreeLibrary!$I$9),TreeLibrary!$I133,IF(EXACT('TREE MANAGEMENT'!$E$4,TreeLibrary!$J$9),TreeLibrary!$J133,IF(EXACT('TREE MANAGEMENT'!$E$4,TreeLibrary!$K$9),TreeLibrary!$K133,"out of range")))))</f>
        <v>0</v>
      </c>
      <c r="H127" s="379">
        <f>IF(EXACT('TREE MANAGEMENT'!$F$4,TreeLibrary!$G$9),TreeLibrary!$G133,IF(EXACT('TREE MANAGEMENT'!$F$4,TreeLibrary!$H$9),TreeLibrary!$H133,IF(EXACT('TREE MANAGEMENT'!$F$4,TreeLibrary!$I$9),TreeLibrary!$I133,IF(EXACT('TREE MANAGEMENT'!$F$4,TreeLibrary!$J$9),TreeLibrary!$J133,IF(EXACT('TREE MANAGEMENT'!$F$4,TreeLibrary!$K$9),TreeLibrary!$K133,"out of range")))))</f>
        <v>0</v>
      </c>
      <c r="I127" s="379">
        <f>IF(EXACT('TREE MANAGEMENT'!$G$4,TreeLibrary!$G$9),TreeLibrary!$G133,IF(EXACT('TREE MANAGEMENT'!$G$4,TreeLibrary!$H$9),TreeLibrary!$H133,IF(EXACT('TREE MANAGEMENT'!$G$4,TreeLibrary!$I$9),TreeLibrary!$I133,IF(EXACT('TREE MANAGEMENT'!$G$4,TreeLibrary!$J$9),TreeLibrary!$J133,IF(EXACT('TREE MANAGEMENT'!$G$4,TreeLibrary!$K$9),TreeLibrary!$K133,"out of range")))))</f>
        <v>0.9</v>
      </c>
      <c r="J127" s="11"/>
      <c r="K127" s="11"/>
      <c r="L127" s="11"/>
      <c r="M127" s="11"/>
      <c r="N127" s="11"/>
    </row>
    <row r="128" spans="1:14" ht="18" customHeight="1" x14ac:dyDescent="0.3">
      <c r="A128" s="508"/>
      <c r="B128" s="508"/>
      <c r="C128" s="476"/>
      <c r="D128" s="258" t="str">
        <f>TreeLibrary!D134</f>
        <v>TF_PhyllochronStressFactor</v>
      </c>
      <c r="E128" s="206"/>
      <c r="F128" s="388" t="str">
        <f>TreeLibrary!F134</f>
        <v>[]</v>
      </c>
      <c r="G128" s="379">
        <f>IF(EXACT('TREE MANAGEMENT'!$E$4,TreeLibrary!$G$9),TreeLibrary!$G134,IF(EXACT('TREE MANAGEMENT'!$E$4,TreeLibrary!$H$9),TreeLibrary!$H134,IF(EXACT('TREE MANAGEMENT'!$E$4,TreeLibrary!$I$9),TreeLibrary!$I134,IF(EXACT('TREE MANAGEMENT'!$E$4,TreeLibrary!$J$9),TreeLibrary!$J134,IF(EXACT('TREE MANAGEMENT'!$E$4,TreeLibrary!$K$9),TreeLibrary!$K134,"out of range")))))</f>
        <v>0</v>
      </c>
      <c r="H128" s="379">
        <f>IF(EXACT('TREE MANAGEMENT'!$F$4,TreeLibrary!$G$9),TreeLibrary!$G134,IF(EXACT('TREE MANAGEMENT'!$F$4,TreeLibrary!$H$9),TreeLibrary!$H134,IF(EXACT('TREE MANAGEMENT'!$F$4,TreeLibrary!$I$9),TreeLibrary!$I134,IF(EXACT('TREE MANAGEMENT'!$F$4,TreeLibrary!$J$9),TreeLibrary!$J134,IF(EXACT('TREE MANAGEMENT'!$F$4,TreeLibrary!$K$9),TreeLibrary!$K134,"out of range")))))</f>
        <v>0</v>
      </c>
      <c r="I128" s="379">
        <f>IF(EXACT('TREE MANAGEMENT'!$G$4,TreeLibrary!$G$9),TreeLibrary!$G134,IF(EXACT('TREE MANAGEMENT'!$G$4,TreeLibrary!$H$9),TreeLibrary!$H134,IF(EXACT('TREE MANAGEMENT'!$G$4,TreeLibrary!$I$9),TreeLibrary!$I134,IF(EXACT('TREE MANAGEMENT'!$G$4,TreeLibrary!$J$9),TreeLibrary!$J134,IF(EXACT('TREE MANAGEMENT'!$G$4,TreeLibrary!$K$9),TreeLibrary!$K134,"out of range")))))</f>
        <v>0.9</v>
      </c>
      <c r="J128" s="11"/>
      <c r="K128" s="11"/>
      <c r="L128" s="11"/>
      <c r="M128" s="11"/>
      <c r="N128" s="11"/>
    </row>
    <row r="129" spans="1:14" ht="18" customHeight="1" x14ac:dyDescent="0.3">
      <c r="A129" s="508"/>
      <c r="B129" s="509"/>
      <c r="C129" s="476"/>
      <c r="D129" s="258" t="str">
        <f>TreeLibrary!D135</f>
        <v>TF_LeafCumInit</v>
      </c>
      <c r="E129" s="206"/>
      <c r="F129" s="388" t="str">
        <f>TreeLibrary!F135</f>
        <v>leaves</v>
      </c>
      <c r="G129" s="379">
        <f>IF(EXACT('TREE MANAGEMENT'!$E$4,TreeLibrary!$G$9),TreeLibrary!$G135,IF(EXACT('TREE MANAGEMENT'!$E$4,TreeLibrary!$H$9),TreeLibrary!$H135,IF(EXACT('TREE MANAGEMENT'!$E$4,TreeLibrary!$I$9),TreeLibrary!$I135,IF(EXACT('TREE MANAGEMENT'!$E$4,TreeLibrary!$J$9),TreeLibrary!$J135,IF(EXACT('TREE MANAGEMENT'!$E$4,TreeLibrary!$K$9),TreeLibrary!$K135,"out of range")))))</f>
        <v>0</v>
      </c>
      <c r="H129" s="379">
        <f>IF(EXACT('TREE MANAGEMENT'!$F$4,TreeLibrary!$G$9),TreeLibrary!$G135,IF(EXACT('TREE MANAGEMENT'!$F$4,TreeLibrary!$H$9),TreeLibrary!$H135,IF(EXACT('TREE MANAGEMENT'!$F$4,TreeLibrary!$I$9),TreeLibrary!$I135,IF(EXACT('TREE MANAGEMENT'!$F$4,TreeLibrary!$J$9),TreeLibrary!$J135,IF(EXACT('TREE MANAGEMENT'!$F$4,TreeLibrary!$K$9),TreeLibrary!$K135,"out of range")))))</f>
        <v>0</v>
      </c>
      <c r="I129" s="379">
        <f>IF(EXACT('TREE MANAGEMENT'!$G$4,TreeLibrary!$G$9),TreeLibrary!$G135,IF(EXACT('TREE MANAGEMENT'!$G$4,TreeLibrary!$H$9),TreeLibrary!$H135,IF(EXACT('TREE MANAGEMENT'!$G$4,TreeLibrary!$I$9),TreeLibrary!$I135,IF(EXACT('TREE MANAGEMENT'!$G$4,TreeLibrary!$J$9),TreeLibrary!$J135,IF(EXACT('TREE MANAGEMENT'!$G$4,TreeLibrary!$K$9),TreeLibrary!$K135,"out of range")))))</f>
        <v>13</v>
      </c>
      <c r="J129" s="11"/>
      <c r="K129" s="11"/>
      <c r="L129" s="11"/>
      <c r="M129" s="11"/>
      <c r="N129" s="11"/>
    </row>
    <row r="130" spans="1:14" ht="18" customHeight="1" x14ac:dyDescent="0.3">
      <c r="A130" s="508"/>
      <c r="B130" s="480" t="s">
        <v>820</v>
      </c>
      <c r="C130" s="510" t="s">
        <v>821</v>
      </c>
      <c r="D130" s="258" t="str">
        <f>TreeLibrary!D136</f>
        <v>TF_MaleThresh</v>
      </c>
      <c r="E130" s="206"/>
      <c r="F130" s="388" t="str">
        <f>TreeLibrary!F136</f>
        <v>[]</v>
      </c>
      <c r="G130" s="379">
        <f>IF(EXACT('TREE MANAGEMENT'!$E$4,TreeLibrary!$G$9),TreeLibrary!$G136,IF(EXACT('TREE MANAGEMENT'!$E$4,TreeLibrary!$H$9),TreeLibrary!$H136,IF(EXACT('TREE MANAGEMENT'!$E$4,TreeLibrary!$I$9),TreeLibrary!$I136,IF(EXACT('TREE MANAGEMENT'!$E$4,TreeLibrary!$J$9),TreeLibrary!$J136,IF(EXACT('TREE MANAGEMENT'!$E$4,TreeLibrary!$K$9),TreeLibrary!$K136,"out of range")))))</f>
        <v>0</v>
      </c>
      <c r="H130" s="379">
        <f>IF(EXACT('TREE MANAGEMENT'!$F$4,TreeLibrary!$G$9),TreeLibrary!$G136,IF(EXACT('TREE MANAGEMENT'!$F$4,TreeLibrary!$H$9),TreeLibrary!$H136,IF(EXACT('TREE MANAGEMENT'!$F$4,TreeLibrary!$I$9),TreeLibrary!$I136,IF(EXACT('TREE MANAGEMENT'!$F$4,TreeLibrary!$J$9),TreeLibrary!$J136,IF(EXACT('TREE MANAGEMENT'!$F$4,TreeLibrary!$K$9),TreeLibrary!$K136,"out of range")))))</f>
        <v>0</v>
      </c>
      <c r="I130" s="379">
        <f>IF(EXACT('TREE MANAGEMENT'!$G$4,TreeLibrary!$G$9),TreeLibrary!$G136,IF(EXACT('TREE MANAGEMENT'!$G$4,TreeLibrary!$H$9),TreeLibrary!$H136,IF(EXACT('TREE MANAGEMENT'!$G$4,TreeLibrary!$I$9),TreeLibrary!$I136,IF(EXACT('TREE MANAGEMENT'!$G$4,TreeLibrary!$J$9),TreeLibrary!$J136,IF(EXACT('TREE MANAGEMENT'!$G$4,TreeLibrary!$K$9),TreeLibrary!$K136,"out of range")))))</f>
        <v>0.05</v>
      </c>
      <c r="J130" s="11"/>
      <c r="K130" s="11"/>
      <c r="L130" s="11"/>
      <c r="M130" s="11"/>
      <c r="N130" s="11"/>
    </row>
    <row r="131" spans="1:14" ht="18" customHeight="1" x14ac:dyDescent="0.3">
      <c r="A131" s="508"/>
      <c r="B131" s="486"/>
      <c r="C131" s="508"/>
      <c r="D131" s="258" t="str">
        <f>TreeLibrary!D137</f>
        <v>TF_MTreshtoWStress</v>
      </c>
      <c r="E131" s="206"/>
      <c r="F131" s="388" t="str">
        <f>TreeLibrary!F137</f>
        <v>[]</v>
      </c>
      <c r="G131" s="379">
        <f>IF(EXACT('TREE MANAGEMENT'!$E$4,TreeLibrary!$G$9),TreeLibrary!$G137,IF(EXACT('TREE MANAGEMENT'!$E$4,TreeLibrary!$H$9),TreeLibrary!$H137,IF(EXACT('TREE MANAGEMENT'!$E$4,TreeLibrary!$I$9),TreeLibrary!$I137,IF(EXACT('TREE MANAGEMENT'!$E$4,TreeLibrary!$J$9),TreeLibrary!$J137,IF(EXACT('TREE MANAGEMENT'!$E$4,TreeLibrary!$K$9),TreeLibrary!$K137,"out of range")))))</f>
        <v>0</v>
      </c>
      <c r="H131" s="379">
        <f>IF(EXACT('TREE MANAGEMENT'!$F$4,TreeLibrary!$G$9),TreeLibrary!$G137,IF(EXACT('TREE MANAGEMENT'!$F$4,TreeLibrary!$H$9),TreeLibrary!$H137,IF(EXACT('TREE MANAGEMENT'!$F$4,TreeLibrary!$I$9),TreeLibrary!$I137,IF(EXACT('TREE MANAGEMENT'!$F$4,TreeLibrary!$J$9),TreeLibrary!$J137,IF(EXACT('TREE MANAGEMENT'!$F$4,TreeLibrary!$K$9),TreeLibrary!$K137,"out of range")))))</f>
        <v>0</v>
      </c>
      <c r="I131" s="379">
        <f>IF(EXACT('TREE MANAGEMENT'!$G$4,TreeLibrary!$G$9),TreeLibrary!$G137,IF(EXACT('TREE MANAGEMENT'!$G$4,TreeLibrary!$H$9),TreeLibrary!$H137,IF(EXACT('TREE MANAGEMENT'!$G$4,TreeLibrary!$I$9),TreeLibrary!$I137,IF(EXACT('TREE MANAGEMENT'!$G$4,TreeLibrary!$J$9),TreeLibrary!$J137,IF(EXACT('TREE MANAGEMENT'!$G$4,TreeLibrary!$K$9),TreeLibrary!$K137,"out of range")))))</f>
        <v>0.5</v>
      </c>
      <c r="J131" s="11"/>
      <c r="K131" s="11"/>
      <c r="L131" s="11"/>
      <c r="M131" s="11"/>
      <c r="N131" s="11"/>
    </row>
    <row r="132" spans="1:14" ht="18" customHeight="1" x14ac:dyDescent="0.3">
      <c r="A132" s="508"/>
      <c r="B132" s="486"/>
      <c r="C132" s="509"/>
      <c r="D132" s="258" t="str">
        <f>TreeLibrary!D138</f>
        <v>TF_FirstBudtoFlowerInit</v>
      </c>
      <c r="E132" s="206"/>
      <c r="F132" s="388" t="str">
        <f>TreeLibrary!F138</f>
        <v>leaves</v>
      </c>
      <c r="G132" s="379">
        <f>IF(EXACT('TREE MANAGEMENT'!$E$4,TreeLibrary!$G$9),TreeLibrary!$G138,IF(EXACT('TREE MANAGEMENT'!$E$4,TreeLibrary!$H$9),TreeLibrary!$H138,IF(EXACT('TREE MANAGEMENT'!$E$4,TreeLibrary!$I$9),TreeLibrary!$I138,IF(EXACT('TREE MANAGEMENT'!$E$4,TreeLibrary!$J$9),TreeLibrary!$J138,IF(EXACT('TREE MANAGEMENT'!$E$4,TreeLibrary!$K$9),TreeLibrary!$K138,"out of range")))))</f>
        <v>0</v>
      </c>
      <c r="H132" s="379">
        <f>IF(EXACT('TREE MANAGEMENT'!$F$4,TreeLibrary!$G$9),TreeLibrary!$G138,IF(EXACT('TREE MANAGEMENT'!$F$4,TreeLibrary!$H$9),TreeLibrary!$H138,IF(EXACT('TREE MANAGEMENT'!$F$4,TreeLibrary!$I$9),TreeLibrary!$I138,IF(EXACT('TREE MANAGEMENT'!$F$4,TreeLibrary!$J$9),TreeLibrary!$J138,IF(EXACT('TREE MANAGEMENT'!$F$4,TreeLibrary!$K$9),TreeLibrary!$K138,"out of range")))))</f>
        <v>0</v>
      </c>
      <c r="I132" s="379">
        <f>IF(EXACT('TREE MANAGEMENT'!$G$4,TreeLibrary!$G$9),TreeLibrary!$G138,IF(EXACT('TREE MANAGEMENT'!$G$4,TreeLibrary!$H$9),TreeLibrary!$H138,IF(EXACT('TREE MANAGEMENT'!$G$4,TreeLibrary!$I$9),TreeLibrary!$I138,IF(EXACT('TREE MANAGEMENT'!$G$4,TreeLibrary!$J$9),TreeLibrary!$J138,IF(EXACT('TREE MANAGEMENT'!$G$4,TreeLibrary!$K$9),TreeLibrary!$K138,"out of range")))))</f>
        <v>25</v>
      </c>
      <c r="J132" s="11"/>
      <c r="K132" s="11"/>
      <c r="L132" s="11"/>
      <c r="M132" s="11"/>
      <c r="N132" s="11"/>
    </row>
    <row r="133" spans="1:14" ht="18" customHeight="1" x14ac:dyDescent="0.3">
      <c r="A133" s="508"/>
      <c r="B133" s="486"/>
      <c r="C133" s="510" t="s">
        <v>822</v>
      </c>
      <c r="D133" s="204" t="str">
        <f>TreeLibrary!D139</f>
        <v>TF_MaleSinkperBunch</v>
      </c>
      <c r="E133" s="204" t="str">
        <f>TreeLibrary!E139</f>
        <v>Ripe</v>
      </c>
      <c r="F133" s="388" t="str">
        <f>TreeLibrary!F139</f>
        <v>kg/bunch</v>
      </c>
      <c r="G133" s="379">
        <f>IF(EXACT('TREE MANAGEMENT'!$E$4,TreeLibrary!$G$9),TreeLibrary!$G139,IF(EXACT('TREE MANAGEMENT'!$E$4,TreeLibrary!$H$9),TreeLibrary!$H139,IF(EXACT('TREE MANAGEMENT'!$E$4,TreeLibrary!$I$9),TreeLibrary!$I139,IF(EXACT('TREE MANAGEMENT'!$E$4,TreeLibrary!$J$9),TreeLibrary!$J139,IF(EXACT('TREE MANAGEMENT'!$E$4,TreeLibrary!$K$9),TreeLibrary!$K139,"out of range")))))</f>
        <v>0</v>
      </c>
      <c r="H133" s="379">
        <f>IF(EXACT('TREE MANAGEMENT'!$F$4,TreeLibrary!$G$9),TreeLibrary!$G139,IF(EXACT('TREE MANAGEMENT'!$F$4,TreeLibrary!$H$9),TreeLibrary!$H139,IF(EXACT('TREE MANAGEMENT'!$F$4,TreeLibrary!$I$9),TreeLibrary!$I139,IF(EXACT('TREE MANAGEMENT'!$F$4,TreeLibrary!$J$9),TreeLibrary!$J139,IF(EXACT('TREE MANAGEMENT'!$F$4,TreeLibrary!$K$9),TreeLibrary!$K139,"out of range")))))</f>
        <v>0</v>
      </c>
      <c r="I133" s="379">
        <f>IF(EXACT('TREE MANAGEMENT'!$G$4,TreeLibrary!$G$9),TreeLibrary!$G139,IF(EXACT('TREE MANAGEMENT'!$G$4,TreeLibrary!$H$9),TreeLibrary!$H139,IF(EXACT('TREE MANAGEMENT'!$G$4,TreeLibrary!$I$9),TreeLibrary!$I139,IF(EXACT('TREE MANAGEMENT'!$G$4,TreeLibrary!$J$9),TreeLibrary!$J139,IF(EXACT('TREE MANAGEMENT'!$G$4,TreeLibrary!$K$9),TreeLibrary!$K139,"out of range")))))</f>
        <v>0</v>
      </c>
      <c r="J133" s="11"/>
      <c r="K133" s="11"/>
      <c r="L133" s="11"/>
      <c r="M133" s="11"/>
      <c r="N133" s="11"/>
    </row>
    <row r="134" spans="1:14" ht="18" customHeight="1" x14ac:dyDescent="0.3">
      <c r="A134" s="508"/>
      <c r="B134" s="486"/>
      <c r="C134" s="508"/>
      <c r="D134" s="204" t="str">
        <f>TreeLibrary!D140</f>
        <v>TF_MaleSinkperBunch</v>
      </c>
      <c r="E134" s="204" t="str">
        <f>TreeLibrary!E140</f>
        <v>Ripe1</v>
      </c>
      <c r="F134" s="388" t="str">
        <f>TreeLibrary!F140</f>
        <v>kg/bunch</v>
      </c>
      <c r="G134" s="379">
        <f>IF(EXACT('TREE MANAGEMENT'!$E$4,TreeLibrary!$G$9),TreeLibrary!$G140,IF(EXACT('TREE MANAGEMENT'!$E$4,TreeLibrary!$H$9),TreeLibrary!$H140,IF(EXACT('TREE MANAGEMENT'!$E$4,TreeLibrary!$I$9),TreeLibrary!$I140,IF(EXACT('TREE MANAGEMENT'!$E$4,TreeLibrary!$J$9),TreeLibrary!$J140,IF(EXACT('TREE MANAGEMENT'!$E$4,TreeLibrary!$K$9),TreeLibrary!$K140,"out of range")))))</f>
        <v>0</v>
      </c>
      <c r="H134" s="379">
        <f>IF(EXACT('TREE MANAGEMENT'!$F$4,TreeLibrary!$G$9),TreeLibrary!$G140,IF(EXACT('TREE MANAGEMENT'!$F$4,TreeLibrary!$H$9),TreeLibrary!$H140,IF(EXACT('TREE MANAGEMENT'!$F$4,TreeLibrary!$I$9),TreeLibrary!$I140,IF(EXACT('TREE MANAGEMENT'!$F$4,TreeLibrary!$J$9),TreeLibrary!$J140,IF(EXACT('TREE MANAGEMENT'!$F$4,TreeLibrary!$K$9),TreeLibrary!$K140,"out of range")))))</f>
        <v>0</v>
      </c>
      <c r="I134" s="379">
        <f>IF(EXACT('TREE MANAGEMENT'!$G$4,TreeLibrary!$G$9),TreeLibrary!$G140,IF(EXACT('TREE MANAGEMENT'!$G$4,TreeLibrary!$H$9),TreeLibrary!$H140,IF(EXACT('TREE MANAGEMENT'!$G$4,TreeLibrary!$I$9),TreeLibrary!$I140,IF(EXACT('TREE MANAGEMENT'!$G$4,TreeLibrary!$J$9),TreeLibrary!$J140,IF(EXACT('TREE MANAGEMENT'!$G$4,TreeLibrary!$K$9),TreeLibrary!$K140,"out of range")))))</f>
        <v>0</v>
      </c>
      <c r="J134" s="11"/>
      <c r="K134" s="11"/>
      <c r="L134" s="11"/>
      <c r="M134" s="11"/>
      <c r="N134" s="11"/>
    </row>
    <row r="135" spans="1:14" ht="18" customHeight="1" x14ac:dyDescent="0.3">
      <c r="A135" s="508"/>
      <c r="B135" s="486"/>
      <c r="C135" s="508"/>
      <c r="D135" s="204" t="str">
        <f>TreeLibrary!D141</f>
        <v>TF_MaleSinkperBunch</v>
      </c>
      <c r="E135" s="204" t="str">
        <f>TreeLibrary!E141</f>
        <v>Ripe2</v>
      </c>
      <c r="F135" s="388" t="str">
        <f>TreeLibrary!F141</f>
        <v>kg/bunch</v>
      </c>
      <c r="G135" s="379">
        <f>IF(EXACT('TREE MANAGEMENT'!$E$4,TreeLibrary!$G$9),TreeLibrary!$G141,IF(EXACT('TREE MANAGEMENT'!$E$4,TreeLibrary!$H$9),TreeLibrary!$H141,IF(EXACT('TREE MANAGEMENT'!$E$4,TreeLibrary!$I$9),TreeLibrary!$I141,IF(EXACT('TREE MANAGEMENT'!$E$4,TreeLibrary!$J$9),TreeLibrary!$J141,IF(EXACT('TREE MANAGEMENT'!$E$4,TreeLibrary!$K$9),TreeLibrary!$K141,"out of range")))))</f>
        <v>0</v>
      </c>
      <c r="H135" s="379">
        <f>IF(EXACT('TREE MANAGEMENT'!$F$4,TreeLibrary!$G$9),TreeLibrary!$G141,IF(EXACT('TREE MANAGEMENT'!$F$4,TreeLibrary!$H$9),TreeLibrary!$H141,IF(EXACT('TREE MANAGEMENT'!$F$4,TreeLibrary!$I$9),TreeLibrary!$I141,IF(EXACT('TREE MANAGEMENT'!$F$4,TreeLibrary!$J$9),TreeLibrary!$J141,IF(EXACT('TREE MANAGEMENT'!$F$4,TreeLibrary!$K$9),TreeLibrary!$K141,"out of range")))))</f>
        <v>0</v>
      </c>
      <c r="I135" s="379">
        <f>IF(EXACT('TREE MANAGEMENT'!$G$4,TreeLibrary!$G$9),TreeLibrary!$G141,IF(EXACT('TREE MANAGEMENT'!$G$4,TreeLibrary!$H$9),TreeLibrary!$H141,IF(EXACT('TREE MANAGEMENT'!$G$4,TreeLibrary!$I$9),TreeLibrary!$I141,IF(EXACT('TREE MANAGEMENT'!$G$4,TreeLibrary!$J$9),TreeLibrary!$J141,IF(EXACT('TREE MANAGEMENT'!$G$4,TreeLibrary!$K$9),TreeLibrary!$K141,"out of range")))))</f>
        <v>0</v>
      </c>
      <c r="J135" s="11"/>
      <c r="K135" s="11"/>
      <c r="L135" s="11"/>
      <c r="M135" s="11"/>
      <c r="N135" s="11"/>
    </row>
    <row r="136" spans="1:14" ht="18" customHeight="1" x14ac:dyDescent="0.3">
      <c r="A136" s="508"/>
      <c r="B136" s="486"/>
      <c r="C136" s="508"/>
      <c r="D136" s="204" t="str">
        <f>TreeLibrary!D142</f>
        <v>TF_MaleSinkperBunch</v>
      </c>
      <c r="E136" s="204" t="str">
        <f>TreeLibrary!E142</f>
        <v>Ripe3</v>
      </c>
      <c r="F136" s="388" t="str">
        <f>TreeLibrary!F142</f>
        <v>kg/bunch</v>
      </c>
      <c r="G136" s="379">
        <f>IF(EXACT('TREE MANAGEMENT'!$E$4,TreeLibrary!$G$9),TreeLibrary!$G142,IF(EXACT('TREE MANAGEMENT'!$E$4,TreeLibrary!$H$9),TreeLibrary!$H142,IF(EXACT('TREE MANAGEMENT'!$E$4,TreeLibrary!$I$9),TreeLibrary!$I142,IF(EXACT('TREE MANAGEMENT'!$E$4,TreeLibrary!$J$9),TreeLibrary!$J142,IF(EXACT('TREE MANAGEMENT'!$E$4,TreeLibrary!$K$9),TreeLibrary!$K142,"out of range")))))</f>
        <v>0</v>
      </c>
      <c r="H136" s="379">
        <f>IF(EXACT('TREE MANAGEMENT'!$F$4,TreeLibrary!$G$9),TreeLibrary!$G142,IF(EXACT('TREE MANAGEMENT'!$F$4,TreeLibrary!$H$9),TreeLibrary!$H142,IF(EXACT('TREE MANAGEMENT'!$F$4,TreeLibrary!$I$9),TreeLibrary!$I142,IF(EXACT('TREE MANAGEMENT'!$F$4,TreeLibrary!$J$9),TreeLibrary!$J142,IF(EXACT('TREE MANAGEMENT'!$F$4,TreeLibrary!$K$9),TreeLibrary!$K142,"out of range")))))</f>
        <v>0</v>
      </c>
      <c r="I136" s="379">
        <f>IF(EXACT('TREE MANAGEMENT'!$G$4,TreeLibrary!$G$9),TreeLibrary!$G142,IF(EXACT('TREE MANAGEMENT'!$G$4,TreeLibrary!$H$9),TreeLibrary!$H142,IF(EXACT('TREE MANAGEMENT'!$G$4,TreeLibrary!$I$9),TreeLibrary!$I142,IF(EXACT('TREE MANAGEMENT'!$G$4,TreeLibrary!$J$9),TreeLibrary!$J142,IF(EXACT('TREE MANAGEMENT'!$G$4,TreeLibrary!$K$9),TreeLibrary!$K142,"out of range")))))</f>
        <v>0</v>
      </c>
      <c r="J136" s="11"/>
      <c r="K136" s="11"/>
      <c r="L136" s="11"/>
      <c r="M136" s="11"/>
      <c r="N136" s="11"/>
    </row>
    <row r="137" spans="1:14" ht="18" customHeight="1" x14ac:dyDescent="0.3">
      <c r="A137" s="508"/>
      <c r="B137" s="486"/>
      <c r="C137" s="508"/>
      <c r="D137" s="204" t="str">
        <f>TreeLibrary!D143</f>
        <v>TF_MaleSinkperBunch</v>
      </c>
      <c r="E137" s="204" t="str">
        <f>TreeLibrary!E143</f>
        <v>Ripe4</v>
      </c>
      <c r="F137" s="388" t="str">
        <f>TreeLibrary!F143</f>
        <v>kg/bunch</v>
      </c>
      <c r="G137" s="379">
        <f>IF(EXACT('TREE MANAGEMENT'!$E$4,TreeLibrary!$G$9),TreeLibrary!$G143,IF(EXACT('TREE MANAGEMENT'!$E$4,TreeLibrary!$H$9),TreeLibrary!$H143,IF(EXACT('TREE MANAGEMENT'!$E$4,TreeLibrary!$I$9),TreeLibrary!$I143,IF(EXACT('TREE MANAGEMENT'!$E$4,TreeLibrary!$J$9),TreeLibrary!$J143,IF(EXACT('TREE MANAGEMENT'!$E$4,TreeLibrary!$K$9),TreeLibrary!$K143,"out of range")))))</f>
        <v>0</v>
      </c>
      <c r="H137" s="379">
        <f>IF(EXACT('TREE MANAGEMENT'!$F$4,TreeLibrary!$G$9),TreeLibrary!$G143,IF(EXACT('TREE MANAGEMENT'!$F$4,TreeLibrary!$H$9),TreeLibrary!$H143,IF(EXACT('TREE MANAGEMENT'!$F$4,TreeLibrary!$I$9),TreeLibrary!$I143,IF(EXACT('TREE MANAGEMENT'!$F$4,TreeLibrary!$J$9),TreeLibrary!$J143,IF(EXACT('TREE MANAGEMENT'!$F$4,TreeLibrary!$K$9),TreeLibrary!$K143,"out of range")))))</f>
        <v>0</v>
      </c>
      <c r="I137" s="379">
        <f>IF(EXACT('TREE MANAGEMENT'!$G$4,TreeLibrary!$G$9),TreeLibrary!$G143,IF(EXACT('TREE MANAGEMENT'!$G$4,TreeLibrary!$H$9),TreeLibrary!$H143,IF(EXACT('TREE MANAGEMENT'!$G$4,TreeLibrary!$I$9),TreeLibrary!$I143,IF(EXACT('TREE MANAGEMENT'!$G$4,TreeLibrary!$J$9),TreeLibrary!$J143,IF(EXACT('TREE MANAGEMENT'!$G$4,TreeLibrary!$K$9),TreeLibrary!$K143,"out of range")))))</f>
        <v>0</v>
      </c>
      <c r="J137" s="11"/>
      <c r="K137" s="11"/>
      <c r="L137" s="11"/>
      <c r="M137" s="11"/>
      <c r="N137" s="11"/>
    </row>
    <row r="138" spans="1:14" ht="18" customHeight="1" x14ac:dyDescent="0.3">
      <c r="A138" s="508"/>
      <c r="B138" s="486"/>
      <c r="C138" s="508"/>
      <c r="D138" s="204" t="str">
        <f>TreeLibrary!D144</f>
        <v>TF_MaleSinkperBunch</v>
      </c>
      <c r="E138" s="204" t="str">
        <f>TreeLibrary!E144</f>
        <v>Ripe5</v>
      </c>
      <c r="F138" s="388" t="str">
        <f>TreeLibrary!F144</f>
        <v>kg/bunch</v>
      </c>
      <c r="G138" s="379">
        <f>IF(EXACT('TREE MANAGEMENT'!$E$4,TreeLibrary!$G$9),TreeLibrary!$G144,IF(EXACT('TREE MANAGEMENT'!$E$4,TreeLibrary!$H$9),TreeLibrary!$H144,IF(EXACT('TREE MANAGEMENT'!$E$4,TreeLibrary!$I$9),TreeLibrary!$I144,IF(EXACT('TREE MANAGEMENT'!$E$4,TreeLibrary!$J$9),TreeLibrary!$J144,IF(EXACT('TREE MANAGEMENT'!$E$4,TreeLibrary!$K$9),TreeLibrary!$K144,"out of range")))))</f>
        <v>0</v>
      </c>
      <c r="H138" s="379">
        <f>IF(EXACT('TREE MANAGEMENT'!$F$4,TreeLibrary!$G$9),TreeLibrary!$G144,IF(EXACT('TREE MANAGEMENT'!$F$4,TreeLibrary!$H$9),TreeLibrary!$H144,IF(EXACT('TREE MANAGEMENT'!$F$4,TreeLibrary!$I$9),TreeLibrary!$I144,IF(EXACT('TREE MANAGEMENT'!$F$4,TreeLibrary!$J$9),TreeLibrary!$J144,IF(EXACT('TREE MANAGEMENT'!$F$4,TreeLibrary!$K$9),TreeLibrary!$K144,"out of range")))))</f>
        <v>0</v>
      </c>
      <c r="I138" s="379">
        <f>IF(EXACT('TREE MANAGEMENT'!$G$4,TreeLibrary!$G$9),TreeLibrary!$G144,IF(EXACT('TREE MANAGEMENT'!$G$4,TreeLibrary!$H$9),TreeLibrary!$H144,IF(EXACT('TREE MANAGEMENT'!$G$4,TreeLibrary!$I$9),TreeLibrary!$I144,IF(EXACT('TREE MANAGEMENT'!$G$4,TreeLibrary!$J$9),TreeLibrary!$J144,IF(EXACT('TREE MANAGEMENT'!$G$4,TreeLibrary!$K$9),TreeLibrary!$K144,"out of range")))))</f>
        <v>0</v>
      </c>
      <c r="J138" s="11"/>
      <c r="K138" s="11"/>
      <c r="L138" s="11"/>
      <c r="M138" s="11"/>
      <c r="N138" s="11"/>
    </row>
    <row r="139" spans="1:14" ht="18" customHeight="1" x14ac:dyDescent="0.3">
      <c r="A139" s="508"/>
      <c r="B139" s="486"/>
      <c r="C139" s="508"/>
      <c r="D139" s="204" t="str">
        <f>TreeLibrary!D145</f>
        <v>TF_MaleSinkperBunch</v>
      </c>
      <c r="E139" s="204" t="str">
        <f>TreeLibrary!E145</f>
        <v>Ripe6</v>
      </c>
      <c r="F139" s="388" t="str">
        <f>TreeLibrary!F145</f>
        <v>kg/bunch</v>
      </c>
      <c r="G139" s="379">
        <f>IF(EXACT('TREE MANAGEMENT'!$E$4,TreeLibrary!$G$9),TreeLibrary!$G145,IF(EXACT('TREE MANAGEMENT'!$E$4,TreeLibrary!$H$9),TreeLibrary!$H145,IF(EXACT('TREE MANAGEMENT'!$E$4,TreeLibrary!$I$9),TreeLibrary!$I145,IF(EXACT('TREE MANAGEMENT'!$E$4,TreeLibrary!$J$9),TreeLibrary!$J145,IF(EXACT('TREE MANAGEMENT'!$E$4,TreeLibrary!$K$9),TreeLibrary!$K145,"out of range")))))</f>
        <v>0</v>
      </c>
      <c r="H139" s="379">
        <f>IF(EXACT('TREE MANAGEMENT'!$F$4,TreeLibrary!$G$9),TreeLibrary!$G145,IF(EXACT('TREE MANAGEMENT'!$F$4,TreeLibrary!$H$9),TreeLibrary!$H145,IF(EXACT('TREE MANAGEMENT'!$F$4,TreeLibrary!$I$9),TreeLibrary!$I145,IF(EXACT('TREE MANAGEMENT'!$F$4,TreeLibrary!$J$9),TreeLibrary!$J145,IF(EXACT('TREE MANAGEMENT'!$F$4,TreeLibrary!$K$9),TreeLibrary!$K145,"out of range")))))</f>
        <v>0</v>
      </c>
      <c r="I139" s="379">
        <f>IF(EXACT('TREE MANAGEMENT'!$G$4,TreeLibrary!$G$9),TreeLibrary!$G145,IF(EXACT('TREE MANAGEMENT'!$G$4,TreeLibrary!$H$9),TreeLibrary!$H145,IF(EXACT('TREE MANAGEMENT'!$G$4,TreeLibrary!$I$9),TreeLibrary!$I145,IF(EXACT('TREE MANAGEMENT'!$G$4,TreeLibrary!$J$9),TreeLibrary!$J145,IF(EXACT('TREE MANAGEMENT'!$G$4,TreeLibrary!$K$9),TreeLibrary!$K145,"out of range")))))</f>
        <v>0</v>
      </c>
      <c r="J139" s="11"/>
      <c r="K139" s="11"/>
      <c r="L139" s="11"/>
      <c r="M139" s="11"/>
      <c r="N139" s="11"/>
    </row>
    <row r="140" spans="1:14" ht="18" customHeight="1" x14ac:dyDescent="0.3">
      <c r="A140" s="508"/>
      <c r="B140" s="486"/>
      <c r="C140" s="508"/>
      <c r="D140" s="204" t="str">
        <f>TreeLibrary!D146</f>
        <v>TF_MaleSinkperBunch</v>
      </c>
      <c r="E140" s="204" t="str">
        <f>TreeLibrary!E146</f>
        <v>Ripe7</v>
      </c>
      <c r="F140" s="388" t="str">
        <f>TreeLibrary!F146</f>
        <v>kg/bunch</v>
      </c>
      <c r="G140" s="379">
        <f>IF(EXACT('TREE MANAGEMENT'!$E$4,TreeLibrary!$G$9),TreeLibrary!$G146,IF(EXACT('TREE MANAGEMENT'!$E$4,TreeLibrary!$H$9),TreeLibrary!$H146,IF(EXACT('TREE MANAGEMENT'!$E$4,TreeLibrary!$I$9),TreeLibrary!$I146,IF(EXACT('TREE MANAGEMENT'!$E$4,TreeLibrary!$J$9),TreeLibrary!$J146,IF(EXACT('TREE MANAGEMENT'!$E$4,TreeLibrary!$K$9),TreeLibrary!$K146,"out of range")))))</f>
        <v>0</v>
      </c>
      <c r="H140" s="379">
        <f>IF(EXACT('TREE MANAGEMENT'!$F$4,TreeLibrary!$G$9),TreeLibrary!$G146,IF(EXACT('TREE MANAGEMENT'!$F$4,TreeLibrary!$H$9),TreeLibrary!$H146,IF(EXACT('TREE MANAGEMENT'!$F$4,TreeLibrary!$I$9),TreeLibrary!$I146,IF(EXACT('TREE MANAGEMENT'!$F$4,TreeLibrary!$J$9),TreeLibrary!$J146,IF(EXACT('TREE MANAGEMENT'!$F$4,TreeLibrary!$K$9),TreeLibrary!$K146,"out of range")))))</f>
        <v>0</v>
      </c>
      <c r="I140" s="379">
        <f>IF(EXACT('TREE MANAGEMENT'!$G$4,TreeLibrary!$G$9),TreeLibrary!$G146,IF(EXACT('TREE MANAGEMENT'!$G$4,TreeLibrary!$H$9),TreeLibrary!$H146,IF(EXACT('TREE MANAGEMENT'!$G$4,TreeLibrary!$I$9),TreeLibrary!$I146,IF(EXACT('TREE MANAGEMENT'!$G$4,TreeLibrary!$J$9),TreeLibrary!$J146,IF(EXACT('TREE MANAGEMENT'!$G$4,TreeLibrary!$K$9),TreeLibrary!$K146,"out of range")))))</f>
        <v>0</v>
      </c>
      <c r="J140" s="11"/>
      <c r="K140" s="11"/>
      <c r="L140" s="11"/>
      <c r="M140" s="11"/>
      <c r="N140" s="11"/>
    </row>
    <row r="141" spans="1:14" ht="18" customHeight="1" x14ac:dyDescent="0.3">
      <c r="A141" s="508"/>
      <c r="B141" s="486"/>
      <c r="C141" s="508"/>
      <c r="D141" s="204" t="str">
        <f>TreeLibrary!D147</f>
        <v>TF_MaleSinkperBunch</v>
      </c>
      <c r="E141" s="204" t="str">
        <f>TreeLibrary!E147</f>
        <v>Ripe8</v>
      </c>
      <c r="F141" s="388" t="str">
        <f>TreeLibrary!F147</f>
        <v>kg/bunch</v>
      </c>
      <c r="G141" s="379">
        <f>IF(EXACT('TREE MANAGEMENT'!$E$4,TreeLibrary!$G$9),TreeLibrary!$G147,IF(EXACT('TREE MANAGEMENT'!$E$4,TreeLibrary!$H$9),TreeLibrary!$H147,IF(EXACT('TREE MANAGEMENT'!$E$4,TreeLibrary!$I$9),TreeLibrary!$I147,IF(EXACT('TREE MANAGEMENT'!$E$4,TreeLibrary!$J$9),TreeLibrary!$J147,IF(EXACT('TREE MANAGEMENT'!$E$4,TreeLibrary!$K$9),TreeLibrary!$K147,"out of range")))))</f>
        <v>0</v>
      </c>
      <c r="H141" s="379">
        <f>IF(EXACT('TREE MANAGEMENT'!$F$4,TreeLibrary!$G$9),TreeLibrary!$G147,IF(EXACT('TREE MANAGEMENT'!$F$4,TreeLibrary!$H$9),TreeLibrary!$H147,IF(EXACT('TREE MANAGEMENT'!$F$4,TreeLibrary!$I$9),TreeLibrary!$I147,IF(EXACT('TREE MANAGEMENT'!$F$4,TreeLibrary!$J$9),TreeLibrary!$J147,IF(EXACT('TREE MANAGEMENT'!$F$4,TreeLibrary!$K$9),TreeLibrary!$K147,"out of range")))))</f>
        <v>0</v>
      </c>
      <c r="I141" s="379">
        <f>IF(EXACT('TREE MANAGEMENT'!$G$4,TreeLibrary!$G$9),TreeLibrary!$G147,IF(EXACT('TREE MANAGEMENT'!$G$4,TreeLibrary!$H$9),TreeLibrary!$H147,IF(EXACT('TREE MANAGEMENT'!$G$4,TreeLibrary!$I$9),TreeLibrary!$I147,IF(EXACT('TREE MANAGEMENT'!$G$4,TreeLibrary!$J$9),TreeLibrary!$J147,IF(EXACT('TREE MANAGEMENT'!$G$4,TreeLibrary!$K$9),TreeLibrary!$K147,"out of range")))))</f>
        <v>0</v>
      </c>
      <c r="J141" s="11"/>
      <c r="K141" s="11"/>
      <c r="L141" s="11"/>
      <c r="M141" s="11"/>
      <c r="N141" s="11"/>
    </row>
    <row r="142" spans="1:14" ht="18" customHeight="1" x14ac:dyDescent="0.3">
      <c r="A142" s="508"/>
      <c r="B142" s="486"/>
      <c r="C142" s="508"/>
      <c r="D142" s="204" t="str">
        <f>TreeLibrary!D148</f>
        <v>TF_MaleSinkperBunch</v>
      </c>
      <c r="E142" s="204" t="str">
        <f>TreeLibrary!E148</f>
        <v>Ripe9</v>
      </c>
      <c r="F142" s="388" t="str">
        <f>TreeLibrary!F148</f>
        <v>kg/bunch</v>
      </c>
      <c r="G142" s="379">
        <f>IF(EXACT('TREE MANAGEMENT'!$E$4,TreeLibrary!$G$9),TreeLibrary!$G148,IF(EXACT('TREE MANAGEMENT'!$E$4,TreeLibrary!$H$9),TreeLibrary!$H148,IF(EXACT('TREE MANAGEMENT'!$E$4,TreeLibrary!$I$9),TreeLibrary!$I148,IF(EXACT('TREE MANAGEMENT'!$E$4,TreeLibrary!$J$9),TreeLibrary!$J148,IF(EXACT('TREE MANAGEMENT'!$E$4,TreeLibrary!$K$9),TreeLibrary!$K148,"out of range")))))</f>
        <v>0</v>
      </c>
      <c r="H142" s="379">
        <f>IF(EXACT('TREE MANAGEMENT'!$F$4,TreeLibrary!$G$9),TreeLibrary!$G148,IF(EXACT('TREE MANAGEMENT'!$F$4,TreeLibrary!$H$9),TreeLibrary!$H148,IF(EXACT('TREE MANAGEMENT'!$F$4,TreeLibrary!$I$9),TreeLibrary!$I148,IF(EXACT('TREE MANAGEMENT'!$F$4,TreeLibrary!$J$9),TreeLibrary!$J148,IF(EXACT('TREE MANAGEMENT'!$F$4,TreeLibrary!$K$9),TreeLibrary!$K148,"out of range")))))</f>
        <v>0</v>
      </c>
      <c r="I142" s="379">
        <f>IF(EXACT('TREE MANAGEMENT'!$G$4,TreeLibrary!$G$9),TreeLibrary!$G148,IF(EXACT('TREE MANAGEMENT'!$G$4,TreeLibrary!$H$9),TreeLibrary!$H148,IF(EXACT('TREE MANAGEMENT'!$G$4,TreeLibrary!$I$9),TreeLibrary!$I148,IF(EXACT('TREE MANAGEMENT'!$G$4,TreeLibrary!$J$9),TreeLibrary!$J148,IF(EXACT('TREE MANAGEMENT'!$G$4,TreeLibrary!$K$9),TreeLibrary!$K148,"out of range")))))</f>
        <v>0</v>
      </c>
      <c r="J142" s="11"/>
      <c r="K142" s="11"/>
      <c r="L142" s="11"/>
      <c r="M142" s="11"/>
      <c r="N142" s="11"/>
    </row>
    <row r="143" spans="1:14" ht="18" customHeight="1" x14ac:dyDescent="0.3">
      <c r="A143" s="508"/>
      <c r="B143" s="486"/>
      <c r="C143" s="508"/>
      <c r="D143" s="204" t="str">
        <f>TreeLibrary!D149</f>
        <v>TF_MaleSinkperBunch</v>
      </c>
      <c r="E143" s="204" t="str">
        <f>TreeLibrary!E149</f>
        <v>Ripe10</v>
      </c>
      <c r="F143" s="388" t="str">
        <f>TreeLibrary!F149</f>
        <v>kg/bunch</v>
      </c>
      <c r="G143" s="379">
        <f>IF(EXACT('TREE MANAGEMENT'!$E$4,TreeLibrary!$G$9),TreeLibrary!$G149,IF(EXACT('TREE MANAGEMENT'!$E$4,TreeLibrary!$H$9),TreeLibrary!$H149,IF(EXACT('TREE MANAGEMENT'!$E$4,TreeLibrary!$I$9),TreeLibrary!$I149,IF(EXACT('TREE MANAGEMENT'!$E$4,TreeLibrary!$J$9),TreeLibrary!$J149,IF(EXACT('TREE MANAGEMENT'!$E$4,TreeLibrary!$K$9),TreeLibrary!$K149,"out of range")))))</f>
        <v>0</v>
      </c>
      <c r="H143" s="379">
        <f>IF(EXACT('TREE MANAGEMENT'!$F$4,TreeLibrary!$G$9),TreeLibrary!$G149,IF(EXACT('TREE MANAGEMENT'!$F$4,TreeLibrary!$H$9),TreeLibrary!$H149,IF(EXACT('TREE MANAGEMENT'!$F$4,TreeLibrary!$I$9),TreeLibrary!$I149,IF(EXACT('TREE MANAGEMENT'!$F$4,TreeLibrary!$J$9),TreeLibrary!$J149,IF(EXACT('TREE MANAGEMENT'!$F$4,TreeLibrary!$K$9),TreeLibrary!$K149,"out of range")))))</f>
        <v>0</v>
      </c>
      <c r="I143" s="379">
        <f>IF(EXACT('TREE MANAGEMENT'!$G$4,TreeLibrary!$G$9),TreeLibrary!$G149,IF(EXACT('TREE MANAGEMENT'!$G$4,TreeLibrary!$H$9),TreeLibrary!$H149,IF(EXACT('TREE MANAGEMENT'!$G$4,TreeLibrary!$I$9),TreeLibrary!$I149,IF(EXACT('TREE MANAGEMENT'!$G$4,TreeLibrary!$J$9),TreeLibrary!$J149,IF(EXACT('TREE MANAGEMENT'!$G$4,TreeLibrary!$K$9),TreeLibrary!$K149,"out of range")))))</f>
        <v>0</v>
      </c>
      <c r="J143" s="11"/>
      <c r="K143" s="11"/>
      <c r="L143" s="11"/>
      <c r="M143" s="11"/>
      <c r="N143" s="11"/>
    </row>
    <row r="144" spans="1:14" ht="18" customHeight="1" x14ac:dyDescent="0.3">
      <c r="A144" s="508"/>
      <c r="B144" s="486"/>
      <c r="C144" s="508"/>
      <c r="D144" s="204" t="str">
        <f>TreeLibrary!D150</f>
        <v>TF_MaleSinkperBunch</v>
      </c>
      <c r="E144" s="204" t="str">
        <f>TreeLibrary!E150</f>
        <v>Ripe11</v>
      </c>
      <c r="F144" s="388" t="str">
        <f>TreeLibrary!F150</f>
        <v>kg/bunch</v>
      </c>
      <c r="G144" s="379">
        <f>IF(EXACT('TREE MANAGEMENT'!$E$4,TreeLibrary!$G$9),TreeLibrary!$G150,IF(EXACT('TREE MANAGEMENT'!$E$4,TreeLibrary!$H$9),TreeLibrary!$H150,IF(EXACT('TREE MANAGEMENT'!$E$4,TreeLibrary!$I$9),TreeLibrary!$I150,IF(EXACT('TREE MANAGEMENT'!$E$4,TreeLibrary!$J$9),TreeLibrary!$J150,IF(EXACT('TREE MANAGEMENT'!$E$4,TreeLibrary!$K$9),TreeLibrary!$K150,"out of range")))))</f>
        <v>0</v>
      </c>
      <c r="H144" s="379">
        <f>IF(EXACT('TREE MANAGEMENT'!$F$4,TreeLibrary!$G$9),TreeLibrary!$G150,IF(EXACT('TREE MANAGEMENT'!$F$4,TreeLibrary!$H$9),TreeLibrary!$H150,IF(EXACT('TREE MANAGEMENT'!$F$4,TreeLibrary!$I$9),TreeLibrary!$I150,IF(EXACT('TREE MANAGEMENT'!$F$4,TreeLibrary!$J$9),TreeLibrary!$J150,IF(EXACT('TREE MANAGEMENT'!$F$4,TreeLibrary!$K$9),TreeLibrary!$K150,"out of range")))))</f>
        <v>0</v>
      </c>
      <c r="I144" s="379">
        <f>IF(EXACT('TREE MANAGEMENT'!$G$4,TreeLibrary!$G$9),TreeLibrary!$G150,IF(EXACT('TREE MANAGEMENT'!$G$4,TreeLibrary!$H$9),TreeLibrary!$H150,IF(EXACT('TREE MANAGEMENT'!$G$4,TreeLibrary!$I$9),TreeLibrary!$I150,IF(EXACT('TREE MANAGEMENT'!$G$4,TreeLibrary!$J$9),TreeLibrary!$J150,IF(EXACT('TREE MANAGEMENT'!$G$4,TreeLibrary!$K$9),TreeLibrary!$K150,"out of range")))))</f>
        <v>0</v>
      </c>
      <c r="J144" s="11"/>
      <c r="K144" s="11"/>
      <c r="L144" s="11"/>
      <c r="M144" s="11"/>
      <c r="N144" s="11"/>
    </row>
    <row r="145" spans="1:14" ht="18" customHeight="1" x14ac:dyDescent="0.3">
      <c r="A145" s="508"/>
      <c r="B145" s="486"/>
      <c r="C145" s="508"/>
      <c r="D145" s="204" t="str">
        <f>TreeLibrary!D151</f>
        <v>TF_MaleSinkperBunch</v>
      </c>
      <c r="E145" s="204" t="str">
        <f>TreeLibrary!E151</f>
        <v>Ripe12</v>
      </c>
      <c r="F145" s="388" t="str">
        <f>TreeLibrary!F151</f>
        <v>kg/bunch</v>
      </c>
      <c r="G145" s="379">
        <f>IF(EXACT('TREE MANAGEMENT'!$E$4,TreeLibrary!$G$9),TreeLibrary!$G151,IF(EXACT('TREE MANAGEMENT'!$E$4,TreeLibrary!$H$9),TreeLibrary!$H151,IF(EXACT('TREE MANAGEMENT'!$E$4,TreeLibrary!$I$9),TreeLibrary!$I151,IF(EXACT('TREE MANAGEMENT'!$E$4,TreeLibrary!$J$9),TreeLibrary!$J151,IF(EXACT('TREE MANAGEMENT'!$E$4,TreeLibrary!$K$9),TreeLibrary!$K151,"out of range")))))</f>
        <v>0</v>
      </c>
      <c r="H145" s="379">
        <f>IF(EXACT('TREE MANAGEMENT'!$F$4,TreeLibrary!$G$9),TreeLibrary!$G151,IF(EXACT('TREE MANAGEMENT'!$F$4,TreeLibrary!$H$9),TreeLibrary!$H151,IF(EXACT('TREE MANAGEMENT'!$F$4,TreeLibrary!$I$9),TreeLibrary!$I151,IF(EXACT('TREE MANAGEMENT'!$F$4,TreeLibrary!$J$9),TreeLibrary!$J151,IF(EXACT('TREE MANAGEMENT'!$F$4,TreeLibrary!$K$9),TreeLibrary!$K151,"out of range")))))</f>
        <v>0</v>
      </c>
      <c r="I145" s="379">
        <f>IF(EXACT('TREE MANAGEMENT'!$G$4,TreeLibrary!$G$9),TreeLibrary!$G151,IF(EXACT('TREE MANAGEMENT'!$G$4,TreeLibrary!$H$9),TreeLibrary!$H151,IF(EXACT('TREE MANAGEMENT'!$G$4,TreeLibrary!$I$9),TreeLibrary!$I151,IF(EXACT('TREE MANAGEMENT'!$G$4,TreeLibrary!$J$9),TreeLibrary!$J151,IF(EXACT('TREE MANAGEMENT'!$G$4,TreeLibrary!$K$9),TreeLibrary!$K151,"out of range")))))</f>
        <v>0</v>
      </c>
      <c r="J145" s="11"/>
      <c r="K145" s="11"/>
      <c r="L145" s="11"/>
      <c r="M145" s="11"/>
      <c r="N145" s="11"/>
    </row>
    <row r="146" spans="1:14" ht="18" customHeight="1" x14ac:dyDescent="0.3">
      <c r="A146" s="508"/>
      <c r="B146" s="486"/>
      <c r="C146" s="508"/>
      <c r="D146" s="204" t="str">
        <f>TreeLibrary!D152</f>
        <v>TF_MaleSinkperBunch</v>
      </c>
      <c r="E146" s="204" t="str">
        <f>TreeLibrary!E152</f>
        <v>EarlyFruit</v>
      </c>
      <c r="F146" s="388" t="str">
        <f>TreeLibrary!F152</f>
        <v>kg/bunch</v>
      </c>
      <c r="G146" s="379">
        <f>IF(EXACT('TREE MANAGEMENT'!$E$4,TreeLibrary!$G$9),TreeLibrary!$G152,IF(EXACT('TREE MANAGEMENT'!$E$4,TreeLibrary!$H$9),TreeLibrary!$H152,IF(EXACT('TREE MANAGEMENT'!$E$4,TreeLibrary!$I$9),TreeLibrary!$I152,IF(EXACT('TREE MANAGEMENT'!$E$4,TreeLibrary!$J$9),TreeLibrary!$J152,IF(EXACT('TREE MANAGEMENT'!$E$4,TreeLibrary!$K$9),TreeLibrary!$K152,"out of range")))))</f>
        <v>0</v>
      </c>
      <c r="H146" s="379">
        <f>IF(EXACT('TREE MANAGEMENT'!$F$4,TreeLibrary!$G$9),TreeLibrary!$G152,IF(EXACT('TREE MANAGEMENT'!$F$4,TreeLibrary!$H$9),TreeLibrary!$H152,IF(EXACT('TREE MANAGEMENT'!$F$4,TreeLibrary!$I$9),TreeLibrary!$I152,IF(EXACT('TREE MANAGEMENT'!$F$4,TreeLibrary!$J$9),TreeLibrary!$J152,IF(EXACT('TREE MANAGEMENT'!$F$4,TreeLibrary!$K$9),TreeLibrary!$K152,"out of range")))))</f>
        <v>0</v>
      </c>
      <c r="I146" s="379">
        <f>IF(EXACT('TREE MANAGEMENT'!$G$4,TreeLibrary!$G$9),TreeLibrary!$G152,IF(EXACT('TREE MANAGEMENT'!$G$4,TreeLibrary!$H$9),TreeLibrary!$H152,IF(EXACT('TREE MANAGEMENT'!$G$4,TreeLibrary!$I$9),TreeLibrary!$I152,IF(EXACT('TREE MANAGEMENT'!$G$4,TreeLibrary!$J$9),TreeLibrary!$J152,IF(EXACT('TREE MANAGEMENT'!$G$4,TreeLibrary!$K$9),TreeLibrary!$K152,"out of range")))))</f>
        <v>0</v>
      </c>
      <c r="J146" s="11"/>
      <c r="K146" s="11"/>
      <c r="L146" s="11"/>
      <c r="M146" s="11"/>
      <c r="N146" s="11"/>
    </row>
    <row r="147" spans="1:14" ht="18" customHeight="1" x14ac:dyDescent="0.3">
      <c r="A147" s="508"/>
      <c r="B147" s="486"/>
      <c r="C147" s="508"/>
      <c r="D147" s="204" t="str">
        <f>TreeLibrary!D153</f>
        <v>TF_MaleSinkperBunch</v>
      </c>
      <c r="E147" s="204" t="str">
        <f>TreeLibrary!E153</f>
        <v>Pollinated</v>
      </c>
      <c r="F147" s="388" t="str">
        <f>TreeLibrary!F153</f>
        <v>kg/bunch</v>
      </c>
      <c r="G147" s="379">
        <f>IF(EXACT('TREE MANAGEMENT'!$E$4,TreeLibrary!$G$9),TreeLibrary!$G153,IF(EXACT('TREE MANAGEMENT'!$E$4,TreeLibrary!$H$9),TreeLibrary!$H153,IF(EXACT('TREE MANAGEMENT'!$E$4,TreeLibrary!$I$9),TreeLibrary!$I153,IF(EXACT('TREE MANAGEMENT'!$E$4,TreeLibrary!$J$9),TreeLibrary!$J153,IF(EXACT('TREE MANAGEMENT'!$E$4,TreeLibrary!$K$9),TreeLibrary!$K153,"out of range")))))</f>
        <v>0</v>
      </c>
      <c r="H147" s="379">
        <f>IF(EXACT('TREE MANAGEMENT'!$F$4,TreeLibrary!$G$9),TreeLibrary!$G153,IF(EXACT('TREE MANAGEMENT'!$F$4,TreeLibrary!$H$9),TreeLibrary!$H153,IF(EXACT('TREE MANAGEMENT'!$F$4,TreeLibrary!$I$9),TreeLibrary!$I153,IF(EXACT('TREE MANAGEMENT'!$F$4,TreeLibrary!$J$9),TreeLibrary!$J153,IF(EXACT('TREE MANAGEMENT'!$F$4,TreeLibrary!$K$9),TreeLibrary!$K153,"out of range")))))</f>
        <v>0</v>
      </c>
      <c r="I147" s="379">
        <f>IF(EXACT('TREE MANAGEMENT'!$G$4,TreeLibrary!$G$9),TreeLibrary!$G153,IF(EXACT('TREE MANAGEMENT'!$G$4,TreeLibrary!$H$9),TreeLibrary!$H153,IF(EXACT('TREE MANAGEMENT'!$G$4,TreeLibrary!$I$9),TreeLibrary!$I153,IF(EXACT('TREE MANAGEMENT'!$G$4,TreeLibrary!$J$9),TreeLibrary!$J153,IF(EXACT('TREE MANAGEMENT'!$G$4,TreeLibrary!$K$9),TreeLibrary!$K153,"out of range")))))</f>
        <v>0.01</v>
      </c>
      <c r="J147" s="11"/>
      <c r="K147" s="11"/>
      <c r="L147" s="11"/>
      <c r="M147" s="11"/>
      <c r="N147" s="11"/>
    </row>
    <row r="148" spans="1:14" ht="18" customHeight="1" x14ac:dyDescent="0.3">
      <c r="A148" s="508"/>
      <c r="B148" s="486"/>
      <c r="C148" s="508"/>
      <c r="D148" s="204" t="str">
        <f>TreeLibrary!D154</f>
        <v>TF_MaleSinkperBunch</v>
      </c>
      <c r="E148" s="204" t="str">
        <f>TreeLibrary!E154</f>
        <v>Anthesis</v>
      </c>
      <c r="F148" s="388" t="str">
        <f>TreeLibrary!F154</f>
        <v>kg/bunch</v>
      </c>
      <c r="G148" s="379">
        <f>IF(EXACT('TREE MANAGEMENT'!$E$4,TreeLibrary!$G$9),TreeLibrary!$G154,IF(EXACT('TREE MANAGEMENT'!$E$4,TreeLibrary!$H$9),TreeLibrary!$H154,IF(EXACT('TREE MANAGEMENT'!$E$4,TreeLibrary!$I$9),TreeLibrary!$I154,IF(EXACT('TREE MANAGEMENT'!$E$4,TreeLibrary!$J$9),TreeLibrary!$J154,IF(EXACT('TREE MANAGEMENT'!$E$4,TreeLibrary!$K$9),TreeLibrary!$K154,"out of range")))))</f>
        <v>0</v>
      </c>
      <c r="H148" s="379">
        <f>IF(EXACT('TREE MANAGEMENT'!$F$4,TreeLibrary!$G$9),TreeLibrary!$G154,IF(EXACT('TREE MANAGEMENT'!$F$4,TreeLibrary!$H$9),TreeLibrary!$H154,IF(EXACT('TREE MANAGEMENT'!$F$4,TreeLibrary!$I$9),TreeLibrary!$I154,IF(EXACT('TREE MANAGEMENT'!$F$4,TreeLibrary!$J$9),TreeLibrary!$J154,IF(EXACT('TREE MANAGEMENT'!$F$4,TreeLibrary!$K$9),TreeLibrary!$K154,"out of range")))))</f>
        <v>0</v>
      </c>
      <c r="I148" s="379">
        <f>IF(EXACT('TREE MANAGEMENT'!$G$4,TreeLibrary!$G$9),TreeLibrary!$G154,IF(EXACT('TREE MANAGEMENT'!$G$4,TreeLibrary!$H$9),TreeLibrary!$H154,IF(EXACT('TREE MANAGEMENT'!$G$4,TreeLibrary!$I$9),TreeLibrary!$I154,IF(EXACT('TREE MANAGEMENT'!$G$4,TreeLibrary!$J$9),TreeLibrary!$J154,IF(EXACT('TREE MANAGEMENT'!$G$4,TreeLibrary!$K$9),TreeLibrary!$K154,"out of range")))))</f>
        <v>0.99</v>
      </c>
      <c r="J148" s="11"/>
      <c r="K148" s="11"/>
      <c r="L148" s="11"/>
      <c r="M148" s="11"/>
      <c r="N148" s="11"/>
    </row>
    <row r="149" spans="1:14" ht="18" customHeight="1" x14ac:dyDescent="0.3">
      <c r="A149" s="508"/>
      <c r="B149" s="486"/>
      <c r="C149" s="508"/>
      <c r="D149" s="204" t="str">
        <f>TreeLibrary!D155</f>
        <v>TF_MaleSinkperBunch</v>
      </c>
      <c r="E149" s="204" t="str">
        <f>TreeLibrary!E155</f>
        <v>Anthesis1</v>
      </c>
      <c r="F149" s="388" t="str">
        <f>TreeLibrary!F155</f>
        <v>kg/bunch</v>
      </c>
      <c r="G149" s="379">
        <f>IF(EXACT('TREE MANAGEMENT'!$E$4,TreeLibrary!$G$9),TreeLibrary!$G155,IF(EXACT('TREE MANAGEMENT'!$E$4,TreeLibrary!$H$9),TreeLibrary!$H155,IF(EXACT('TREE MANAGEMENT'!$E$4,TreeLibrary!$I$9),TreeLibrary!$I155,IF(EXACT('TREE MANAGEMENT'!$E$4,TreeLibrary!$J$9),TreeLibrary!$J155,IF(EXACT('TREE MANAGEMENT'!$E$4,TreeLibrary!$K$9),TreeLibrary!$K155,"out of range")))))</f>
        <v>0</v>
      </c>
      <c r="H149" s="379">
        <f>IF(EXACT('TREE MANAGEMENT'!$F$4,TreeLibrary!$G$9),TreeLibrary!$G155,IF(EXACT('TREE MANAGEMENT'!$F$4,TreeLibrary!$H$9),TreeLibrary!$H155,IF(EXACT('TREE MANAGEMENT'!$F$4,TreeLibrary!$I$9),TreeLibrary!$I155,IF(EXACT('TREE MANAGEMENT'!$F$4,TreeLibrary!$J$9),TreeLibrary!$J155,IF(EXACT('TREE MANAGEMENT'!$F$4,TreeLibrary!$K$9),TreeLibrary!$K155,"out of range")))))</f>
        <v>0</v>
      </c>
      <c r="I149" s="379">
        <f>IF(EXACT('TREE MANAGEMENT'!$G$4,TreeLibrary!$G$9),TreeLibrary!$G155,IF(EXACT('TREE MANAGEMENT'!$G$4,TreeLibrary!$H$9),TreeLibrary!$H155,IF(EXACT('TREE MANAGEMENT'!$G$4,TreeLibrary!$I$9),TreeLibrary!$I155,IF(EXACT('TREE MANAGEMENT'!$G$4,TreeLibrary!$J$9),TreeLibrary!$J155,IF(EXACT('TREE MANAGEMENT'!$G$4,TreeLibrary!$K$9),TreeLibrary!$K155,"out of range")))))</f>
        <v>0.7</v>
      </c>
      <c r="J149" s="11"/>
      <c r="K149" s="11"/>
      <c r="L149" s="11"/>
      <c r="M149" s="11"/>
      <c r="N149" s="11"/>
    </row>
    <row r="150" spans="1:14" ht="18" customHeight="1" x14ac:dyDescent="0.3">
      <c r="A150" s="508"/>
      <c r="B150" s="486"/>
      <c r="C150" s="508"/>
      <c r="D150" s="204" t="str">
        <f>TreeLibrary!D156</f>
        <v>TF_MaleSinkperBunch</v>
      </c>
      <c r="E150" s="204" t="str">
        <f>TreeLibrary!E156</f>
        <v>Anthesis2</v>
      </c>
      <c r="F150" s="388" t="str">
        <f>TreeLibrary!F156</f>
        <v>kg/bunch</v>
      </c>
      <c r="G150" s="379">
        <f>IF(EXACT('TREE MANAGEMENT'!$E$4,TreeLibrary!$G$9),TreeLibrary!$G156,IF(EXACT('TREE MANAGEMENT'!$E$4,TreeLibrary!$H$9),TreeLibrary!$H156,IF(EXACT('TREE MANAGEMENT'!$E$4,TreeLibrary!$I$9),TreeLibrary!$I156,IF(EXACT('TREE MANAGEMENT'!$E$4,TreeLibrary!$J$9),TreeLibrary!$J156,IF(EXACT('TREE MANAGEMENT'!$E$4,TreeLibrary!$K$9),TreeLibrary!$K156,"out of range")))))</f>
        <v>0</v>
      </c>
      <c r="H150" s="379">
        <f>IF(EXACT('TREE MANAGEMENT'!$F$4,TreeLibrary!$G$9),TreeLibrary!$G156,IF(EXACT('TREE MANAGEMENT'!$F$4,TreeLibrary!$H$9),TreeLibrary!$H156,IF(EXACT('TREE MANAGEMENT'!$F$4,TreeLibrary!$I$9),TreeLibrary!$I156,IF(EXACT('TREE MANAGEMENT'!$F$4,TreeLibrary!$J$9),TreeLibrary!$J156,IF(EXACT('TREE MANAGEMENT'!$F$4,TreeLibrary!$K$9),TreeLibrary!$K156,"out of range")))))</f>
        <v>0</v>
      </c>
      <c r="I150" s="379">
        <f>IF(EXACT('TREE MANAGEMENT'!$G$4,TreeLibrary!$G$9),TreeLibrary!$G156,IF(EXACT('TREE MANAGEMENT'!$G$4,TreeLibrary!$H$9),TreeLibrary!$H156,IF(EXACT('TREE MANAGEMENT'!$G$4,TreeLibrary!$I$9),TreeLibrary!$I156,IF(EXACT('TREE MANAGEMENT'!$G$4,TreeLibrary!$J$9),TreeLibrary!$J156,IF(EXACT('TREE MANAGEMENT'!$G$4,TreeLibrary!$K$9),TreeLibrary!$K156,"out of range")))))</f>
        <v>0.43</v>
      </c>
      <c r="J150" s="11"/>
      <c r="K150" s="11"/>
      <c r="L150" s="11"/>
      <c r="M150" s="11"/>
      <c r="N150" s="11"/>
    </row>
    <row r="151" spans="1:14" ht="18" customHeight="1" x14ac:dyDescent="0.3">
      <c r="A151" s="508"/>
      <c r="B151" s="486"/>
      <c r="C151" s="508"/>
      <c r="D151" s="204" t="str">
        <f>TreeLibrary!D157</f>
        <v>TF_MaleSinkperBunch</v>
      </c>
      <c r="E151" s="204" t="str">
        <f>TreeLibrary!E157</f>
        <v>Anthesis3</v>
      </c>
      <c r="F151" s="388" t="str">
        <f>TreeLibrary!F157</f>
        <v>kg/bunch</v>
      </c>
      <c r="G151" s="379">
        <f>IF(EXACT('TREE MANAGEMENT'!$E$4,TreeLibrary!$G$9),TreeLibrary!$G157,IF(EXACT('TREE MANAGEMENT'!$E$4,TreeLibrary!$H$9),TreeLibrary!$H157,IF(EXACT('TREE MANAGEMENT'!$E$4,TreeLibrary!$I$9),TreeLibrary!$I157,IF(EXACT('TREE MANAGEMENT'!$E$4,TreeLibrary!$J$9),TreeLibrary!$J157,IF(EXACT('TREE MANAGEMENT'!$E$4,TreeLibrary!$K$9),TreeLibrary!$K157,"out of range")))))</f>
        <v>0</v>
      </c>
      <c r="H151" s="379">
        <f>IF(EXACT('TREE MANAGEMENT'!$F$4,TreeLibrary!$G$9),TreeLibrary!$G157,IF(EXACT('TREE MANAGEMENT'!$F$4,TreeLibrary!$H$9),TreeLibrary!$H157,IF(EXACT('TREE MANAGEMENT'!$F$4,TreeLibrary!$I$9),TreeLibrary!$I157,IF(EXACT('TREE MANAGEMENT'!$F$4,TreeLibrary!$J$9),TreeLibrary!$J157,IF(EXACT('TREE MANAGEMENT'!$F$4,TreeLibrary!$K$9),TreeLibrary!$K157,"out of range")))))</f>
        <v>0</v>
      </c>
      <c r="I151" s="379">
        <f>IF(EXACT('TREE MANAGEMENT'!$G$4,TreeLibrary!$G$9),TreeLibrary!$G157,IF(EXACT('TREE MANAGEMENT'!$G$4,TreeLibrary!$H$9),TreeLibrary!$H157,IF(EXACT('TREE MANAGEMENT'!$G$4,TreeLibrary!$I$9),TreeLibrary!$I157,IF(EXACT('TREE MANAGEMENT'!$G$4,TreeLibrary!$J$9),TreeLibrary!$J157,IF(EXACT('TREE MANAGEMENT'!$G$4,TreeLibrary!$K$9),TreeLibrary!$K157,"out of range")))))</f>
        <v>0.31</v>
      </c>
      <c r="J151" s="11"/>
      <c r="K151" s="11"/>
      <c r="L151" s="11"/>
      <c r="M151" s="11"/>
      <c r="N151" s="11"/>
    </row>
    <row r="152" spans="1:14" ht="18" customHeight="1" x14ac:dyDescent="0.3">
      <c r="A152" s="508"/>
      <c r="B152" s="486"/>
      <c r="C152" s="508"/>
      <c r="D152" s="204" t="str">
        <f>TreeLibrary!D158</f>
        <v>TF_MaleSinkperBunch</v>
      </c>
      <c r="E152" s="204" t="str">
        <f>TreeLibrary!E158</f>
        <v>Anthesis4</v>
      </c>
      <c r="F152" s="388" t="str">
        <f>TreeLibrary!F158</f>
        <v>kg/bunch</v>
      </c>
      <c r="G152" s="379">
        <f>IF(EXACT('TREE MANAGEMENT'!$E$4,TreeLibrary!$G$9),TreeLibrary!$G158,IF(EXACT('TREE MANAGEMENT'!$E$4,TreeLibrary!$H$9),TreeLibrary!$H158,IF(EXACT('TREE MANAGEMENT'!$E$4,TreeLibrary!$I$9),TreeLibrary!$I158,IF(EXACT('TREE MANAGEMENT'!$E$4,TreeLibrary!$J$9),TreeLibrary!$J158,IF(EXACT('TREE MANAGEMENT'!$E$4,TreeLibrary!$K$9),TreeLibrary!$K158,"out of range")))))</f>
        <v>0</v>
      </c>
      <c r="H152" s="379">
        <f>IF(EXACT('TREE MANAGEMENT'!$F$4,TreeLibrary!$G$9),TreeLibrary!$G158,IF(EXACT('TREE MANAGEMENT'!$F$4,TreeLibrary!$H$9),TreeLibrary!$H158,IF(EXACT('TREE MANAGEMENT'!$F$4,TreeLibrary!$I$9),TreeLibrary!$I158,IF(EXACT('TREE MANAGEMENT'!$F$4,TreeLibrary!$J$9),TreeLibrary!$J158,IF(EXACT('TREE MANAGEMENT'!$F$4,TreeLibrary!$K$9),TreeLibrary!$K158,"out of range")))))</f>
        <v>0</v>
      </c>
      <c r="I152" s="379">
        <f>IF(EXACT('TREE MANAGEMENT'!$G$4,TreeLibrary!$G$9),TreeLibrary!$G158,IF(EXACT('TREE MANAGEMENT'!$G$4,TreeLibrary!$H$9),TreeLibrary!$H158,IF(EXACT('TREE MANAGEMENT'!$G$4,TreeLibrary!$I$9),TreeLibrary!$I158,IF(EXACT('TREE MANAGEMENT'!$G$4,TreeLibrary!$J$9),TreeLibrary!$J158,IF(EXACT('TREE MANAGEMENT'!$G$4,TreeLibrary!$K$9),TreeLibrary!$K158,"out of range")))))</f>
        <v>0.12</v>
      </c>
      <c r="J152" s="11"/>
      <c r="K152" s="11"/>
      <c r="L152" s="11"/>
      <c r="M152" s="11"/>
      <c r="N152" s="11"/>
    </row>
    <row r="153" spans="1:14" ht="18" customHeight="1" x14ac:dyDescent="0.3">
      <c r="A153" s="508"/>
      <c r="B153" s="486"/>
      <c r="C153" s="508"/>
      <c r="D153" s="204" t="str">
        <f>TreeLibrary!D159</f>
        <v>TF_MaleSinkperBunch</v>
      </c>
      <c r="E153" s="204" t="str">
        <f>TreeLibrary!E159</f>
        <v>Anthesis5</v>
      </c>
      <c r="F153" s="388" t="str">
        <f>TreeLibrary!F159</f>
        <v>kg/bunch</v>
      </c>
      <c r="G153" s="379">
        <f>IF(EXACT('TREE MANAGEMENT'!$E$4,TreeLibrary!$G$9),TreeLibrary!$G159,IF(EXACT('TREE MANAGEMENT'!$E$4,TreeLibrary!$H$9),TreeLibrary!$H159,IF(EXACT('TREE MANAGEMENT'!$E$4,TreeLibrary!$I$9),TreeLibrary!$I159,IF(EXACT('TREE MANAGEMENT'!$E$4,TreeLibrary!$J$9),TreeLibrary!$J159,IF(EXACT('TREE MANAGEMENT'!$E$4,TreeLibrary!$K$9),TreeLibrary!$K159,"out of range")))))</f>
        <v>0</v>
      </c>
      <c r="H153" s="379">
        <f>IF(EXACT('TREE MANAGEMENT'!$F$4,TreeLibrary!$G$9),TreeLibrary!$G159,IF(EXACT('TREE MANAGEMENT'!$F$4,TreeLibrary!$H$9),TreeLibrary!$H159,IF(EXACT('TREE MANAGEMENT'!$F$4,TreeLibrary!$I$9),TreeLibrary!$I159,IF(EXACT('TREE MANAGEMENT'!$F$4,TreeLibrary!$J$9),TreeLibrary!$J159,IF(EXACT('TREE MANAGEMENT'!$F$4,TreeLibrary!$K$9),TreeLibrary!$K159,"out of range")))))</f>
        <v>0</v>
      </c>
      <c r="I153" s="379">
        <f>IF(EXACT('TREE MANAGEMENT'!$G$4,TreeLibrary!$G$9),TreeLibrary!$G159,IF(EXACT('TREE MANAGEMENT'!$G$4,TreeLibrary!$H$9),TreeLibrary!$H159,IF(EXACT('TREE MANAGEMENT'!$G$4,TreeLibrary!$I$9),TreeLibrary!$I159,IF(EXACT('TREE MANAGEMENT'!$G$4,TreeLibrary!$J$9),TreeLibrary!$J159,IF(EXACT('TREE MANAGEMENT'!$G$4,TreeLibrary!$K$9),TreeLibrary!$K159,"out of range")))))</f>
        <v>0.04</v>
      </c>
      <c r="J153" s="11"/>
      <c r="K153" s="11"/>
      <c r="L153" s="11"/>
      <c r="M153" s="11"/>
      <c r="N153" s="11"/>
    </row>
    <row r="154" spans="1:14" ht="18" customHeight="1" x14ac:dyDescent="0.3">
      <c r="A154" s="508"/>
      <c r="B154" s="486"/>
      <c r="C154" s="508"/>
      <c r="D154" s="204" t="str">
        <f>TreeLibrary!D160</f>
        <v>TF_MaleSinkperBunch</v>
      </c>
      <c r="E154" s="204" t="str">
        <f>TreeLibrary!E160</f>
        <v>Anthesis6</v>
      </c>
      <c r="F154" s="388" t="str">
        <f>TreeLibrary!F160</f>
        <v>kg/bunch</v>
      </c>
      <c r="G154" s="379">
        <f>IF(EXACT('TREE MANAGEMENT'!$E$4,TreeLibrary!$G$9),TreeLibrary!$G160,IF(EXACT('TREE MANAGEMENT'!$E$4,TreeLibrary!$H$9),TreeLibrary!$H160,IF(EXACT('TREE MANAGEMENT'!$E$4,TreeLibrary!$I$9),TreeLibrary!$I160,IF(EXACT('TREE MANAGEMENT'!$E$4,TreeLibrary!$J$9),TreeLibrary!$J160,IF(EXACT('TREE MANAGEMENT'!$E$4,TreeLibrary!$K$9),TreeLibrary!$K160,"out of range")))))</f>
        <v>0</v>
      </c>
      <c r="H154" s="379">
        <f>IF(EXACT('TREE MANAGEMENT'!$F$4,TreeLibrary!$G$9),TreeLibrary!$G160,IF(EXACT('TREE MANAGEMENT'!$F$4,TreeLibrary!$H$9),TreeLibrary!$H160,IF(EXACT('TREE MANAGEMENT'!$F$4,TreeLibrary!$I$9),TreeLibrary!$I160,IF(EXACT('TREE MANAGEMENT'!$F$4,TreeLibrary!$J$9),TreeLibrary!$J160,IF(EXACT('TREE MANAGEMENT'!$F$4,TreeLibrary!$K$9),TreeLibrary!$K160,"out of range")))))</f>
        <v>0</v>
      </c>
      <c r="I154" s="379">
        <f>IF(EXACT('TREE MANAGEMENT'!$G$4,TreeLibrary!$G$9),TreeLibrary!$G160,IF(EXACT('TREE MANAGEMENT'!$G$4,TreeLibrary!$H$9),TreeLibrary!$H160,IF(EXACT('TREE MANAGEMENT'!$G$4,TreeLibrary!$I$9),TreeLibrary!$I160,IF(EXACT('TREE MANAGEMENT'!$G$4,TreeLibrary!$J$9),TreeLibrary!$J160,IF(EXACT('TREE MANAGEMENT'!$G$4,TreeLibrary!$K$9),TreeLibrary!$K160,"out of range")))))</f>
        <v>0.01</v>
      </c>
      <c r="J154" s="11"/>
      <c r="K154" s="11"/>
      <c r="L154" s="11"/>
      <c r="M154" s="11"/>
      <c r="N154" s="11"/>
    </row>
    <row r="155" spans="1:14" ht="18" customHeight="1" x14ac:dyDescent="0.3">
      <c r="A155" s="508"/>
      <c r="B155" s="486"/>
      <c r="C155" s="508"/>
      <c r="D155" s="204" t="str">
        <f>TreeLibrary!D161</f>
        <v>TF_FemaleSinkperFruit</v>
      </c>
      <c r="E155" s="204" t="str">
        <f>TreeLibrary!E161</f>
        <v>Ripe</v>
      </c>
      <c r="F155" s="388" t="str">
        <f>TreeLibrary!F161</f>
        <v>kg/fruit</v>
      </c>
      <c r="G155" s="379">
        <f>IF(EXACT('TREE MANAGEMENT'!$E$4,TreeLibrary!$G$9),TreeLibrary!$G161,IF(EXACT('TREE MANAGEMENT'!$E$4,TreeLibrary!$H$9),TreeLibrary!$H161,IF(EXACT('TREE MANAGEMENT'!$E$4,TreeLibrary!$I$9),TreeLibrary!$I161,IF(EXACT('TREE MANAGEMENT'!$E$4,TreeLibrary!$J$9),TreeLibrary!$J161,IF(EXACT('TREE MANAGEMENT'!$E$4,TreeLibrary!$K$9),TreeLibrary!$K161,"out of range")))))</f>
        <v>0</v>
      </c>
      <c r="H155" s="379">
        <f>IF(EXACT('TREE MANAGEMENT'!$F$4,TreeLibrary!$G$9),TreeLibrary!$G161,IF(EXACT('TREE MANAGEMENT'!$F$4,TreeLibrary!$H$9),TreeLibrary!$H161,IF(EXACT('TREE MANAGEMENT'!$F$4,TreeLibrary!$I$9),TreeLibrary!$I161,IF(EXACT('TREE MANAGEMENT'!$F$4,TreeLibrary!$J$9),TreeLibrary!$J161,IF(EXACT('TREE MANAGEMENT'!$F$4,TreeLibrary!$K$9),TreeLibrary!$K161,"out of range")))))</f>
        <v>0</v>
      </c>
      <c r="I155" s="379">
        <f>IF(EXACT('TREE MANAGEMENT'!$G$4,TreeLibrary!$G$9),TreeLibrary!$G161,IF(EXACT('TREE MANAGEMENT'!$G$4,TreeLibrary!$H$9),TreeLibrary!$H161,IF(EXACT('TREE MANAGEMENT'!$G$4,TreeLibrary!$I$9),TreeLibrary!$I161,IF(EXACT('TREE MANAGEMENT'!$G$4,TreeLibrary!$J$9),TreeLibrary!$J161,IF(EXACT('TREE MANAGEMENT'!$G$4,TreeLibrary!$K$9),TreeLibrary!$K161,"out of range")))))</f>
        <v>0.99</v>
      </c>
      <c r="J155" s="11"/>
      <c r="K155" s="11"/>
      <c r="L155" s="11"/>
      <c r="M155" s="11"/>
      <c r="N155" s="11"/>
    </row>
    <row r="156" spans="1:14" ht="18" customHeight="1" x14ac:dyDescent="0.3">
      <c r="A156" s="508"/>
      <c r="B156" s="486"/>
      <c r="C156" s="508"/>
      <c r="D156" s="204" t="str">
        <f>TreeLibrary!D162</f>
        <v>TF_FemaleSinkperFruit</v>
      </c>
      <c r="E156" s="204" t="str">
        <f>TreeLibrary!E162</f>
        <v>Ripe1</v>
      </c>
      <c r="F156" s="388" t="str">
        <f>TreeLibrary!F162</f>
        <v>kg/fruit</v>
      </c>
      <c r="G156" s="379">
        <f>IF(EXACT('TREE MANAGEMENT'!$E$4,TreeLibrary!$G$9),TreeLibrary!$G162,IF(EXACT('TREE MANAGEMENT'!$E$4,TreeLibrary!$H$9),TreeLibrary!$H162,IF(EXACT('TREE MANAGEMENT'!$E$4,TreeLibrary!$I$9),TreeLibrary!$I162,IF(EXACT('TREE MANAGEMENT'!$E$4,TreeLibrary!$J$9),TreeLibrary!$J162,IF(EXACT('TREE MANAGEMENT'!$E$4,TreeLibrary!$K$9),TreeLibrary!$K162,"out of range")))))</f>
        <v>0</v>
      </c>
      <c r="H156" s="379">
        <f>IF(EXACT('TREE MANAGEMENT'!$F$4,TreeLibrary!$G$9),TreeLibrary!$G162,IF(EXACT('TREE MANAGEMENT'!$F$4,TreeLibrary!$H$9),TreeLibrary!$H162,IF(EXACT('TREE MANAGEMENT'!$F$4,TreeLibrary!$I$9),TreeLibrary!$I162,IF(EXACT('TREE MANAGEMENT'!$F$4,TreeLibrary!$J$9),TreeLibrary!$J162,IF(EXACT('TREE MANAGEMENT'!$F$4,TreeLibrary!$K$9),TreeLibrary!$K162,"out of range")))))</f>
        <v>0</v>
      </c>
      <c r="I156" s="379">
        <f>IF(EXACT('TREE MANAGEMENT'!$G$4,TreeLibrary!$G$9),TreeLibrary!$G162,IF(EXACT('TREE MANAGEMENT'!$G$4,TreeLibrary!$H$9),TreeLibrary!$H162,IF(EXACT('TREE MANAGEMENT'!$G$4,TreeLibrary!$I$9),TreeLibrary!$I162,IF(EXACT('TREE MANAGEMENT'!$G$4,TreeLibrary!$J$9),TreeLibrary!$J162,IF(EXACT('TREE MANAGEMENT'!$G$4,TreeLibrary!$K$9),TreeLibrary!$K162,"out of range")))))</f>
        <v>0.98</v>
      </c>
      <c r="J156" s="11"/>
      <c r="K156" s="11"/>
      <c r="L156" s="11"/>
      <c r="M156" s="11"/>
      <c r="N156" s="11"/>
    </row>
    <row r="157" spans="1:14" ht="18" customHeight="1" x14ac:dyDescent="0.3">
      <c r="A157" s="508"/>
      <c r="B157" s="486"/>
      <c r="C157" s="508"/>
      <c r="D157" s="204" t="str">
        <f>TreeLibrary!D163</f>
        <v>TF_FemaleSinkperFruit</v>
      </c>
      <c r="E157" s="204" t="str">
        <f>TreeLibrary!E163</f>
        <v>Ripe2</v>
      </c>
      <c r="F157" s="388" t="str">
        <f>TreeLibrary!F163</f>
        <v>kg/fruit</v>
      </c>
      <c r="G157" s="379">
        <f>IF(EXACT('TREE MANAGEMENT'!$E$4,TreeLibrary!$G$9),TreeLibrary!$G163,IF(EXACT('TREE MANAGEMENT'!$E$4,TreeLibrary!$H$9),TreeLibrary!$H163,IF(EXACT('TREE MANAGEMENT'!$E$4,TreeLibrary!$I$9),TreeLibrary!$I163,IF(EXACT('TREE MANAGEMENT'!$E$4,TreeLibrary!$J$9),TreeLibrary!$J163,IF(EXACT('TREE MANAGEMENT'!$E$4,TreeLibrary!$K$9),TreeLibrary!$K163,"out of range")))))</f>
        <v>0</v>
      </c>
      <c r="H157" s="379">
        <f>IF(EXACT('TREE MANAGEMENT'!$F$4,TreeLibrary!$G$9),TreeLibrary!$G163,IF(EXACT('TREE MANAGEMENT'!$F$4,TreeLibrary!$H$9),TreeLibrary!$H163,IF(EXACT('TREE MANAGEMENT'!$F$4,TreeLibrary!$I$9),TreeLibrary!$I163,IF(EXACT('TREE MANAGEMENT'!$F$4,TreeLibrary!$J$9),TreeLibrary!$J163,IF(EXACT('TREE MANAGEMENT'!$F$4,TreeLibrary!$K$9),TreeLibrary!$K163,"out of range")))))</f>
        <v>0</v>
      </c>
      <c r="I157" s="379">
        <f>IF(EXACT('TREE MANAGEMENT'!$G$4,TreeLibrary!$G$9),TreeLibrary!$G163,IF(EXACT('TREE MANAGEMENT'!$G$4,TreeLibrary!$H$9),TreeLibrary!$H163,IF(EXACT('TREE MANAGEMENT'!$G$4,TreeLibrary!$I$9),TreeLibrary!$I163,IF(EXACT('TREE MANAGEMENT'!$G$4,TreeLibrary!$J$9),TreeLibrary!$J163,IF(EXACT('TREE MANAGEMENT'!$G$4,TreeLibrary!$K$9),TreeLibrary!$K163,"out of range")))))</f>
        <v>0.93</v>
      </c>
      <c r="J157" s="11"/>
      <c r="K157" s="11"/>
      <c r="L157" s="11"/>
      <c r="M157" s="11"/>
      <c r="N157" s="11"/>
    </row>
    <row r="158" spans="1:14" ht="18" customHeight="1" x14ac:dyDescent="0.3">
      <c r="A158" s="508"/>
      <c r="B158" s="486"/>
      <c r="C158" s="508"/>
      <c r="D158" s="204" t="str">
        <f>TreeLibrary!D164</f>
        <v>TF_FemaleSinkperFruit</v>
      </c>
      <c r="E158" s="204" t="str">
        <f>TreeLibrary!E164</f>
        <v>Ripe3</v>
      </c>
      <c r="F158" s="388" t="str">
        <f>TreeLibrary!F164</f>
        <v>kg/fruit</v>
      </c>
      <c r="G158" s="379">
        <f>IF(EXACT('TREE MANAGEMENT'!$E$4,TreeLibrary!$G$9),TreeLibrary!$G164,IF(EXACT('TREE MANAGEMENT'!$E$4,TreeLibrary!$H$9),TreeLibrary!$H164,IF(EXACT('TREE MANAGEMENT'!$E$4,TreeLibrary!$I$9),TreeLibrary!$I164,IF(EXACT('TREE MANAGEMENT'!$E$4,TreeLibrary!$J$9),TreeLibrary!$J164,IF(EXACT('TREE MANAGEMENT'!$E$4,TreeLibrary!$K$9),TreeLibrary!$K164,"out of range")))))</f>
        <v>0</v>
      </c>
      <c r="H158" s="379">
        <f>IF(EXACT('TREE MANAGEMENT'!$F$4,TreeLibrary!$G$9),TreeLibrary!$G164,IF(EXACT('TREE MANAGEMENT'!$F$4,TreeLibrary!$H$9),TreeLibrary!$H164,IF(EXACT('TREE MANAGEMENT'!$F$4,TreeLibrary!$I$9),TreeLibrary!$I164,IF(EXACT('TREE MANAGEMENT'!$F$4,TreeLibrary!$J$9),TreeLibrary!$J164,IF(EXACT('TREE MANAGEMENT'!$F$4,TreeLibrary!$K$9),TreeLibrary!$K164,"out of range")))))</f>
        <v>0</v>
      </c>
      <c r="I158" s="379">
        <f>IF(EXACT('TREE MANAGEMENT'!$G$4,TreeLibrary!$G$9),TreeLibrary!$G164,IF(EXACT('TREE MANAGEMENT'!$G$4,TreeLibrary!$H$9),TreeLibrary!$H164,IF(EXACT('TREE MANAGEMENT'!$G$4,TreeLibrary!$I$9),TreeLibrary!$I164,IF(EXACT('TREE MANAGEMENT'!$G$4,TreeLibrary!$J$9),TreeLibrary!$J164,IF(EXACT('TREE MANAGEMENT'!$G$4,TreeLibrary!$K$9),TreeLibrary!$K164,"out of range")))))</f>
        <v>0.81499999999999995</v>
      </c>
      <c r="J158" s="11"/>
      <c r="K158" s="11"/>
      <c r="L158" s="11"/>
      <c r="M158" s="11"/>
      <c r="N158" s="11"/>
    </row>
    <row r="159" spans="1:14" ht="18" customHeight="1" x14ac:dyDescent="0.3">
      <c r="A159" s="508"/>
      <c r="B159" s="486"/>
      <c r="C159" s="508"/>
      <c r="D159" s="204" t="str">
        <f>TreeLibrary!D165</f>
        <v>TF_FemaleSinkperFruit</v>
      </c>
      <c r="E159" s="204" t="str">
        <f>TreeLibrary!E165</f>
        <v>Ripe4</v>
      </c>
      <c r="F159" s="388" t="str">
        <f>TreeLibrary!F165</f>
        <v>kg/fruit</v>
      </c>
      <c r="G159" s="379">
        <f>IF(EXACT('TREE MANAGEMENT'!$E$4,TreeLibrary!$G$9),TreeLibrary!$G165,IF(EXACT('TREE MANAGEMENT'!$E$4,TreeLibrary!$H$9),TreeLibrary!$H165,IF(EXACT('TREE MANAGEMENT'!$E$4,TreeLibrary!$I$9),TreeLibrary!$I165,IF(EXACT('TREE MANAGEMENT'!$E$4,TreeLibrary!$J$9),TreeLibrary!$J165,IF(EXACT('TREE MANAGEMENT'!$E$4,TreeLibrary!$K$9),TreeLibrary!$K165,"out of range")))))</f>
        <v>0</v>
      </c>
      <c r="H159" s="379">
        <f>IF(EXACT('TREE MANAGEMENT'!$F$4,TreeLibrary!$G$9),TreeLibrary!$G165,IF(EXACT('TREE MANAGEMENT'!$F$4,TreeLibrary!$H$9),TreeLibrary!$H165,IF(EXACT('TREE MANAGEMENT'!$F$4,TreeLibrary!$I$9),TreeLibrary!$I165,IF(EXACT('TREE MANAGEMENT'!$F$4,TreeLibrary!$J$9),TreeLibrary!$J165,IF(EXACT('TREE MANAGEMENT'!$F$4,TreeLibrary!$K$9),TreeLibrary!$K165,"out of range")))))</f>
        <v>0</v>
      </c>
      <c r="I159" s="379">
        <f>IF(EXACT('TREE MANAGEMENT'!$G$4,TreeLibrary!$G$9),TreeLibrary!$G165,IF(EXACT('TREE MANAGEMENT'!$G$4,TreeLibrary!$H$9),TreeLibrary!$H165,IF(EXACT('TREE MANAGEMENT'!$G$4,TreeLibrary!$I$9),TreeLibrary!$I165,IF(EXACT('TREE MANAGEMENT'!$G$4,TreeLibrary!$J$9),TreeLibrary!$J165,IF(EXACT('TREE MANAGEMENT'!$G$4,TreeLibrary!$K$9),TreeLibrary!$K165,"out of range")))))</f>
        <v>0.81</v>
      </c>
      <c r="J159" s="11"/>
      <c r="K159" s="11"/>
      <c r="L159" s="11"/>
      <c r="M159" s="11"/>
      <c r="N159" s="11"/>
    </row>
    <row r="160" spans="1:14" ht="18" customHeight="1" x14ac:dyDescent="0.3">
      <c r="A160" s="508"/>
      <c r="B160" s="486"/>
      <c r="C160" s="508"/>
      <c r="D160" s="204" t="str">
        <f>TreeLibrary!D166</f>
        <v>TF_FemaleSinkperFruit</v>
      </c>
      <c r="E160" s="204" t="str">
        <f>TreeLibrary!E166</f>
        <v>Ripe5</v>
      </c>
      <c r="F160" s="388" t="str">
        <f>TreeLibrary!F166</f>
        <v>kg/fruit</v>
      </c>
      <c r="G160" s="379">
        <f>IF(EXACT('TREE MANAGEMENT'!$E$4,TreeLibrary!$G$9),TreeLibrary!$G166,IF(EXACT('TREE MANAGEMENT'!$E$4,TreeLibrary!$H$9),TreeLibrary!$H166,IF(EXACT('TREE MANAGEMENT'!$E$4,TreeLibrary!$I$9),TreeLibrary!$I166,IF(EXACT('TREE MANAGEMENT'!$E$4,TreeLibrary!$J$9),TreeLibrary!$J166,IF(EXACT('TREE MANAGEMENT'!$E$4,TreeLibrary!$K$9),TreeLibrary!$K166,"out of range")))))</f>
        <v>0</v>
      </c>
      <c r="H160" s="379">
        <f>IF(EXACT('TREE MANAGEMENT'!$F$4,TreeLibrary!$G$9),TreeLibrary!$G166,IF(EXACT('TREE MANAGEMENT'!$F$4,TreeLibrary!$H$9),TreeLibrary!$H166,IF(EXACT('TREE MANAGEMENT'!$F$4,TreeLibrary!$I$9),TreeLibrary!$I166,IF(EXACT('TREE MANAGEMENT'!$F$4,TreeLibrary!$J$9),TreeLibrary!$J166,IF(EXACT('TREE MANAGEMENT'!$F$4,TreeLibrary!$K$9),TreeLibrary!$K166,"out of range")))))</f>
        <v>0</v>
      </c>
      <c r="I160" s="379">
        <f>IF(EXACT('TREE MANAGEMENT'!$G$4,TreeLibrary!$G$9),TreeLibrary!$G166,IF(EXACT('TREE MANAGEMENT'!$G$4,TreeLibrary!$H$9),TreeLibrary!$H166,IF(EXACT('TREE MANAGEMENT'!$G$4,TreeLibrary!$I$9),TreeLibrary!$I166,IF(EXACT('TREE MANAGEMENT'!$G$4,TreeLibrary!$J$9),TreeLibrary!$J166,IF(EXACT('TREE MANAGEMENT'!$G$4,TreeLibrary!$K$9),TreeLibrary!$K166,"out of range")))))</f>
        <v>0.4</v>
      </c>
      <c r="J160" s="11"/>
      <c r="K160" s="11"/>
      <c r="L160" s="11"/>
      <c r="M160" s="11"/>
      <c r="N160" s="11"/>
    </row>
    <row r="161" spans="1:14" ht="18" customHeight="1" x14ac:dyDescent="0.3">
      <c r="A161" s="508"/>
      <c r="B161" s="486"/>
      <c r="C161" s="508"/>
      <c r="D161" s="204" t="str">
        <f>TreeLibrary!D167</f>
        <v>TF_FemaleSinkperFruit</v>
      </c>
      <c r="E161" s="204" t="str">
        <f>TreeLibrary!E167</f>
        <v>Ripe6</v>
      </c>
      <c r="F161" s="388" t="str">
        <f>TreeLibrary!F167</f>
        <v>kg/fruit</v>
      </c>
      <c r="G161" s="379">
        <f>IF(EXACT('TREE MANAGEMENT'!$E$4,TreeLibrary!$G$9),TreeLibrary!$G167,IF(EXACT('TREE MANAGEMENT'!$E$4,TreeLibrary!$H$9),TreeLibrary!$H167,IF(EXACT('TREE MANAGEMENT'!$E$4,TreeLibrary!$I$9),TreeLibrary!$I167,IF(EXACT('TREE MANAGEMENT'!$E$4,TreeLibrary!$J$9),TreeLibrary!$J167,IF(EXACT('TREE MANAGEMENT'!$E$4,TreeLibrary!$K$9),TreeLibrary!$K167,"out of range")))))</f>
        <v>0</v>
      </c>
      <c r="H161" s="379">
        <f>IF(EXACT('TREE MANAGEMENT'!$F$4,TreeLibrary!$G$9),TreeLibrary!$G167,IF(EXACT('TREE MANAGEMENT'!$F$4,TreeLibrary!$H$9),TreeLibrary!$H167,IF(EXACT('TREE MANAGEMENT'!$F$4,TreeLibrary!$I$9),TreeLibrary!$I167,IF(EXACT('TREE MANAGEMENT'!$F$4,TreeLibrary!$J$9),TreeLibrary!$J167,IF(EXACT('TREE MANAGEMENT'!$F$4,TreeLibrary!$K$9),TreeLibrary!$K167,"out of range")))))</f>
        <v>0</v>
      </c>
      <c r="I161" s="379">
        <f>IF(EXACT('TREE MANAGEMENT'!$G$4,TreeLibrary!$G$9),TreeLibrary!$G167,IF(EXACT('TREE MANAGEMENT'!$G$4,TreeLibrary!$H$9),TreeLibrary!$H167,IF(EXACT('TREE MANAGEMENT'!$G$4,TreeLibrary!$I$9),TreeLibrary!$I167,IF(EXACT('TREE MANAGEMENT'!$G$4,TreeLibrary!$J$9),TreeLibrary!$J167,IF(EXACT('TREE MANAGEMENT'!$G$4,TreeLibrary!$K$9),TreeLibrary!$K167,"out of range")))))</f>
        <v>0.39500000000000002</v>
      </c>
      <c r="J161" s="11"/>
      <c r="K161" s="11"/>
      <c r="L161" s="11"/>
      <c r="M161" s="11"/>
      <c r="N161" s="11"/>
    </row>
    <row r="162" spans="1:14" ht="18" customHeight="1" x14ac:dyDescent="0.3">
      <c r="A162" s="508"/>
      <c r="B162" s="486"/>
      <c r="C162" s="508"/>
      <c r="D162" s="204" t="str">
        <f>TreeLibrary!D168</f>
        <v>TF_FemaleSinkperFruit</v>
      </c>
      <c r="E162" s="204" t="str">
        <f>TreeLibrary!E168</f>
        <v>Ripe7</v>
      </c>
      <c r="F162" s="388" t="str">
        <f>TreeLibrary!F168</f>
        <v>kg/fruit</v>
      </c>
      <c r="G162" s="379">
        <f>IF(EXACT('TREE MANAGEMENT'!$E$4,TreeLibrary!$G$9),TreeLibrary!$G168,IF(EXACT('TREE MANAGEMENT'!$E$4,TreeLibrary!$H$9),TreeLibrary!$H168,IF(EXACT('TREE MANAGEMENT'!$E$4,TreeLibrary!$I$9),TreeLibrary!$I168,IF(EXACT('TREE MANAGEMENT'!$E$4,TreeLibrary!$J$9),TreeLibrary!$J168,IF(EXACT('TREE MANAGEMENT'!$E$4,TreeLibrary!$K$9),TreeLibrary!$K168,"out of range")))))</f>
        <v>0</v>
      </c>
      <c r="H162" s="379">
        <f>IF(EXACT('TREE MANAGEMENT'!$F$4,TreeLibrary!$G$9),TreeLibrary!$G168,IF(EXACT('TREE MANAGEMENT'!$F$4,TreeLibrary!$H$9),TreeLibrary!$H168,IF(EXACT('TREE MANAGEMENT'!$F$4,TreeLibrary!$I$9),TreeLibrary!$I168,IF(EXACT('TREE MANAGEMENT'!$F$4,TreeLibrary!$J$9),TreeLibrary!$J168,IF(EXACT('TREE MANAGEMENT'!$F$4,TreeLibrary!$K$9),TreeLibrary!$K168,"out of range")))))</f>
        <v>0</v>
      </c>
      <c r="I162" s="379">
        <f>IF(EXACT('TREE MANAGEMENT'!$G$4,TreeLibrary!$G$9),TreeLibrary!$G168,IF(EXACT('TREE MANAGEMENT'!$G$4,TreeLibrary!$H$9),TreeLibrary!$H168,IF(EXACT('TREE MANAGEMENT'!$G$4,TreeLibrary!$I$9),TreeLibrary!$I168,IF(EXACT('TREE MANAGEMENT'!$G$4,TreeLibrary!$J$9),TreeLibrary!$J168,IF(EXACT('TREE MANAGEMENT'!$G$4,TreeLibrary!$K$9),TreeLibrary!$K168,"out of range")))))</f>
        <v>0.2</v>
      </c>
      <c r="J162" s="11"/>
      <c r="K162" s="11"/>
      <c r="L162" s="11"/>
      <c r="M162" s="11"/>
      <c r="N162" s="11"/>
    </row>
    <row r="163" spans="1:14" ht="18" customHeight="1" x14ac:dyDescent="0.3">
      <c r="A163" s="508"/>
      <c r="B163" s="486"/>
      <c r="C163" s="508"/>
      <c r="D163" s="204" t="str">
        <f>TreeLibrary!D169</f>
        <v>TF_FemaleSinkperFruit</v>
      </c>
      <c r="E163" s="204" t="str">
        <f>TreeLibrary!E169</f>
        <v>Ripe8</v>
      </c>
      <c r="F163" s="388" t="str">
        <f>TreeLibrary!F169</f>
        <v>kg/fruit</v>
      </c>
      <c r="G163" s="379">
        <f>IF(EXACT('TREE MANAGEMENT'!$E$4,TreeLibrary!$G$9),TreeLibrary!$G169,IF(EXACT('TREE MANAGEMENT'!$E$4,TreeLibrary!$H$9),TreeLibrary!$H169,IF(EXACT('TREE MANAGEMENT'!$E$4,TreeLibrary!$I$9),TreeLibrary!$I169,IF(EXACT('TREE MANAGEMENT'!$E$4,TreeLibrary!$J$9),TreeLibrary!$J169,IF(EXACT('TREE MANAGEMENT'!$E$4,TreeLibrary!$K$9),TreeLibrary!$K169,"out of range")))))</f>
        <v>0</v>
      </c>
      <c r="H163" s="379">
        <f>IF(EXACT('TREE MANAGEMENT'!$F$4,TreeLibrary!$G$9),TreeLibrary!$G169,IF(EXACT('TREE MANAGEMENT'!$F$4,TreeLibrary!$H$9),TreeLibrary!$H169,IF(EXACT('TREE MANAGEMENT'!$F$4,TreeLibrary!$I$9),TreeLibrary!$I169,IF(EXACT('TREE MANAGEMENT'!$F$4,TreeLibrary!$J$9),TreeLibrary!$J169,IF(EXACT('TREE MANAGEMENT'!$F$4,TreeLibrary!$K$9),TreeLibrary!$K169,"out of range")))))</f>
        <v>0</v>
      </c>
      <c r="I163" s="379">
        <f>IF(EXACT('TREE MANAGEMENT'!$G$4,TreeLibrary!$G$9),TreeLibrary!$G169,IF(EXACT('TREE MANAGEMENT'!$G$4,TreeLibrary!$H$9),TreeLibrary!$H169,IF(EXACT('TREE MANAGEMENT'!$G$4,TreeLibrary!$I$9),TreeLibrary!$I169,IF(EXACT('TREE MANAGEMENT'!$G$4,TreeLibrary!$J$9),TreeLibrary!$J169,IF(EXACT('TREE MANAGEMENT'!$G$4,TreeLibrary!$K$9),TreeLibrary!$K169,"out of range")))))</f>
        <v>0.11</v>
      </c>
      <c r="J163" s="11"/>
      <c r="K163" s="11"/>
      <c r="L163" s="11"/>
      <c r="M163" s="11"/>
      <c r="N163" s="11"/>
    </row>
    <row r="164" spans="1:14" ht="18" customHeight="1" x14ac:dyDescent="0.3">
      <c r="A164" s="508"/>
      <c r="B164" s="486"/>
      <c r="C164" s="508"/>
      <c r="D164" s="204" t="str">
        <f>TreeLibrary!D170</f>
        <v>TF_FemaleSinkperFruit</v>
      </c>
      <c r="E164" s="204" t="str">
        <f>TreeLibrary!E170</f>
        <v>Ripe9</v>
      </c>
      <c r="F164" s="388" t="str">
        <f>TreeLibrary!F170</f>
        <v>kg/fruit</v>
      </c>
      <c r="G164" s="379">
        <f>IF(EXACT('TREE MANAGEMENT'!$E$4,TreeLibrary!$G$9),TreeLibrary!$G170,IF(EXACT('TREE MANAGEMENT'!$E$4,TreeLibrary!$H$9),TreeLibrary!$H170,IF(EXACT('TREE MANAGEMENT'!$E$4,TreeLibrary!$I$9),TreeLibrary!$I170,IF(EXACT('TREE MANAGEMENT'!$E$4,TreeLibrary!$J$9),TreeLibrary!$J170,IF(EXACT('TREE MANAGEMENT'!$E$4,TreeLibrary!$K$9),TreeLibrary!$K170,"out of range")))))</f>
        <v>0</v>
      </c>
      <c r="H164" s="379">
        <f>IF(EXACT('TREE MANAGEMENT'!$F$4,TreeLibrary!$G$9),TreeLibrary!$G170,IF(EXACT('TREE MANAGEMENT'!$F$4,TreeLibrary!$H$9),TreeLibrary!$H170,IF(EXACT('TREE MANAGEMENT'!$F$4,TreeLibrary!$I$9),TreeLibrary!$I170,IF(EXACT('TREE MANAGEMENT'!$F$4,TreeLibrary!$J$9),TreeLibrary!$J170,IF(EXACT('TREE MANAGEMENT'!$F$4,TreeLibrary!$K$9),TreeLibrary!$K170,"out of range")))))</f>
        <v>0</v>
      </c>
      <c r="I164" s="379">
        <f>IF(EXACT('TREE MANAGEMENT'!$G$4,TreeLibrary!$G$9),TreeLibrary!$G170,IF(EXACT('TREE MANAGEMENT'!$G$4,TreeLibrary!$H$9),TreeLibrary!$H170,IF(EXACT('TREE MANAGEMENT'!$G$4,TreeLibrary!$I$9),TreeLibrary!$I170,IF(EXACT('TREE MANAGEMENT'!$G$4,TreeLibrary!$J$9),TreeLibrary!$J170,IF(EXACT('TREE MANAGEMENT'!$G$4,TreeLibrary!$K$9),TreeLibrary!$K170,"out of range")))))</f>
        <v>0.08</v>
      </c>
      <c r="J164" s="11"/>
      <c r="K164" s="11"/>
      <c r="L164" s="11"/>
      <c r="M164" s="11"/>
      <c r="N164" s="11"/>
    </row>
    <row r="165" spans="1:14" ht="18" customHeight="1" x14ac:dyDescent="0.3">
      <c r="A165" s="508"/>
      <c r="B165" s="486"/>
      <c r="C165" s="508"/>
      <c r="D165" s="204" t="str">
        <f>TreeLibrary!D171</f>
        <v>TF_FemaleSinkperFruit</v>
      </c>
      <c r="E165" s="204" t="str">
        <f>TreeLibrary!E171</f>
        <v>Ripe10</v>
      </c>
      <c r="F165" s="388" t="str">
        <f>TreeLibrary!F171</f>
        <v>kg/fruit</v>
      </c>
      <c r="G165" s="379">
        <f>IF(EXACT('TREE MANAGEMENT'!$E$4,TreeLibrary!$G$9),TreeLibrary!$G171,IF(EXACT('TREE MANAGEMENT'!$E$4,TreeLibrary!$H$9),TreeLibrary!$H171,IF(EXACT('TREE MANAGEMENT'!$E$4,TreeLibrary!$I$9),TreeLibrary!$I171,IF(EXACT('TREE MANAGEMENT'!$E$4,TreeLibrary!$J$9),TreeLibrary!$J171,IF(EXACT('TREE MANAGEMENT'!$E$4,TreeLibrary!$K$9),TreeLibrary!$K171,"out of range")))))</f>
        <v>0</v>
      </c>
      <c r="H165" s="379">
        <f>IF(EXACT('TREE MANAGEMENT'!$F$4,TreeLibrary!$G$9),TreeLibrary!$G171,IF(EXACT('TREE MANAGEMENT'!$F$4,TreeLibrary!$H$9),TreeLibrary!$H171,IF(EXACT('TREE MANAGEMENT'!$F$4,TreeLibrary!$I$9),TreeLibrary!$I171,IF(EXACT('TREE MANAGEMENT'!$F$4,TreeLibrary!$J$9),TreeLibrary!$J171,IF(EXACT('TREE MANAGEMENT'!$F$4,TreeLibrary!$K$9),TreeLibrary!$K171,"out of range")))))</f>
        <v>0</v>
      </c>
      <c r="I165" s="379">
        <f>IF(EXACT('TREE MANAGEMENT'!$G$4,TreeLibrary!$G$9),TreeLibrary!$G171,IF(EXACT('TREE MANAGEMENT'!$G$4,TreeLibrary!$H$9),TreeLibrary!$H171,IF(EXACT('TREE MANAGEMENT'!$G$4,TreeLibrary!$I$9),TreeLibrary!$I171,IF(EXACT('TREE MANAGEMENT'!$G$4,TreeLibrary!$J$9),TreeLibrary!$J171,IF(EXACT('TREE MANAGEMENT'!$G$4,TreeLibrary!$K$9),TreeLibrary!$K171,"out of range")))))</f>
        <v>7.0000000000000007E-2</v>
      </c>
      <c r="J165" s="11"/>
      <c r="K165" s="11"/>
      <c r="L165" s="11"/>
      <c r="M165" s="11"/>
      <c r="N165" s="11"/>
    </row>
    <row r="166" spans="1:14" ht="18" customHeight="1" x14ac:dyDescent="0.3">
      <c r="A166" s="508"/>
      <c r="B166" s="486"/>
      <c r="C166" s="508"/>
      <c r="D166" s="204" t="str">
        <f>TreeLibrary!D172</f>
        <v>TF_FemaleSinkperFruit</v>
      </c>
      <c r="E166" s="204" t="str">
        <f>TreeLibrary!E172</f>
        <v>Ripe11</v>
      </c>
      <c r="F166" s="388" t="str">
        <f>TreeLibrary!F172</f>
        <v>kg/fruit</v>
      </c>
      <c r="G166" s="379">
        <f>IF(EXACT('TREE MANAGEMENT'!$E$4,TreeLibrary!$G$9),TreeLibrary!$G172,IF(EXACT('TREE MANAGEMENT'!$E$4,TreeLibrary!$H$9),TreeLibrary!$H172,IF(EXACT('TREE MANAGEMENT'!$E$4,TreeLibrary!$I$9),TreeLibrary!$I172,IF(EXACT('TREE MANAGEMENT'!$E$4,TreeLibrary!$J$9),TreeLibrary!$J172,IF(EXACT('TREE MANAGEMENT'!$E$4,TreeLibrary!$K$9),TreeLibrary!$K172,"out of range")))))</f>
        <v>0</v>
      </c>
      <c r="H166" s="379">
        <f>IF(EXACT('TREE MANAGEMENT'!$F$4,TreeLibrary!$G$9),TreeLibrary!$G172,IF(EXACT('TREE MANAGEMENT'!$F$4,TreeLibrary!$H$9),TreeLibrary!$H172,IF(EXACT('TREE MANAGEMENT'!$F$4,TreeLibrary!$I$9),TreeLibrary!$I172,IF(EXACT('TREE MANAGEMENT'!$F$4,TreeLibrary!$J$9),TreeLibrary!$J172,IF(EXACT('TREE MANAGEMENT'!$F$4,TreeLibrary!$K$9),TreeLibrary!$K172,"out of range")))))</f>
        <v>0</v>
      </c>
      <c r="I166" s="379">
        <f>IF(EXACT('TREE MANAGEMENT'!$G$4,TreeLibrary!$G$9),TreeLibrary!$G172,IF(EXACT('TREE MANAGEMENT'!$G$4,TreeLibrary!$H$9),TreeLibrary!$H172,IF(EXACT('TREE MANAGEMENT'!$G$4,TreeLibrary!$I$9),TreeLibrary!$I172,IF(EXACT('TREE MANAGEMENT'!$G$4,TreeLibrary!$J$9),TreeLibrary!$J172,IF(EXACT('TREE MANAGEMENT'!$G$4,TreeLibrary!$K$9),TreeLibrary!$K172,"out of range")))))</f>
        <v>0.05</v>
      </c>
      <c r="J166" s="11"/>
      <c r="K166" s="11"/>
      <c r="L166" s="11"/>
      <c r="M166" s="11"/>
      <c r="N166" s="11"/>
    </row>
    <row r="167" spans="1:14" ht="18" customHeight="1" x14ac:dyDescent="0.3">
      <c r="A167" s="508"/>
      <c r="B167" s="486"/>
      <c r="C167" s="508"/>
      <c r="D167" s="204" t="str">
        <f>TreeLibrary!D173</f>
        <v>TF_FemaleSinkperFruit</v>
      </c>
      <c r="E167" s="204" t="str">
        <f>TreeLibrary!E173</f>
        <v>Ripe12</v>
      </c>
      <c r="F167" s="388" t="str">
        <f>TreeLibrary!F173</f>
        <v>kg/fruit</v>
      </c>
      <c r="G167" s="379">
        <f>IF(EXACT('TREE MANAGEMENT'!$E$4,TreeLibrary!$G$9),TreeLibrary!$G173,IF(EXACT('TREE MANAGEMENT'!$E$4,TreeLibrary!$H$9),TreeLibrary!$H173,IF(EXACT('TREE MANAGEMENT'!$E$4,TreeLibrary!$I$9),TreeLibrary!$I173,IF(EXACT('TREE MANAGEMENT'!$E$4,TreeLibrary!$J$9),TreeLibrary!$J173,IF(EXACT('TREE MANAGEMENT'!$E$4,TreeLibrary!$K$9),TreeLibrary!$K173,"out of range")))))</f>
        <v>0</v>
      </c>
      <c r="H167" s="379">
        <f>IF(EXACT('TREE MANAGEMENT'!$F$4,TreeLibrary!$G$9),TreeLibrary!$G173,IF(EXACT('TREE MANAGEMENT'!$F$4,TreeLibrary!$H$9),TreeLibrary!$H173,IF(EXACT('TREE MANAGEMENT'!$F$4,TreeLibrary!$I$9),TreeLibrary!$I173,IF(EXACT('TREE MANAGEMENT'!$F$4,TreeLibrary!$J$9),TreeLibrary!$J173,IF(EXACT('TREE MANAGEMENT'!$F$4,TreeLibrary!$K$9),TreeLibrary!$K173,"out of range")))))</f>
        <v>0</v>
      </c>
      <c r="I167" s="379">
        <f>IF(EXACT('TREE MANAGEMENT'!$G$4,TreeLibrary!$G$9),TreeLibrary!$G173,IF(EXACT('TREE MANAGEMENT'!$G$4,TreeLibrary!$H$9),TreeLibrary!$H173,IF(EXACT('TREE MANAGEMENT'!$G$4,TreeLibrary!$I$9),TreeLibrary!$I173,IF(EXACT('TREE MANAGEMENT'!$G$4,TreeLibrary!$J$9),TreeLibrary!$J173,IF(EXACT('TREE MANAGEMENT'!$G$4,TreeLibrary!$K$9),TreeLibrary!$K173,"out of range")))))</f>
        <v>3.5000000000000003E-2</v>
      </c>
      <c r="J167" s="11"/>
      <c r="K167" s="11"/>
      <c r="L167" s="11"/>
      <c r="M167" s="11"/>
      <c r="N167" s="11"/>
    </row>
    <row r="168" spans="1:14" ht="18" customHeight="1" x14ac:dyDescent="0.3">
      <c r="A168" s="508"/>
      <c r="B168" s="486"/>
      <c r="C168" s="508"/>
      <c r="D168" s="204" t="str">
        <f>TreeLibrary!D174</f>
        <v>TF_FemaleSinkperFruit</v>
      </c>
      <c r="E168" s="204" t="str">
        <f>TreeLibrary!E174</f>
        <v>EarlyFruit</v>
      </c>
      <c r="F168" s="388" t="str">
        <f>TreeLibrary!F174</f>
        <v>kg/fruit</v>
      </c>
      <c r="G168" s="379">
        <f>IF(EXACT('TREE MANAGEMENT'!$E$4,TreeLibrary!$G$9),TreeLibrary!$G174,IF(EXACT('TREE MANAGEMENT'!$E$4,TreeLibrary!$H$9),TreeLibrary!$H174,IF(EXACT('TREE MANAGEMENT'!$E$4,TreeLibrary!$I$9),TreeLibrary!$I174,IF(EXACT('TREE MANAGEMENT'!$E$4,TreeLibrary!$J$9),TreeLibrary!$J174,IF(EXACT('TREE MANAGEMENT'!$E$4,TreeLibrary!$K$9),TreeLibrary!$K174,"out of range")))))</f>
        <v>0</v>
      </c>
      <c r="H168" s="379">
        <f>IF(EXACT('TREE MANAGEMENT'!$F$4,TreeLibrary!$G$9),TreeLibrary!$G174,IF(EXACT('TREE MANAGEMENT'!$F$4,TreeLibrary!$H$9),TreeLibrary!$H174,IF(EXACT('TREE MANAGEMENT'!$F$4,TreeLibrary!$I$9),TreeLibrary!$I174,IF(EXACT('TREE MANAGEMENT'!$F$4,TreeLibrary!$J$9),TreeLibrary!$J174,IF(EXACT('TREE MANAGEMENT'!$F$4,TreeLibrary!$K$9),TreeLibrary!$K174,"out of range")))))</f>
        <v>0</v>
      </c>
      <c r="I168" s="379">
        <f>IF(EXACT('TREE MANAGEMENT'!$G$4,TreeLibrary!$G$9),TreeLibrary!$G174,IF(EXACT('TREE MANAGEMENT'!$G$4,TreeLibrary!$H$9),TreeLibrary!$H174,IF(EXACT('TREE MANAGEMENT'!$G$4,TreeLibrary!$I$9),TreeLibrary!$I174,IF(EXACT('TREE MANAGEMENT'!$G$4,TreeLibrary!$J$9),TreeLibrary!$J174,IF(EXACT('TREE MANAGEMENT'!$G$4,TreeLibrary!$K$9),TreeLibrary!$K174,"out of range")))))</f>
        <v>0.03</v>
      </c>
      <c r="J168" s="11"/>
      <c r="K168" s="11"/>
      <c r="L168" s="11"/>
      <c r="M168" s="11"/>
      <c r="N168" s="11"/>
    </row>
    <row r="169" spans="1:14" ht="18" customHeight="1" x14ac:dyDescent="0.3">
      <c r="A169" s="508"/>
      <c r="B169" s="486"/>
      <c r="C169" s="508"/>
      <c r="D169" s="204" t="str">
        <f>TreeLibrary!D175</f>
        <v>TF_FemaleSinkperFruit</v>
      </c>
      <c r="E169" s="204" t="str">
        <f>TreeLibrary!E175</f>
        <v>Pollinated</v>
      </c>
      <c r="F169" s="388" t="str">
        <f>TreeLibrary!F175</f>
        <v>kg/fruit</v>
      </c>
      <c r="G169" s="379">
        <f>IF(EXACT('TREE MANAGEMENT'!$E$4,TreeLibrary!$G$9),TreeLibrary!$G175,IF(EXACT('TREE MANAGEMENT'!$E$4,TreeLibrary!$H$9),TreeLibrary!$H175,IF(EXACT('TREE MANAGEMENT'!$E$4,TreeLibrary!$I$9),TreeLibrary!$I175,IF(EXACT('TREE MANAGEMENT'!$E$4,TreeLibrary!$J$9),TreeLibrary!$J175,IF(EXACT('TREE MANAGEMENT'!$E$4,TreeLibrary!$K$9),TreeLibrary!$K175,"out of range")))))</f>
        <v>0</v>
      </c>
      <c r="H169" s="379">
        <f>IF(EXACT('TREE MANAGEMENT'!$F$4,TreeLibrary!$G$9),TreeLibrary!$G175,IF(EXACT('TREE MANAGEMENT'!$F$4,TreeLibrary!$H$9),TreeLibrary!$H175,IF(EXACT('TREE MANAGEMENT'!$F$4,TreeLibrary!$I$9),TreeLibrary!$I175,IF(EXACT('TREE MANAGEMENT'!$F$4,TreeLibrary!$J$9),TreeLibrary!$J175,IF(EXACT('TREE MANAGEMENT'!$F$4,TreeLibrary!$K$9),TreeLibrary!$K175,"out of range")))))</f>
        <v>0</v>
      </c>
      <c r="I169" s="379">
        <f>IF(EXACT('TREE MANAGEMENT'!$G$4,TreeLibrary!$G$9),TreeLibrary!$G175,IF(EXACT('TREE MANAGEMENT'!$G$4,TreeLibrary!$H$9),TreeLibrary!$H175,IF(EXACT('TREE MANAGEMENT'!$G$4,TreeLibrary!$I$9),TreeLibrary!$I175,IF(EXACT('TREE MANAGEMENT'!$G$4,TreeLibrary!$J$9),TreeLibrary!$J175,IF(EXACT('TREE MANAGEMENT'!$G$4,TreeLibrary!$K$9),TreeLibrary!$K175,"out of range")))))</f>
        <v>0.03</v>
      </c>
      <c r="J169" s="11"/>
      <c r="K169" s="11"/>
      <c r="L169" s="11"/>
      <c r="M169" s="11"/>
      <c r="N169" s="11"/>
    </row>
    <row r="170" spans="1:14" ht="18" customHeight="1" x14ac:dyDescent="0.3">
      <c r="A170" s="508"/>
      <c r="B170" s="486"/>
      <c r="C170" s="508"/>
      <c r="D170" s="204" t="str">
        <f>TreeLibrary!D176</f>
        <v>TF_FemaleSinkperFruit</v>
      </c>
      <c r="E170" s="204" t="str">
        <f>TreeLibrary!E176</f>
        <v>Anthesis</v>
      </c>
      <c r="F170" s="388" t="str">
        <f>TreeLibrary!F176</f>
        <v>kg/fruit</v>
      </c>
      <c r="G170" s="379">
        <f>IF(EXACT('TREE MANAGEMENT'!$E$4,TreeLibrary!$G$9),TreeLibrary!$G176,IF(EXACT('TREE MANAGEMENT'!$E$4,TreeLibrary!$H$9),TreeLibrary!$H176,IF(EXACT('TREE MANAGEMENT'!$E$4,TreeLibrary!$I$9),TreeLibrary!$I176,IF(EXACT('TREE MANAGEMENT'!$E$4,TreeLibrary!$J$9),TreeLibrary!$J176,IF(EXACT('TREE MANAGEMENT'!$E$4,TreeLibrary!$K$9),TreeLibrary!$K176,"out of range")))))</f>
        <v>0</v>
      </c>
      <c r="H170" s="379">
        <f>IF(EXACT('TREE MANAGEMENT'!$F$4,TreeLibrary!$G$9),TreeLibrary!$G176,IF(EXACT('TREE MANAGEMENT'!$F$4,TreeLibrary!$H$9),TreeLibrary!$H176,IF(EXACT('TREE MANAGEMENT'!$F$4,TreeLibrary!$I$9),TreeLibrary!$I176,IF(EXACT('TREE MANAGEMENT'!$F$4,TreeLibrary!$J$9),TreeLibrary!$J176,IF(EXACT('TREE MANAGEMENT'!$F$4,TreeLibrary!$K$9),TreeLibrary!$K176,"out of range")))))</f>
        <v>0</v>
      </c>
      <c r="I170" s="379">
        <f>IF(EXACT('TREE MANAGEMENT'!$G$4,TreeLibrary!$G$9),TreeLibrary!$G176,IF(EXACT('TREE MANAGEMENT'!$G$4,TreeLibrary!$H$9),TreeLibrary!$H176,IF(EXACT('TREE MANAGEMENT'!$G$4,TreeLibrary!$I$9),TreeLibrary!$I176,IF(EXACT('TREE MANAGEMENT'!$G$4,TreeLibrary!$J$9),TreeLibrary!$J176,IF(EXACT('TREE MANAGEMENT'!$G$4,TreeLibrary!$K$9),TreeLibrary!$K176,"out of range")))))</f>
        <v>0.03</v>
      </c>
      <c r="J170" s="11"/>
      <c r="K170" s="11"/>
      <c r="L170" s="11"/>
      <c r="M170" s="11"/>
      <c r="N170" s="11"/>
    </row>
    <row r="171" spans="1:14" ht="17.25" customHeight="1" x14ac:dyDescent="0.3">
      <c r="A171" s="508"/>
      <c r="B171" s="486"/>
      <c r="C171" s="508"/>
      <c r="D171" s="204" t="str">
        <f>TreeLibrary!D177</f>
        <v>TF_FemaleSinkperFruit</v>
      </c>
      <c r="E171" s="204" t="str">
        <f>TreeLibrary!E177</f>
        <v>Anthesis1</v>
      </c>
      <c r="F171" s="388" t="str">
        <f>TreeLibrary!F177</f>
        <v>kg/fruit</v>
      </c>
      <c r="G171" s="379">
        <f>IF(EXACT('TREE MANAGEMENT'!$E$4,TreeLibrary!$G$9),TreeLibrary!$G177,IF(EXACT('TREE MANAGEMENT'!$E$4,TreeLibrary!$H$9),TreeLibrary!$H177,IF(EXACT('TREE MANAGEMENT'!$E$4,TreeLibrary!$I$9),TreeLibrary!$I177,IF(EXACT('TREE MANAGEMENT'!$E$4,TreeLibrary!$J$9),TreeLibrary!$J177,IF(EXACT('TREE MANAGEMENT'!$E$4,TreeLibrary!$K$9),TreeLibrary!$K177,"out of range")))))</f>
        <v>0</v>
      </c>
      <c r="H171" s="379">
        <f>IF(EXACT('TREE MANAGEMENT'!$F$4,TreeLibrary!$G$9),TreeLibrary!$G177,IF(EXACT('TREE MANAGEMENT'!$F$4,TreeLibrary!$H$9),TreeLibrary!$H177,IF(EXACT('TREE MANAGEMENT'!$F$4,TreeLibrary!$I$9),TreeLibrary!$I177,IF(EXACT('TREE MANAGEMENT'!$F$4,TreeLibrary!$J$9),TreeLibrary!$J177,IF(EXACT('TREE MANAGEMENT'!$F$4,TreeLibrary!$K$9),TreeLibrary!$K177,"out of range")))))</f>
        <v>0</v>
      </c>
      <c r="I171" s="379">
        <f>IF(EXACT('TREE MANAGEMENT'!$G$4,TreeLibrary!$G$9),TreeLibrary!$G177,IF(EXACT('TREE MANAGEMENT'!$G$4,TreeLibrary!$H$9),TreeLibrary!$H177,IF(EXACT('TREE MANAGEMENT'!$G$4,TreeLibrary!$I$9),TreeLibrary!$I177,IF(EXACT('TREE MANAGEMENT'!$G$4,TreeLibrary!$J$9),TreeLibrary!$J177,IF(EXACT('TREE MANAGEMENT'!$G$4,TreeLibrary!$K$9),TreeLibrary!$K177,"out of range")))))</f>
        <v>0.02</v>
      </c>
      <c r="J171" s="11"/>
      <c r="K171" s="11"/>
      <c r="L171" s="11"/>
      <c r="M171" s="11"/>
      <c r="N171" s="11"/>
    </row>
    <row r="172" spans="1:14" ht="17.25" customHeight="1" x14ac:dyDescent="0.3">
      <c r="A172" s="508"/>
      <c r="B172" s="486"/>
      <c r="C172" s="508"/>
      <c r="D172" s="204" t="str">
        <f>TreeLibrary!D178</f>
        <v>TF_FemaleSinkperFruit</v>
      </c>
      <c r="E172" s="204" t="str">
        <f>TreeLibrary!E178</f>
        <v>Anthesis2</v>
      </c>
      <c r="F172" s="388" t="str">
        <f>TreeLibrary!F178</f>
        <v>kg/fruit</v>
      </c>
      <c r="G172" s="379">
        <f>IF(EXACT('TREE MANAGEMENT'!$E$4,TreeLibrary!$G$9),TreeLibrary!$G178,IF(EXACT('TREE MANAGEMENT'!$E$4,TreeLibrary!$H$9),TreeLibrary!$H178,IF(EXACT('TREE MANAGEMENT'!$E$4,TreeLibrary!$I$9),TreeLibrary!$I178,IF(EXACT('TREE MANAGEMENT'!$E$4,TreeLibrary!$J$9),TreeLibrary!$J178,IF(EXACT('TREE MANAGEMENT'!$E$4,TreeLibrary!$K$9),TreeLibrary!$K178,"out of range")))))</f>
        <v>0</v>
      </c>
      <c r="H172" s="379">
        <f>IF(EXACT('TREE MANAGEMENT'!$F$4,TreeLibrary!$G$9),TreeLibrary!$G178,IF(EXACT('TREE MANAGEMENT'!$F$4,TreeLibrary!$H$9),TreeLibrary!$H178,IF(EXACT('TREE MANAGEMENT'!$F$4,TreeLibrary!$I$9),TreeLibrary!$I178,IF(EXACT('TREE MANAGEMENT'!$F$4,TreeLibrary!$J$9),TreeLibrary!$J178,IF(EXACT('TREE MANAGEMENT'!$F$4,TreeLibrary!$K$9),TreeLibrary!$K178,"out of range")))))</f>
        <v>0</v>
      </c>
      <c r="I172" s="379">
        <f>IF(EXACT('TREE MANAGEMENT'!$G$4,TreeLibrary!$G$9),TreeLibrary!$G178,IF(EXACT('TREE MANAGEMENT'!$G$4,TreeLibrary!$H$9),TreeLibrary!$H178,IF(EXACT('TREE MANAGEMENT'!$G$4,TreeLibrary!$I$9),TreeLibrary!$I178,IF(EXACT('TREE MANAGEMENT'!$G$4,TreeLibrary!$J$9),TreeLibrary!$J178,IF(EXACT('TREE MANAGEMENT'!$G$4,TreeLibrary!$K$9),TreeLibrary!$K178,"out of range")))))</f>
        <v>0.01</v>
      </c>
      <c r="J172" s="11"/>
      <c r="K172" s="11"/>
      <c r="L172" s="11"/>
      <c r="M172" s="11"/>
      <c r="N172" s="11"/>
    </row>
    <row r="173" spans="1:14" ht="17.25" customHeight="1" x14ac:dyDescent="0.3">
      <c r="A173" s="508"/>
      <c r="B173" s="486"/>
      <c r="C173" s="508"/>
      <c r="D173" s="204" t="str">
        <f>TreeLibrary!D179</f>
        <v>TF_FemaleSinkperFruit</v>
      </c>
      <c r="E173" s="204" t="str">
        <f>TreeLibrary!E179</f>
        <v>Anthesis3</v>
      </c>
      <c r="F173" s="388" t="str">
        <f>TreeLibrary!F179</f>
        <v>kg/fruit</v>
      </c>
      <c r="G173" s="379">
        <f>IF(EXACT('TREE MANAGEMENT'!$E$4,TreeLibrary!$G$9),TreeLibrary!$G179,IF(EXACT('TREE MANAGEMENT'!$E$4,TreeLibrary!$H$9),TreeLibrary!$H179,IF(EXACT('TREE MANAGEMENT'!$E$4,TreeLibrary!$I$9),TreeLibrary!$I179,IF(EXACT('TREE MANAGEMENT'!$E$4,TreeLibrary!$J$9),TreeLibrary!$J179,IF(EXACT('TREE MANAGEMENT'!$E$4,TreeLibrary!$K$9),TreeLibrary!$K179,"out of range")))))</f>
        <v>0</v>
      </c>
      <c r="H173" s="379">
        <f>IF(EXACT('TREE MANAGEMENT'!$F$4,TreeLibrary!$G$9),TreeLibrary!$G179,IF(EXACT('TREE MANAGEMENT'!$F$4,TreeLibrary!$H$9),TreeLibrary!$H179,IF(EXACT('TREE MANAGEMENT'!$F$4,TreeLibrary!$I$9),TreeLibrary!$I179,IF(EXACT('TREE MANAGEMENT'!$F$4,TreeLibrary!$J$9),TreeLibrary!$J179,IF(EXACT('TREE MANAGEMENT'!$F$4,TreeLibrary!$K$9),TreeLibrary!$K179,"out of range")))))</f>
        <v>0</v>
      </c>
      <c r="I173" s="379">
        <f>IF(EXACT('TREE MANAGEMENT'!$G$4,TreeLibrary!$G$9),TreeLibrary!$G179,IF(EXACT('TREE MANAGEMENT'!$G$4,TreeLibrary!$H$9),TreeLibrary!$H179,IF(EXACT('TREE MANAGEMENT'!$G$4,TreeLibrary!$I$9),TreeLibrary!$I179,IF(EXACT('TREE MANAGEMENT'!$G$4,TreeLibrary!$J$9),TreeLibrary!$J179,IF(EXACT('TREE MANAGEMENT'!$G$4,TreeLibrary!$K$9),TreeLibrary!$K179,"out of range")))))</f>
        <v>0.01</v>
      </c>
      <c r="J173" s="11"/>
      <c r="K173" s="11"/>
      <c r="L173" s="11"/>
      <c r="M173" s="11"/>
      <c r="N173" s="11"/>
    </row>
    <row r="174" spans="1:14" ht="17.25" customHeight="1" x14ac:dyDescent="0.3">
      <c r="A174" s="508"/>
      <c r="B174" s="486"/>
      <c r="C174" s="508"/>
      <c r="D174" s="204" t="str">
        <f>TreeLibrary!D180</f>
        <v>TF_FemaleSinkperFruit</v>
      </c>
      <c r="E174" s="204" t="str">
        <f>TreeLibrary!E180</f>
        <v>Anthesis4</v>
      </c>
      <c r="F174" s="388" t="str">
        <f>TreeLibrary!F180</f>
        <v>kg/fruit</v>
      </c>
      <c r="G174" s="379">
        <f>IF(EXACT('TREE MANAGEMENT'!$E$4,TreeLibrary!$G$9),TreeLibrary!$G180,IF(EXACT('TREE MANAGEMENT'!$E$4,TreeLibrary!$H$9),TreeLibrary!$H180,IF(EXACT('TREE MANAGEMENT'!$E$4,TreeLibrary!$I$9),TreeLibrary!$I180,IF(EXACT('TREE MANAGEMENT'!$E$4,TreeLibrary!$J$9),TreeLibrary!$J180,IF(EXACT('TREE MANAGEMENT'!$E$4,TreeLibrary!$K$9),TreeLibrary!$K180,"out of range")))))</f>
        <v>0</v>
      </c>
      <c r="H174" s="379">
        <f>IF(EXACT('TREE MANAGEMENT'!$F$4,TreeLibrary!$G$9),TreeLibrary!$G180,IF(EXACT('TREE MANAGEMENT'!$F$4,TreeLibrary!$H$9),TreeLibrary!$H180,IF(EXACT('TREE MANAGEMENT'!$F$4,TreeLibrary!$I$9),TreeLibrary!$I180,IF(EXACT('TREE MANAGEMENT'!$F$4,TreeLibrary!$J$9),TreeLibrary!$J180,IF(EXACT('TREE MANAGEMENT'!$F$4,TreeLibrary!$K$9),TreeLibrary!$K180,"out of range")))))</f>
        <v>0</v>
      </c>
      <c r="I174" s="379">
        <f>IF(EXACT('TREE MANAGEMENT'!$G$4,TreeLibrary!$G$9),TreeLibrary!$G180,IF(EXACT('TREE MANAGEMENT'!$G$4,TreeLibrary!$H$9),TreeLibrary!$H180,IF(EXACT('TREE MANAGEMENT'!$G$4,TreeLibrary!$I$9),TreeLibrary!$I180,IF(EXACT('TREE MANAGEMENT'!$G$4,TreeLibrary!$J$9),TreeLibrary!$J180,IF(EXACT('TREE MANAGEMENT'!$G$4,TreeLibrary!$K$9),TreeLibrary!$K180,"out of range")))))</f>
        <v>0.01</v>
      </c>
      <c r="J174" s="11"/>
      <c r="K174" s="11"/>
      <c r="L174" s="11"/>
      <c r="M174" s="11"/>
      <c r="N174" s="11"/>
    </row>
    <row r="175" spans="1:14" ht="17.25" customHeight="1" x14ac:dyDescent="0.3">
      <c r="A175" s="508"/>
      <c r="B175" s="486"/>
      <c r="C175" s="508"/>
      <c r="D175" s="204" t="str">
        <f>TreeLibrary!D181</f>
        <v>TF_FemaleSinkperFruit</v>
      </c>
      <c r="E175" s="204" t="str">
        <f>TreeLibrary!E181</f>
        <v>Anthesis5</v>
      </c>
      <c r="F175" s="388" t="str">
        <f>TreeLibrary!F181</f>
        <v>kg/fruit</v>
      </c>
      <c r="G175" s="379">
        <f>IF(EXACT('TREE MANAGEMENT'!$E$4,TreeLibrary!$G$9),TreeLibrary!$G181,IF(EXACT('TREE MANAGEMENT'!$E$4,TreeLibrary!$H$9),TreeLibrary!$H181,IF(EXACT('TREE MANAGEMENT'!$E$4,TreeLibrary!$I$9),TreeLibrary!$I181,IF(EXACT('TREE MANAGEMENT'!$E$4,TreeLibrary!$J$9),TreeLibrary!$J181,IF(EXACT('TREE MANAGEMENT'!$E$4,TreeLibrary!$K$9),TreeLibrary!$K181,"out of range")))))</f>
        <v>0</v>
      </c>
      <c r="H175" s="379">
        <f>IF(EXACT('TREE MANAGEMENT'!$F$4,TreeLibrary!$G$9),TreeLibrary!$G181,IF(EXACT('TREE MANAGEMENT'!$F$4,TreeLibrary!$H$9),TreeLibrary!$H181,IF(EXACT('TREE MANAGEMENT'!$F$4,TreeLibrary!$I$9),TreeLibrary!$I181,IF(EXACT('TREE MANAGEMENT'!$F$4,TreeLibrary!$J$9),TreeLibrary!$J181,IF(EXACT('TREE MANAGEMENT'!$F$4,TreeLibrary!$K$9),TreeLibrary!$K181,"out of range")))))</f>
        <v>0</v>
      </c>
      <c r="I175" s="379">
        <f>IF(EXACT('TREE MANAGEMENT'!$G$4,TreeLibrary!$G$9),TreeLibrary!$G181,IF(EXACT('TREE MANAGEMENT'!$G$4,TreeLibrary!$H$9),TreeLibrary!$H181,IF(EXACT('TREE MANAGEMENT'!$G$4,TreeLibrary!$I$9),TreeLibrary!$I181,IF(EXACT('TREE MANAGEMENT'!$G$4,TreeLibrary!$J$9),TreeLibrary!$J181,IF(EXACT('TREE MANAGEMENT'!$G$4,TreeLibrary!$K$9),TreeLibrary!$K181,"out of range")))))</f>
        <v>0.01</v>
      </c>
      <c r="J175" s="11"/>
      <c r="K175" s="11"/>
      <c r="L175" s="11"/>
      <c r="M175" s="11"/>
      <c r="N175" s="11"/>
    </row>
    <row r="176" spans="1:14" ht="17.25" customHeight="1" x14ac:dyDescent="0.3">
      <c r="A176" s="508"/>
      <c r="B176" s="486"/>
      <c r="C176" s="508"/>
      <c r="D176" s="204" t="str">
        <f>TreeLibrary!D182</f>
        <v>TF_FemaleSinkperFruit</v>
      </c>
      <c r="E176" s="204" t="str">
        <f>TreeLibrary!E182</f>
        <v>Anthesis6</v>
      </c>
      <c r="F176" s="388" t="str">
        <f>TreeLibrary!F182</f>
        <v>kg/fruit</v>
      </c>
      <c r="G176" s="379">
        <f>IF(EXACT('TREE MANAGEMENT'!$E$4,TreeLibrary!$G$9),TreeLibrary!$G182,IF(EXACT('TREE MANAGEMENT'!$E$4,TreeLibrary!$H$9),TreeLibrary!$H182,IF(EXACT('TREE MANAGEMENT'!$E$4,TreeLibrary!$I$9),TreeLibrary!$I182,IF(EXACT('TREE MANAGEMENT'!$E$4,TreeLibrary!$J$9),TreeLibrary!$J182,IF(EXACT('TREE MANAGEMENT'!$E$4,TreeLibrary!$K$9),TreeLibrary!$K182,"out of range")))))</f>
        <v>0</v>
      </c>
      <c r="H176" s="379">
        <f>IF(EXACT('TREE MANAGEMENT'!$F$4,TreeLibrary!$G$9),TreeLibrary!$G182,IF(EXACT('TREE MANAGEMENT'!$F$4,TreeLibrary!$H$9),TreeLibrary!$H182,IF(EXACT('TREE MANAGEMENT'!$F$4,TreeLibrary!$I$9),TreeLibrary!$I182,IF(EXACT('TREE MANAGEMENT'!$F$4,TreeLibrary!$J$9),TreeLibrary!$J182,IF(EXACT('TREE MANAGEMENT'!$F$4,TreeLibrary!$K$9),TreeLibrary!$K182,"out of range")))))</f>
        <v>0</v>
      </c>
      <c r="I176" s="379">
        <f>IF(EXACT('TREE MANAGEMENT'!$G$4,TreeLibrary!$G$9),TreeLibrary!$G182,IF(EXACT('TREE MANAGEMENT'!$G$4,TreeLibrary!$H$9),TreeLibrary!$H182,IF(EXACT('TREE MANAGEMENT'!$G$4,TreeLibrary!$I$9),TreeLibrary!$I182,IF(EXACT('TREE MANAGEMENT'!$G$4,TreeLibrary!$J$9),TreeLibrary!$J182,IF(EXACT('TREE MANAGEMENT'!$G$4,TreeLibrary!$K$9),TreeLibrary!$K182,"out of range")))))</f>
        <v>0.01</v>
      </c>
      <c r="J176" s="11"/>
      <c r="K176" s="11"/>
      <c r="L176" s="11"/>
      <c r="M176" s="11"/>
      <c r="N176" s="11"/>
    </row>
    <row r="177" spans="1:14" ht="17.25" customHeight="1" x14ac:dyDescent="0.3">
      <c r="A177" s="508"/>
      <c r="B177" s="486"/>
      <c r="C177" s="508" t="s">
        <v>824</v>
      </c>
      <c r="D177" s="204" t="str">
        <f>TreeLibrary!D183</f>
        <v>TF_TargetOilperBunch</v>
      </c>
      <c r="E177" s="204" t="str">
        <f>TreeLibrary!E183</f>
        <v>Ripe</v>
      </c>
      <c r="F177" s="388" t="str">
        <f>TreeLibrary!F183</f>
        <v>[]</v>
      </c>
      <c r="G177" s="379">
        <f>IF(EXACT('TREE MANAGEMENT'!$E$4,TreeLibrary!$G$9),TreeLibrary!$G183,IF(EXACT('TREE MANAGEMENT'!$E$4,TreeLibrary!$H$9),TreeLibrary!$H183,IF(EXACT('TREE MANAGEMENT'!$E$4,TreeLibrary!$I$9),TreeLibrary!$I183,IF(EXACT('TREE MANAGEMENT'!$E$4,TreeLibrary!$J$9),TreeLibrary!$J183,IF(EXACT('TREE MANAGEMENT'!$E$4,TreeLibrary!$K$9),TreeLibrary!$K183,"out of range")))))</f>
        <v>0</v>
      </c>
      <c r="H177" s="379">
        <f>IF(EXACT('TREE MANAGEMENT'!$F$4,TreeLibrary!$G$9),TreeLibrary!$G183,IF(EXACT('TREE MANAGEMENT'!$F$4,TreeLibrary!$H$9),TreeLibrary!$H183,IF(EXACT('TREE MANAGEMENT'!$F$4,TreeLibrary!$I$9),TreeLibrary!$I183,IF(EXACT('TREE MANAGEMENT'!$F$4,TreeLibrary!$J$9),TreeLibrary!$J183,IF(EXACT('TREE MANAGEMENT'!$F$4,TreeLibrary!$K$9),TreeLibrary!$K183,"out of range")))))</f>
        <v>0</v>
      </c>
      <c r="I177" s="379">
        <f>IF(EXACT('TREE MANAGEMENT'!$G$4,TreeLibrary!$G$9),TreeLibrary!$G183,IF(EXACT('TREE MANAGEMENT'!$G$4,TreeLibrary!$H$9),TreeLibrary!$H183,IF(EXACT('TREE MANAGEMENT'!$G$4,TreeLibrary!$I$9),TreeLibrary!$I183,IF(EXACT('TREE MANAGEMENT'!$G$4,TreeLibrary!$J$9),TreeLibrary!$J183,IF(EXACT('TREE MANAGEMENT'!$G$4,TreeLibrary!$K$9),TreeLibrary!$K183,"out of range")))))</f>
        <v>7.0000000000000007E-2</v>
      </c>
      <c r="J177" s="11"/>
      <c r="K177" s="11"/>
      <c r="L177" s="11"/>
      <c r="M177" s="11"/>
      <c r="N177" s="11"/>
    </row>
    <row r="178" spans="1:14" ht="17.25" customHeight="1" x14ac:dyDescent="0.3">
      <c r="A178" s="508"/>
      <c r="B178" s="486"/>
      <c r="C178" s="508"/>
      <c r="D178" s="204" t="str">
        <f>TreeLibrary!D184</f>
        <v>TF_TargetOilperBunch</v>
      </c>
      <c r="E178" s="204" t="str">
        <f>TreeLibrary!E184</f>
        <v>Ripe1</v>
      </c>
      <c r="F178" s="388" t="str">
        <f>TreeLibrary!F184</f>
        <v>[]</v>
      </c>
      <c r="G178" s="379">
        <f>IF(EXACT('TREE MANAGEMENT'!$E$4,TreeLibrary!$G$9),TreeLibrary!$G184,IF(EXACT('TREE MANAGEMENT'!$E$4,TreeLibrary!$H$9),TreeLibrary!$H184,IF(EXACT('TREE MANAGEMENT'!$E$4,TreeLibrary!$I$9),TreeLibrary!$I184,IF(EXACT('TREE MANAGEMENT'!$E$4,TreeLibrary!$J$9),TreeLibrary!$J184,IF(EXACT('TREE MANAGEMENT'!$E$4,TreeLibrary!$K$9),TreeLibrary!$K184,"out of range")))))</f>
        <v>0</v>
      </c>
      <c r="H178" s="379">
        <f>IF(EXACT('TREE MANAGEMENT'!$F$4,TreeLibrary!$G$9),TreeLibrary!$G184,IF(EXACT('TREE MANAGEMENT'!$F$4,TreeLibrary!$H$9),TreeLibrary!$H184,IF(EXACT('TREE MANAGEMENT'!$F$4,TreeLibrary!$I$9),TreeLibrary!$I184,IF(EXACT('TREE MANAGEMENT'!$F$4,TreeLibrary!$J$9),TreeLibrary!$J184,IF(EXACT('TREE MANAGEMENT'!$F$4,TreeLibrary!$K$9),TreeLibrary!$K184,"out of range")))))</f>
        <v>0</v>
      </c>
      <c r="I178" s="379">
        <f>IF(EXACT('TREE MANAGEMENT'!$G$4,TreeLibrary!$G$9),TreeLibrary!$G184,IF(EXACT('TREE MANAGEMENT'!$G$4,TreeLibrary!$H$9),TreeLibrary!$H184,IF(EXACT('TREE MANAGEMENT'!$G$4,TreeLibrary!$I$9),TreeLibrary!$I184,IF(EXACT('TREE MANAGEMENT'!$G$4,TreeLibrary!$J$9),TreeLibrary!$J184,IF(EXACT('TREE MANAGEMENT'!$G$4,TreeLibrary!$K$9),TreeLibrary!$K184,"out of range")))))</f>
        <v>0.05</v>
      </c>
      <c r="J178" s="11"/>
      <c r="K178" s="11"/>
      <c r="L178" s="11"/>
      <c r="M178" s="11"/>
      <c r="N178" s="11"/>
    </row>
    <row r="179" spans="1:14" ht="17.25" customHeight="1" x14ac:dyDescent="0.3">
      <c r="A179" s="508"/>
      <c r="B179" s="486"/>
      <c r="C179" s="508"/>
      <c r="D179" s="204" t="str">
        <f>TreeLibrary!D185</f>
        <v>TF_TargetOilperBunch</v>
      </c>
      <c r="E179" s="204" t="str">
        <f>TreeLibrary!E185</f>
        <v>Ripe2</v>
      </c>
      <c r="F179" s="388" t="str">
        <f>TreeLibrary!F185</f>
        <v>[]</v>
      </c>
      <c r="G179" s="379">
        <f>IF(EXACT('TREE MANAGEMENT'!$E$4,TreeLibrary!$G$9),TreeLibrary!$G185,IF(EXACT('TREE MANAGEMENT'!$E$4,TreeLibrary!$H$9),TreeLibrary!$H185,IF(EXACT('TREE MANAGEMENT'!$E$4,TreeLibrary!$I$9),TreeLibrary!$I185,IF(EXACT('TREE MANAGEMENT'!$E$4,TreeLibrary!$J$9),TreeLibrary!$J185,IF(EXACT('TREE MANAGEMENT'!$E$4,TreeLibrary!$K$9),TreeLibrary!$K185,"out of range")))))</f>
        <v>0</v>
      </c>
      <c r="H179" s="379">
        <f>IF(EXACT('TREE MANAGEMENT'!$F$4,TreeLibrary!$G$9),TreeLibrary!$G185,IF(EXACT('TREE MANAGEMENT'!$F$4,TreeLibrary!$H$9),TreeLibrary!$H185,IF(EXACT('TREE MANAGEMENT'!$F$4,TreeLibrary!$I$9),TreeLibrary!$I185,IF(EXACT('TREE MANAGEMENT'!$F$4,TreeLibrary!$J$9),TreeLibrary!$J185,IF(EXACT('TREE MANAGEMENT'!$F$4,TreeLibrary!$K$9),TreeLibrary!$K185,"out of range")))))</f>
        <v>0</v>
      </c>
      <c r="I179" s="379">
        <f>IF(EXACT('TREE MANAGEMENT'!$G$4,TreeLibrary!$G$9),TreeLibrary!$G185,IF(EXACT('TREE MANAGEMENT'!$G$4,TreeLibrary!$H$9),TreeLibrary!$H185,IF(EXACT('TREE MANAGEMENT'!$G$4,TreeLibrary!$I$9),TreeLibrary!$I185,IF(EXACT('TREE MANAGEMENT'!$G$4,TreeLibrary!$J$9),TreeLibrary!$J185,IF(EXACT('TREE MANAGEMENT'!$G$4,TreeLibrary!$K$9),TreeLibrary!$K185,"out of range")))))</f>
        <v>0.03</v>
      </c>
      <c r="J179" s="11"/>
      <c r="K179" s="11"/>
      <c r="L179" s="11"/>
      <c r="M179" s="11"/>
      <c r="N179" s="11"/>
    </row>
    <row r="180" spans="1:14" ht="17.25" customHeight="1" x14ac:dyDescent="0.3">
      <c r="A180" s="508"/>
      <c r="B180" s="486"/>
      <c r="C180" s="508"/>
      <c r="D180" s="204" t="str">
        <f>TreeLibrary!D186</f>
        <v>TF_TargetOilperBunch</v>
      </c>
      <c r="E180" s="204" t="str">
        <f>TreeLibrary!E186</f>
        <v>Ripe3</v>
      </c>
      <c r="F180" s="388" t="str">
        <f>TreeLibrary!F186</f>
        <v>[]</v>
      </c>
      <c r="G180" s="379">
        <f>IF(EXACT('TREE MANAGEMENT'!$E$4,TreeLibrary!$G$9),TreeLibrary!$G186,IF(EXACT('TREE MANAGEMENT'!$E$4,TreeLibrary!$H$9),TreeLibrary!$H186,IF(EXACT('TREE MANAGEMENT'!$E$4,TreeLibrary!$I$9),TreeLibrary!$I186,IF(EXACT('TREE MANAGEMENT'!$E$4,TreeLibrary!$J$9),TreeLibrary!$J186,IF(EXACT('TREE MANAGEMENT'!$E$4,TreeLibrary!$K$9),TreeLibrary!$K186,"out of range")))))</f>
        <v>0</v>
      </c>
      <c r="H180" s="379">
        <f>IF(EXACT('TREE MANAGEMENT'!$F$4,TreeLibrary!$G$9),TreeLibrary!$G186,IF(EXACT('TREE MANAGEMENT'!$F$4,TreeLibrary!$H$9),TreeLibrary!$H186,IF(EXACT('TREE MANAGEMENT'!$F$4,TreeLibrary!$I$9),TreeLibrary!$I186,IF(EXACT('TREE MANAGEMENT'!$F$4,TreeLibrary!$J$9),TreeLibrary!$J186,IF(EXACT('TREE MANAGEMENT'!$F$4,TreeLibrary!$K$9),TreeLibrary!$K186,"out of range")))))</f>
        <v>0</v>
      </c>
      <c r="I180" s="379">
        <f>IF(EXACT('TREE MANAGEMENT'!$G$4,TreeLibrary!$G$9),TreeLibrary!$G186,IF(EXACT('TREE MANAGEMENT'!$G$4,TreeLibrary!$H$9),TreeLibrary!$H186,IF(EXACT('TREE MANAGEMENT'!$G$4,TreeLibrary!$I$9),TreeLibrary!$I186,IF(EXACT('TREE MANAGEMENT'!$G$4,TreeLibrary!$J$9),TreeLibrary!$J186,IF(EXACT('TREE MANAGEMENT'!$G$4,TreeLibrary!$K$9),TreeLibrary!$K186,"out of range")))))</f>
        <v>0.01</v>
      </c>
      <c r="J180" s="11"/>
      <c r="K180" s="11"/>
      <c r="L180" s="11"/>
      <c r="M180" s="11"/>
      <c r="N180" s="11"/>
    </row>
    <row r="181" spans="1:14" ht="17.25" customHeight="1" x14ac:dyDescent="0.3">
      <c r="A181" s="508"/>
      <c r="B181" s="486"/>
      <c r="C181" s="508"/>
      <c r="D181" s="204" t="str">
        <f>TreeLibrary!D187</f>
        <v>TF_TargetOilperBunch</v>
      </c>
      <c r="E181" s="204" t="str">
        <f>TreeLibrary!E187</f>
        <v>Ripe4</v>
      </c>
      <c r="F181" s="388" t="str">
        <f>TreeLibrary!F187</f>
        <v>[]</v>
      </c>
      <c r="G181" s="379">
        <f>IF(EXACT('TREE MANAGEMENT'!$E$4,TreeLibrary!$G$9),TreeLibrary!$G187,IF(EXACT('TREE MANAGEMENT'!$E$4,TreeLibrary!$H$9),TreeLibrary!$H187,IF(EXACT('TREE MANAGEMENT'!$E$4,TreeLibrary!$I$9),TreeLibrary!$I187,IF(EXACT('TREE MANAGEMENT'!$E$4,TreeLibrary!$J$9),TreeLibrary!$J187,IF(EXACT('TREE MANAGEMENT'!$E$4,TreeLibrary!$K$9),TreeLibrary!$K187,"out of range")))))</f>
        <v>0</v>
      </c>
      <c r="H181" s="379">
        <f>IF(EXACT('TREE MANAGEMENT'!$F$4,TreeLibrary!$G$9),TreeLibrary!$G187,IF(EXACT('TREE MANAGEMENT'!$F$4,TreeLibrary!$H$9),TreeLibrary!$H187,IF(EXACT('TREE MANAGEMENT'!$F$4,TreeLibrary!$I$9),TreeLibrary!$I187,IF(EXACT('TREE MANAGEMENT'!$F$4,TreeLibrary!$J$9),TreeLibrary!$J187,IF(EXACT('TREE MANAGEMENT'!$F$4,TreeLibrary!$K$9),TreeLibrary!$K187,"out of range")))))</f>
        <v>0</v>
      </c>
      <c r="I181" s="379">
        <f>IF(EXACT('TREE MANAGEMENT'!$G$4,TreeLibrary!$G$9),TreeLibrary!$G187,IF(EXACT('TREE MANAGEMENT'!$G$4,TreeLibrary!$H$9),TreeLibrary!$H187,IF(EXACT('TREE MANAGEMENT'!$G$4,TreeLibrary!$I$9),TreeLibrary!$I187,IF(EXACT('TREE MANAGEMENT'!$G$4,TreeLibrary!$J$9),TreeLibrary!$J187,IF(EXACT('TREE MANAGEMENT'!$G$4,TreeLibrary!$K$9),TreeLibrary!$K187,"out of range")))))</f>
        <v>0</v>
      </c>
      <c r="J181" s="11"/>
      <c r="K181" s="11"/>
      <c r="L181" s="11"/>
      <c r="M181" s="11"/>
      <c r="N181" s="11"/>
    </row>
    <row r="182" spans="1:14" ht="17.25" customHeight="1" x14ac:dyDescent="0.3">
      <c r="A182" s="508"/>
      <c r="B182" s="486"/>
      <c r="C182" s="508"/>
      <c r="D182" s="204" t="str">
        <f>TreeLibrary!D188</f>
        <v>TF_TargetOilperBunch</v>
      </c>
      <c r="E182" s="204" t="str">
        <f>TreeLibrary!E188</f>
        <v>Ripe5</v>
      </c>
      <c r="F182" s="388" t="str">
        <f>TreeLibrary!F188</f>
        <v>[]</v>
      </c>
      <c r="G182" s="379">
        <f>IF(EXACT('TREE MANAGEMENT'!$E$4,TreeLibrary!$G$9),TreeLibrary!$G188,IF(EXACT('TREE MANAGEMENT'!$E$4,TreeLibrary!$H$9),TreeLibrary!$H188,IF(EXACT('TREE MANAGEMENT'!$E$4,TreeLibrary!$I$9),TreeLibrary!$I188,IF(EXACT('TREE MANAGEMENT'!$E$4,TreeLibrary!$J$9),TreeLibrary!$J188,IF(EXACT('TREE MANAGEMENT'!$E$4,TreeLibrary!$K$9),TreeLibrary!$K188,"out of range")))))</f>
        <v>0</v>
      </c>
      <c r="H182" s="379">
        <f>IF(EXACT('TREE MANAGEMENT'!$F$4,TreeLibrary!$G$9),TreeLibrary!$G188,IF(EXACT('TREE MANAGEMENT'!$F$4,TreeLibrary!$H$9),TreeLibrary!$H188,IF(EXACT('TREE MANAGEMENT'!$F$4,TreeLibrary!$I$9),TreeLibrary!$I188,IF(EXACT('TREE MANAGEMENT'!$F$4,TreeLibrary!$J$9),TreeLibrary!$J188,IF(EXACT('TREE MANAGEMENT'!$F$4,TreeLibrary!$K$9),TreeLibrary!$K188,"out of range")))))</f>
        <v>0</v>
      </c>
      <c r="I182" s="379">
        <f>IF(EXACT('TREE MANAGEMENT'!$G$4,TreeLibrary!$G$9),TreeLibrary!$G188,IF(EXACT('TREE MANAGEMENT'!$G$4,TreeLibrary!$H$9),TreeLibrary!$H188,IF(EXACT('TREE MANAGEMENT'!$G$4,TreeLibrary!$I$9),TreeLibrary!$I188,IF(EXACT('TREE MANAGEMENT'!$G$4,TreeLibrary!$J$9),TreeLibrary!$J188,IF(EXACT('TREE MANAGEMENT'!$G$4,TreeLibrary!$K$9),TreeLibrary!$K188,"out of range")))))</f>
        <v>0</v>
      </c>
      <c r="J182" s="11"/>
      <c r="K182" s="11"/>
      <c r="L182" s="11"/>
      <c r="M182" s="11"/>
      <c r="N182" s="11"/>
    </row>
    <row r="183" spans="1:14" ht="17.25" customHeight="1" x14ac:dyDescent="0.3">
      <c r="A183" s="508"/>
      <c r="B183" s="486"/>
      <c r="C183" s="508"/>
      <c r="D183" s="204" t="str">
        <f>TreeLibrary!D189</f>
        <v>TF_TargetOilperBunch</v>
      </c>
      <c r="E183" s="204" t="str">
        <f>TreeLibrary!E189</f>
        <v>Ripe6</v>
      </c>
      <c r="F183" s="388" t="str">
        <f>TreeLibrary!F189</f>
        <v>[]</v>
      </c>
      <c r="G183" s="379">
        <f>IF(EXACT('TREE MANAGEMENT'!$E$4,TreeLibrary!$G$9),TreeLibrary!$G189,IF(EXACT('TREE MANAGEMENT'!$E$4,TreeLibrary!$H$9),TreeLibrary!$H189,IF(EXACT('TREE MANAGEMENT'!$E$4,TreeLibrary!$I$9),TreeLibrary!$I189,IF(EXACT('TREE MANAGEMENT'!$E$4,TreeLibrary!$J$9),TreeLibrary!$J189,IF(EXACT('TREE MANAGEMENT'!$E$4,TreeLibrary!$K$9),TreeLibrary!$K189,"out of range")))))</f>
        <v>0</v>
      </c>
      <c r="H183" s="379">
        <f>IF(EXACT('TREE MANAGEMENT'!$F$4,TreeLibrary!$G$9),TreeLibrary!$G189,IF(EXACT('TREE MANAGEMENT'!$F$4,TreeLibrary!$H$9),TreeLibrary!$H189,IF(EXACT('TREE MANAGEMENT'!$F$4,TreeLibrary!$I$9),TreeLibrary!$I189,IF(EXACT('TREE MANAGEMENT'!$F$4,TreeLibrary!$J$9),TreeLibrary!$J189,IF(EXACT('TREE MANAGEMENT'!$F$4,TreeLibrary!$K$9),TreeLibrary!$K189,"out of range")))))</f>
        <v>0</v>
      </c>
      <c r="I183" s="379">
        <f>IF(EXACT('TREE MANAGEMENT'!$G$4,TreeLibrary!$G$9),TreeLibrary!$G189,IF(EXACT('TREE MANAGEMENT'!$G$4,TreeLibrary!$H$9),TreeLibrary!$H189,IF(EXACT('TREE MANAGEMENT'!$G$4,TreeLibrary!$I$9),TreeLibrary!$I189,IF(EXACT('TREE MANAGEMENT'!$G$4,TreeLibrary!$J$9),TreeLibrary!$J189,IF(EXACT('TREE MANAGEMENT'!$G$4,TreeLibrary!$K$9),TreeLibrary!$K189,"out of range")))))</f>
        <v>0</v>
      </c>
      <c r="J183" s="11"/>
      <c r="K183" s="11"/>
      <c r="L183" s="11"/>
      <c r="M183" s="11"/>
      <c r="N183" s="11"/>
    </row>
    <row r="184" spans="1:14" ht="17.25" customHeight="1" x14ac:dyDescent="0.3">
      <c r="A184" s="508"/>
      <c r="B184" s="486"/>
      <c r="C184" s="508"/>
      <c r="D184" s="204" t="str">
        <f>TreeLibrary!D190</f>
        <v>TF_TargetOilperBunch</v>
      </c>
      <c r="E184" s="204" t="str">
        <f>TreeLibrary!E190</f>
        <v>Ripe7</v>
      </c>
      <c r="F184" s="388" t="str">
        <f>TreeLibrary!F190</f>
        <v>[]</v>
      </c>
      <c r="G184" s="379">
        <f>IF(EXACT('TREE MANAGEMENT'!$E$4,TreeLibrary!$G$9),TreeLibrary!$G190,IF(EXACT('TREE MANAGEMENT'!$E$4,TreeLibrary!$H$9),TreeLibrary!$H190,IF(EXACT('TREE MANAGEMENT'!$E$4,TreeLibrary!$I$9),TreeLibrary!$I190,IF(EXACT('TREE MANAGEMENT'!$E$4,TreeLibrary!$J$9),TreeLibrary!$J190,IF(EXACT('TREE MANAGEMENT'!$E$4,TreeLibrary!$K$9),TreeLibrary!$K190,"out of range")))))</f>
        <v>0</v>
      </c>
      <c r="H184" s="379">
        <f>IF(EXACT('TREE MANAGEMENT'!$F$4,TreeLibrary!$G$9),TreeLibrary!$G190,IF(EXACT('TREE MANAGEMENT'!$F$4,TreeLibrary!$H$9),TreeLibrary!$H190,IF(EXACT('TREE MANAGEMENT'!$F$4,TreeLibrary!$I$9),TreeLibrary!$I190,IF(EXACT('TREE MANAGEMENT'!$F$4,TreeLibrary!$J$9),TreeLibrary!$J190,IF(EXACT('TREE MANAGEMENT'!$F$4,TreeLibrary!$K$9),TreeLibrary!$K190,"out of range")))))</f>
        <v>0</v>
      </c>
      <c r="I184" s="379">
        <f>IF(EXACT('TREE MANAGEMENT'!$G$4,TreeLibrary!$G$9),TreeLibrary!$G190,IF(EXACT('TREE MANAGEMENT'!$G$4,TreeLibrary!$H$9),TreeLibrary!$H190,IF(EXACT('TREE MANAGEMENT'!$G$4,TreeLibrary!$I$9),TreeLibrary!$I190,IF(EXACT('TREE MANAGEMENT'!$G$4,TreeLibrary!$J$9),TreeLibrary!$J190,IF(EXACT('TREE MANAGEMENT'!$G$4,TreeLibrary!$K$9),TreeLibrary!$K190,"out of range")))))</f>
        <v>0</v>
      </c>
      <c r="J184" s="11"/>
      <c r="K184" s="11"/>
      <c r="L184" s="11"/>
      <c r="M184" s="11"/>
      <c r="N184" s="11"/>
    </row>
    <row r="185" spans="1:14" ht="17.25" customHeight="1" x14ac:dyDescent="0.3">
      <c r="A185" s="508"/>
      <c r="B185" s="486"/>
      <c r="C185" s="508"/>
      <c r="D185" s="204" t="str">
        <f>TreeLibrary!D191</f>
        <v>TF_TargetOilperBunch</v>
      </c>
      <c r="E185" s="204" t="str">
        <f>TreeLibrary!E191</f>
        <v>Ripe8</v>
      </c>
      <c r="F185" s="388" t="str">
        <f>TreeLibrary!F191</f>
        <v>[]</v>
      </c>
      <c r="G185" s="379">
        <f>IF(EXACT('TREE MANAGEMENT'!$E$4,TreeLibrary!$G$9),TreeLibrary!$G191,IF(EXACT('TREE MANAGEMENT'!$E$4,TreeLibrary!$H$9),TreeLibrary!$H191,IF(EXACT('TREE MANAGEMENT'!$E$4,TreeLibrary!$I$9),TreeLibrary!$I191,IF(EXACT('TREE MANAGEMENT'!$E$4,TreeLibrary!$J$9),TreeLibrary!$J191,IF(EXACT('TREE MANAGEMENT'!$E$4,TreeLibrary!$K$9),TreeLibrary!$K191,"out of range")))))</f>
        <v>0</v>
      </c>
      <c r="H185" s="379">
        <f>IF(EXACT('TREE MANAGEMENT'!$F$4,TreeLibrary!$G$9),TreeLibrary!$G191,IF(EXACT('TREE MANAGEMENT'!$F$4,TreeLibrary!$H$9),TreeLibrary!$H191,IF(EXACT('TREE MANAGEMENT'!$F$4,TreeLibrary!$I$9),TreeLibrary!$I191,IF(EXACT('TREE MANAGEMENT'!$F$4,TreeLibrary!$J$9),TreeLibrary!$J191,IF(EXACT('TREE MANAGEMENT'!$F$4,TreeLibrary!$K$9),TreeLibrary!$K191,"out of range")))))</f>
        <v>0</v>
      </c>
      <c r="I185" s="379">
        <f>IF(EXACT('TREE MANAGEMENT'!$G$4,TreeLibrary!$G$9),TreeLibrary!$G191,IF(EXACT('TREE MANAGEMENT'!$G$4,TreeLibrary!$H$9),TreeLibrary!$H191,IF(EXACT('TREE MANAGEMENT'!$G$4,TreeLibrary!$I$9),TreeLibrary!$I191,IF(EXACT('TREE MANAGEMENT'!$G$4,TreeLibrary!$J$9),TreeLibrary!$J191,IF(EXACT('TREE MANAGEMENT'!$G$4,TreeLibrary!$K$9),TreeLibrary!$K191,"out of range")))))</f>
        <v>0</v>
      </c>
      <c r="J185" s="11"/>
      <c r="K185" s="11"/>
      <c r="L185" s="11"/>
      <c r="M185" s="11"/>
      <c r="N185" s="11"/>
    </row>
    <row r="186" spans="1:14" ht="17.25" customHeight="1" x14ac:dyDescent="0.3">
      <c r="A186" s="508"/>
      <c r="B186" s="486"/>
      <c r="C186" s="508"/>
      <c r="D186" s="204" t="str">
        <f>TreeLibrary!D192</f>
        <v>TF_TargetOilperBunch</v>
      </c>
      <c r="E186" s="204" t="str">
        <f>TreeLibrary!E192</f>
        <v>Ripe9</v>
      </c>
      <c r="F186" s="388" t="str">
        <f>TreeLibrary!F192</f>
        <v>[]</v>
      </c>
      <c r="G186" s="379">
        <f>IF(EXACT('TREE MANAGEMENT'!$E$4,TreeLibrary!$G$9),TreeLibrary!$G192,IF(EXACT('TREE MANAGEMENT'!$E$4,TreeLibrary!$H$9),TreeLibrary!$H192,IF(EXACT('TREE MANAGEMENT'!$E$4,TreeLibrary!$I$9),TreeLibrary!$I192,IF(EXACT('TREE MANAGEMENT'!$E$4,TreeLibrary!$J$9),TreeLibrary!$J192,IF(EXACT('TREE MANAGEMENT'!$E$4,TreeLibrary!$K$9),TreeLibrary!$K192,"out of range")))))</f>
        <v>0</v>
      </c>
      <c r="H186" s="379">
        <f>IF(EXACT('TREE MANAGEMENT'!$F$4,TreeLibrary!$G$9),TreeLibrary!$G192,IF(EXACT('TREE MANAGEMENT'!$F$4,TreeLibrary!$H$9),TreeLibrary!$H192,IF(EXACT('TREE MANAGEMENT'!$F$4,TreeLibrary!$I$9),TreeLibrary!$I192,IF(EXACT('TREE MANAGEMENT'!$F$4,TreeLibrary!$J$9),TreeLibrary!$J192,IF(EXACT('TREE MANAGEMENT'!$F$4,TreeLibrary!$K$9),TreeLibrary!$K192,"out of range")))))</f>
        <v>0</v>
      </c>
      <c r="I186" s="379">
        <f>IF(EXACT('TREE MANAGEMENT'!$G$4,TreeLibrary!$G$9),TreeLibrary!$G192,IF(EXACT('TREE MANAGEMENT'!$G$4,TreeLibrary!$H$9),TreeLibrary!$H192,IF(EXACT('TREE MANAGEMENT'!$G$4,TreeLibrary!$I$9),TreeLibrary!$I192,IF(EXACT('TREE MANAGEMENT'!$G$4,TreeLibrary!$J$9),TreeLibrary!$J192,IF(EXACT('TREE MANAGEMENT'!$G$4,TreeLibrary!$K$9),TreeLibrary!$K192,"out of range")))))</f>
        <v>0</v>
      </c>
      <c r="J186" s="11"/>
      <c r="K186" s="11"/>
      <c r="L186" s="11"/>
      <c r="M186" s="11"/>
      <c r="N186" s="11"/>
    </row>
    <row r="187" spans="1:14" ht="17.25" customHeight="1" x14ac:dyDescent="0.3">
      <c r="A187" s="508"/>
      <c r="B187" s="486"/>
      <c r="C187" s="508"/>
      <c r="D187" s="204" t="str">
        <f>TreeLibrary!D193</f>
        <v>TF_TargetOilperBunch</v>
      </c>
      <c r="E187" s="204" t="str">
        <f>TreeLibrary!E193</f>
        <v>Ripe10</v>
      </c>
      <c r="F187" s="388" t="str">
        <f>TreeLibrary!F193</f>
        <v>[]</v>
      </c>
      <c r="G187" s="379">
        <f>IF(EXACT('TREE MANAGEMENT'!$E$4,TreeLibrary!$G$9),TreeLibrary!$G193,IF(EXACT('TREE MANAGEMENT'!$E$4,TreeLibrary!$H$9),TreeLibrary!$H193,IF(EXACT('TREE MANAGEMENT'!$E$4,TreeLibrary!$I$9),TreeLibrary!$I193,IF(EXACT('TREE MANAGEMENT'!$E$4,TreeLibrary!$J$9),TreeLibrary!$J193,IF(EXACT('TREE MANAGEMENT'!$E$4,TreeLibrary!$K$9),TreeLibrary!$K193,"out of range")))))</f>
        <v>0</v>
      </c>
      <c r="H187" s="379">
        <f>IF(EXACT('TREE MANAGEMENT'!$F$4,TreeLibrary!$G$9),TreeLibrary!$G193,IF(EXACT('TREE MANAGEMENT'!$F$4,TreeLibrary!$H$9),TreeLibrary!$H193,IF(EXACT('TREE MANAGEMENT'!$F$4,TreeLibrary!$I$9),TreeLibrary!$I193,IF(EXACT('TREE MANAGEMENT'!$F$4,TreeLibrary!$J$9),TreeLibrary!$J193,IF(EXACT('TREE MANAGEMENT'!$F$4,TreeLibrary!$K$9),TreeLibrary!$K193,"out of range")))))</f>
        <v>0</v>
      </c>
      <c r="I187" s="379">
        <f>IF(EXACT('TREE MANAGEMENT'!$G$4,TreeLibrary!$G$9),TreeLibrary!$G193,IF(EXACT('TREE MANAGEMENT'!$G$4,TreeLibrary!$H$9),TreeLibrary!$H193,IF(EXACT('TREE MANAGEMENT'!$G$4,TreeLibrary!$I$9),TreeLibrary!$I193,IF(EXACT('TREE MANAGEMENT'!$G$4,TreeLibrary!$J$9),TreeLibrary!$J193,IF(EXACT('TREE MANAGEMENT'!$G$4,TreeLibrary!$K$9),TreeLibrary!$K193,"out of range")))))</f>
        <v>0</v>
      </c>
      <c r="J187" s="11"/>
      <c r="K187" s="11"/>
      <c r="L187" s="11"/>
      <c r="M187" s="11"/>
      <c r="N187" s="11"/>
    </row>
    <row r="188" spans="1:14" ht="17.25" customHeight="1" x14ac:dyDescent="0.3">
      <c r="A188" s="508"/>
      <c r="B188" s="486"/>
      <c r="C188" s="508"/>
      <c r="D188" s="204" t="str">
        <f>TreeLibrary!D194</f>
        <v>TF_TargetOilperBunch</v>
      </c>
      <c r="E188" s="204" t="str">
        <f>TreeLibrary!E194</f>
        <v>Ripe11</v>
      </c>
      <c r="F188" s="388" t="str">
        <f>TreeLibrary!F194</f>
        <v>[]</v>
      </c>
      <c r="G188" s="379">
        <f>IF(EXACT('TREE MANAGEMENT'!$E$4,TreeLibrary!$G$9),TreeLibrary!$G194,IF(EXACT('TREE MANAGEMENT'!$E$4,TreeLibrary!$H$9),TreeLibrary!$H194,IF(EXACT('TREE MANAGEMENT'!$E$4,TreeLibrary!$I$9),TreeLibrary!$I194,IF(EXACT('TREE MANAGEMENT'!$E$4,TreeLibrary!$J$9),TreeLibrary!$J194,IF(EXACT('TREE MANAGEMENT'!$E$4,TreeLibrary!$K$9),TreeLibrary!$K194,"out of range")))))</f>
        <v>0</v>
      </c>
      <c r="H188" s="379">
        <f>IF(EXACT('TREE MANAGEMENT'!$F$4,TreeLibrary!$G$9),TreeLibrary!$G194,IF(EXACT('TREE MANAGEMENT'!$F$4,TreeLibrary!$H$9),TreeLibrary!$H194,IF(EXACT('TREE MANAGEMENT'!$F$4,TreeLibrary!$I$9),TreeLibrary!$I194,IF(EXACT('TREE MANAGEMENT'!$F$4,TreeLibrary!$J$9),TreeLibrary!$J194,IF(EXACT('TREE MANAGEMENT'!$F$4,TreeLibrary!$K$9),TreeLibrary!$K194,"out of range")))))</f>
        <v>0</v>
      </c>
      <c r="I188" s="379">
        <f>IF(EXACT('TREE MANAGEMENT'!$G$4,TreeLibrary!$G$9),TreeLibrary!$G194,IF(EXACT('TREE MANAGEMENT'!$G$4,TreeLibrary!$H$9),TreeLibrary!$H194,IF(EXACT('TREE MANAGEMENT'!$G$4,TreeLibrary!$I$9),TreeLibrary!$I194,IF(EXACT('TREE MANAGEMENT'!$G$4,TreeLibrary!$J$9),TreeLibrary!$J194,IF(EXACT('TREE MANAGEMENT'!$G$4,TreeLibrary!$K$9),TreeLibrary!$K194,"out of range")))))</f>
        <v>0</v>
      </c>
      <c r="J188" s="11"/>
      <c r="K188" s="11"/>
      <c r="L188" s="11"/>
      <c r="M188" s="11"/>
      <c r="N188" s="11"/>
    </row>
    <row r="189" spans="1:14" ht="17.25" customHeight="1" x14ac:dyDescent="0.3">
      <c r="A189" s="508"/>
      <c r="B189" s="486"/>
      <c r="C189" s="508"/>
      <c r="D189" s="204" t="str">
        <f>TreeLibrary!D195</f>
        <v>TF_TargetOilperBunch</v>
      </c>
      <c r="E189" s="204" t="str">
        <f>TreeLibrary!E195</f>
        <v>Ripe12</v>
      </c>
      <c r="F189" s="388" t="str">
        <f>TreeLibrary!F195</f>
        <v>[]</v>
      </c>
      <c r="G189" s="379">
        <f>IF(EXACT('TREE MANAGEMENT'!$E$4,TreeLibrary!$G$9),TreeLibrary!$G195,IF(EXACT('TREE MANAGEMENT'!$E$4,TreeLibrary!$H$9),TreeLibrary!$H195,IF(EXACT('TREE MANAGEMENT'!$E$4,TreeLibrary!$I$9),TreeLibrary!$I195,IF(EXACT('TREE MANAGEMENT'!$E$4,TreeLibrary!$J$9),TreeLibrary!$J195,IF(EXACT('TREE MANAGEMENT'!$E$4,TreeLibrary!$K$9),TreeLibrary!$K195,"out of range")))))</f>
        <v>0</v>
      </c>
      <c r="H189" s="379">
        <f>IF(EXACT('TREE MANAGEMENT'!$F$4,TreeLibrary!$G$9),TreeLibrary!$G195,IF(EXACT('TREE MANAGEMENT'!$F$4,TreeLibrary!$H$9),TreeLibrary!$H195,IF(EXACT('TREE MANAGEMENT'!$F$4,TreeLibrary!$I$9),TreeLibrary!$I195,IF(EXACT('TREE MANAGEMENT'!$F$4,TreeLibrary!$J$9),TreeLibrary!$J195,IF(EXACT('TREE MANAGEMENT'!$F$4,TreeLibrary!$K$9),TreeLibrary!$K195,"out of range")))))</f>
        <v>0</v>
      </c>
      <c r="I189" s="379">
        <f>IF(EXACT('TREE MANAGEMENT'!$G$4,TreeLibrary!$G$9),TreeLibrary!$G195,IF(EXACT('TREE MANAGEMENT'!$G$4,TreeLibrary!$H$9),TreeLibrary!$H195,IF(EXACT('TREE MANAGEMENT'!$G$4,TreeLibrary!$I$9),TreeLibrary!$I195,IF(EXACT('TREE MANAGEMENT'!$G$4,TreeLibrary!$J$9),TreeLibrary!$J195,IF(EXACT('TREE MANAGEMENT'!$G$4,TreeLibrary!$K$9),TreeLibrary!$K195,"out of range")))))</f>
        <v>0</v>
      </c>
      <c r="J189" s="11"/>
      <c r="K189" s="11"/>
      <c r="L189" s="11"/>
      <c r="M189" s="11"/>
      <c r="N189" s="11"/>
    </row>
    <row r="190" spans="1:14" ht="17.25" customHeight="1" x14ac:dyDescent="0.3">
      <c r="A190" s="508"/>
      <c r="B190" s="486"/>
      <c r="C190" s="508"/>
      <c r="D190" s="204" t="str">
        <f>TreeLibrary!D196</f>
        <v>TF_TargetOilperBunch</v>
      </c>
      <c r="E190" s="204" t="str">
        <f>TreeLibrary!E196</f>
        <v>EarlyFruit</v>
      </c>
      <c r="F190" s="388" t="str">
        <f>TreeLibrary!F196</f>
        <v>[]</v>
      </c>
      <c r="G190" s="379">
        <f>IF(EXACT('TREE MANAGEMENT'!$E$4,TreeLibrary!$G$9),TreeLibrary!$G196,IF(EXACT('TREE MANAGEMENT'!$E$4,TreeLibrary!$H$9),TreeLibrary!$H196,IF(EXACT('TREE MANAGEMENT'!$E$4,TreeLibrary!$I$9),TreeLibrary!$I196,IF(EXACT('TREE MANAGEMENT'!$E$4,TreeLibrary!$J$9),TreeLibrary!$J196,IF(EXACT('TREE MANAGEMENT'!$E$4,TreeLibrary!$K$9),TreeLibrary!$K196,"out of range")))))</f>
        <v>0</v>
      </c>
      <c r="H190" s="379">
        <f>IF(EXACT('TREE MANAGEMENT'!$F$4,TreeLibrary!$G$9),TreeLibrary!$G196,IF(EXACT('TREE MANAGEMENT'!$F$4,TreeLibrary!$H$9),TreeLibrary!$H196,IF(EXACT('TREE MANAGEMENT'!$F$4,TreeLibrary!$I$9),TreeLibrary!$I196,IF(EXACT('TREE MANAGEMENT'!$F$4,TreeLibrary!$J$9),TreeLibrary!$J196,IF(EXACT('TREE MANAGEMENT'!$F$4,TreeLibrary!$K$9),TreeLibrary!$K196,"out of range")))))</f>
        <v>0</v>
      </c>
      <c r="I190" s="379">
        <f>IF(EXACT('TREE MANAGEMENT'!$G$4,TreeLibrary!$G$9),TreeLibrary!$G196,IF(EXACT('TREE MANAGEMENT'!$G$4,TreeLibrary!$H$9),TreeLibrary!$H196,IF(EXACT('TREE MANAGEMENT'!$G$4,TreeLibrary!$I$9),TreeLibrary!$I196,IF(EXACT('TREE MANAGEMENT'!$G$4,TreeLibrary!$J$9),TreeLibrary!$J196,IF(EXACT('TREE MANAGEMENT'!$G$4,TreeLibrary!$K$9),TreeLibrary!$K196,"out of range")))))</f>
        <v>0</v>
      </c>
      <c r="J190" s="11"/>
      <c r="K190" s="11"/>
      <c r="L190" s="11"/>
      <c r="M190" s="11"/>
      <c r="N190" s="11"/>
    </row>
    <row r="191" spans="1:14" ht="17.25" customHeight="1" x14ac:dyDescent="0.3">
      <c r="A191" s="508"/>
      <c r="B191" s="486"/>
      <c r="C191" s="508"/>
      <c r="D191" s="204" t="str">
        <f>TreeLibrary!D197</f>
        <v>TF_TargetOilperBunch</v>
      </c>
      <c r="E191" s="204" t="str">
        <f>TreeLibrary!E197</f>
        <v>Pollinated</v>
      </c>
      <c r="F191" s="388" t="str">
        <f>TreeLibrary!F197</f>
        <v>[]</v>
      </c>
      <c r="G191" s="379">
        <f>IF(EXACT('TREE MANAGEMENT'!$E$4,TreeLibrary!$G$9),TreeLibrary!$G197,IF(EXACT('TREE MANAGEMENT'!$E$4,TreeLibrary!$H$9),TreeLibrary!$H197,IF(EXACT('TREE MANAGEMENT'!$E$4,TreeLibrary!$I$9),TreeLibrary!$I197,IF(EXACT('TREE MANAGEMENT'!$E$4,TreeLibrary!$J$9),TreeLibrary!$J197,IF(EXACT('TREE MANAGEMENT'!$E$4,TreeLibrary!$K$9),TreeLibrary!$K197,"out of range")))))</f>
        <v>0</v>
      </c>
      <c r="H191" s="379">
        <f>IF(EXACT('TREE MANAGEMENT'!$F$4,TreeLibrary!$G$9),TreeLibrary!$G197,IF(EXACT('TREE MANAGEMENT'!$F$4,TreeLibrary!$H$9),TreeLibrary!$H197,IF(EXACT('TREE MANAGEMENT'!$F$4,TreeLibrary!$I$9),TreeLibrary!$I197,IF(EXACT('TREE MANAGEMENT'!$F$4,TreeLibrary!$J$9),TreeLibrary!$J197,IF(EXACT('TREE MANAGEMENT'!$F$4,TreeLibrary!$K$9),TreeLibrary!$K197,"out of range")))))</f>
        <v>0</v>
      </c>
      <c r="I191" s="379">
        <f>IF(EXACT('TREE MANAGEMENT'!$G$4,TreeLibrary!$G$9),TreeLibrary!$G197,IF(EXACT('TREE MANAGEMENT'!$G$4,TreeLibrary!$H$9),TreeLibrary!$H197,IF(EXACT('TREE MANAGEMENT'!$G$4,TreeLibrary!$I$9),TreeLibrary!$I197,IF(EXACT('TREE MANAGEMENT'!$G$4,TreeLibrary!$J$9),TreeLibrary!$J197,IF(EXACT('TREE MANAGEMENT'!$G$4,TreeLibrary!$K$9),TreeLibrary!$K197,"out of range")))))</f>
        <v>0</v>
      </c>
      <c r="J191" s="11"/>
      <c r="K191" s="11"/>
      <c r="L191" s="11"/>
      <c r="M191" s="11"/>
      <c r="N191" s="11"/>
    </row>
    <row r="192" spans="1:14" ht="17.25" customHeight="1" x14ac:dyDescent="0.3">
      <c r="A192" s="508"/>
      <c r="B192" s="486"/>
      <c r="C192" s="508"/>
      <c r="D192" s="204" t="str">
        <f>TreeLibrary!D198</f>
        <v>TF_TargetOilperBunch</v>
      </c>
      <c r="E192" s="204" t="str">
        <f>TreeLibrary!E198</f>
        <v>Anthesis</v>
      </c>
      <c r="F192" s="388" t="str">
        <f>TreeLibrary!F198</f>
        <v>[]</v>
      </c>
      <c r="G192" s="379">
        <f>IF(EXACT('TREE MANAGEMENT'!$E$4,TreeLibrary!$G$9),TreeLibrary!$G198,IF(EXACT('TREE MANAGEMENT'!$E$4,TreeLibrary!$H$9),TreeLibrary!$H198,IF(EXACT('TREE MANAGEMENT'!$E$4,TreeLibrary!$I$9),TreeLibrary!$I198,IF(EXACT('TREE MANAGEMENT'!$E$4,TreeLibrary!$J$9),TreeLibrary!$J198,IF(EXACT('TREE MANAGEMENT'!$E$4,TreeLibrary!$K$9),TreeLibrary!$K198,"out of range")))))</f>
        <v>0</v>
      </c>
      <c r="H192" s="379">
        <f>IF(EXACT('TREE MANAGEMENT'!$F$4,TreeLibrary!$G$9),TreeLibrary!$G198,IF(EXACT('TREE MANAGEMENT'!$F$4,TreeLibrary!$H$9),TreeLibrary!$H198,IF(EXACT('TREE MANAGEMENT'!$F$4,TreeLibrary!$I$9),TreeLibrary!$I198,IF(EXACT('TREE MANAGEMENT'!$F$4,TreeLibrary!$J$9),TreeLibrary!$J198,IF(EXACT('TREE MANAGEMENT'!$F$4,TreeLibrary!$K$9),TreeLibrary!$K198,"out of range")))))</f>
        <v>0</v>
      </c>
      <c r="I192" s="379">
        <f>IF(EXACT('TREE MANAGEMENT'!$G$4,TreeLibrary!$G$9),TreeLibrary!$G198,IF(EXACT('TREE MANAGEMENT'!$G$4,TreeLibrary!$H$9),TreeLibrary!$H198,IF(EXACT('TREE MANAGEMENT'!$G$4,TreeLibrary!$I$9),TreeLibrary!$I198,IF(EXACT('TREE MANAGEMENT'!$G$4,TreeLibrary!$J$9),TreeLibrary!$J198,IF(EXACT('TREE MANAGEMENT'!$G$4,TreeLibrary!$K$9),TreeLibrary!$K198,"out of range")))))</f>
        <v>0</v>
      </c>
      <c r="J192" s="11"/>
      <c r="K192" s="11"/>
      <c r="L192" s="11"/>
      <c r="M192" s="11"/>
      <c r="N192" s="11"/>
    </row>
    <row r="193" spans="1:14" ht="17.25" customHeight="1" x14ac:dyDescent="0.3">
      <c r="A193" s="508"/>
      <c r="B193" s="486"/>
      <c r="C193" s="508"/>
      <c r="D193" s="204" t="str">
        <f>TreeLibrary!D199</f>
        <v>TF_TargetOilperBunch</v>
      </c>
      <c r="E193" s="204" t="str">
        <f>TreeLibrary!E199</f>
        <v>Anthesis1</v>
      </c>
      <c r="F193" s="388" t="str">
        <f>TreeLibrary!F199</f>
        <v>[]</v>
      </c>
      <c r="G193" s="379">
        <f>IF(EXACT('TREE MANAGEMENT'!$E$4,TreeLibrary!$G$9),TreeLibrary!$G199,IF(EXACT('TREE MANAGEMENT'!$E$4,TreeLibrary!$H$9),TreeLibrary!$H199,IF(EXACT('TREE MANAGEMENT'!$E$4,TreeLibrary!$I$9),TreeLibrary!$I199,IF(EXACT('TREE MANAGEMENT'!$E$4,TreeLibrary!$J$9),TreeLibrary!$J199,IF(EXACT('TREE MANAGEMENT'!$E$4,TreeLibrary!$K$9),TreeLibrary!$K199,"out of range")))))</f>
        <v>0</v>
      </c>
      <c r="H193" s="379">
        <f>IF(EXACT('TREE MANAGEMENT'!$F$4,TreeLibrary!$G$9),TreeLibrary!$G199,IF(EXACT('TREE MANAGEMENT'!$F$4,TreeLibrary!$H$9),TreeLibrary!$H199,IF(EXACT('TREE MANAGEMENT'!$F$4,TreeLibrary!$I$9),TreeLibrary!$I199,IF(EXACT('TREE MANAGEMENT'!$F$4,TreeLibrary!$J$9),TreeLibrary!$J199,IF(EXACT('TREE MANAGEMENT'!$F$4,TreeLibrary!$K$9),TreeLibrary!$K199,"out of range")))))</f>
        <v>0</v>
      </c>
      <c r="I193" s="379">
        <f>IF(EXACT('TREE MANAGEMENT'!$G$4,TreeLibrary!$G$9),TreeLibrary!$G199,IF(EXACT('TREE MANAGEMENT'!$G$4,TreeLibrary!$H$9),TreeLibrary!$H199,IF(EXACT('TREE MANAGEMENT'!$G$4,TreeLibrary!$I$9),TreeLibrary!$I199,IF(EXACT('TREE MANAGEMENT'!$G$4,TreeLibrary!$J$9),TreeLibrary!$J199,IF(EXACT('TREE MANAGEMENT'!$G$4,TreeLibrary!$K$9),TreeLibrary!$K199,"out of range")))))</f>
        <v>0</v>
      </c>
      <c r="J193" s="11"/>
      <c r="K193" s="11"/>
      <c r="L193" s="11"/>
      <c r="M193" s="11"/>
      <c r="N193" s="11"/>
    </row>
    <row r="194" spans="1:14" ht="17.25" customHeight="1" x14ac:dyDescent="0.3">
      <c r="A194" s="508"/>
      <c r="B194" s="486"/>
      <c r="C194" s="508"/>
      <c r="D194" s="204" t="str">
        <f>TreeLibrary!D200</f>
        <v>TF_TargetOilperBunch</v>
      </c>
      <c r="E194" s="204" t="str">
        <f>TreeLibrary!E200</f>
        <v>Anthesis2</v>
      </c>
      <c r="F194" s="388" t="str">
        <f>TreeLibrary!F200</f>
        <v>[]</v>
      </c>
      <c r="G194" s="379">
        <f>IF(EXACT('TREE MANAGEMENT'!$E$4,TreeLibrary!$G$9),TreeLibrary!$G200,IF(EXACT('TREE MANAGEMENT'!$E$4,TreeLibrary!$H$9),TreeLibrary!$H200,IF(EXACT('TREE MANAGEMENT'!$E$4,TreeLibrary!$I$9),TreeLibrary!$I200,IF(EXACT('TREE MANAGEMENT'!$E$4,TreeLibrary!$J$9),TreeLibrary!$J200,IF(EXACT('TREE MANAGEMENT'!$E$4,TreeLibrary!$K$9),TreeLibrary!$K200,"out of range")))))</f>
        <v>0</v>
      </c>
      <c r="H194" s="379">
        <f>IF(EXACT('TREE MANAGEMENT'!$F$4,TreeLibrary!$G$9),TreeLibrary!$G200,IF(EXACT('TREE MANAGEMENT'!$F$4,TreeLibrary!$H$9),TreeLibrary!$H200,IF(EXACT('TREE MANAGEMENT'!$F$4,TreeLibrary!$I$9),TreeLibrary!$I200,IF(EXACT('TREE MANAGEMENT'!$F$4,TreeLibrary!$J$9),TreeLibrary!$J200,IF(EXACT('TREE MANAGEMENT'!$F$4,TreeLibrary!$K$9),TreeLibrary!$K200,"out of range")))))</f>
        <v>0</v>
      </c>
      <c r="I194" s="379">
        <f>IF(EXACT('TREE MANAGEMENT'!$G$4,TreeLibrary!$G$9),TreeLibrary!$G200,IF(EXACT('TREE MANAGEMENT'!$G$4,TreeLibrary!$H$9),TreeLibrary!$H200,IF(EXACT('TREE MANAGEMENT'!$G$4,TreeLibrary!$I$9),TreeLibrary!$I200,IF(EXACT('TREE MANAGEMENT'!$G$4,TreeLibrary!$J$9),TreeLibrary!$J200,IF(EXACT('TREE MANAGEMENT'!$G$4,TreeLibrary!$K$9),TreeLibrary!$K200,"out of range")))))</f>
        <v>0</v>
      </c>
      <c r="J194" s="11"/>
      <c r="K194" s="11"/>
      <c r="L194" s="11"/>
      <c r="M194" s="11"/>
      <c r="N194" s="11"/>
    </row>
    <row r="195" spans="1:14" ht="17.25" customHeight="1" x14ac:dyDescent="0.3">
      <c r="A195" s="508"/>
      <c r="B195" s="486"/>
      <c r="C195" s="508"/>
      <c r="D195" s="204" t="str">
        <f>TreeLibrary!D201</f>
        <v>TF_TargetOilperBunch</v>
      </c>
      <c r="E195" s="204" t="str">
        <f>TreeLibrary!E201</f>
        <v>Anthesis3</v>
      </c>
      <c r="F195" s="388" t="str">
        <f>TreeLibrary!F201</f>
        <v>[]</v>
      </c>
      <c r="G195" s="379">
        <f>IF(EXACT('TREE MANAGEMENT'!$E$4,TreeLibrary!$G$9),TreeLibrary!$G201,IF(EXACT('TREE MANAGEMENT'!$E$4,TreeLibrary!$H$9),TreeLibrary!$H201,IF(EXACT('TREE MANAGEMENT'!$E$4,TreeLibrary!$I$9),TreeLibrary!$I201,IF(EXACT('TREE MANAGEMENT'!$E$4,TreeLibrary!$J$9),TreeLibrary!$J201,IF(EXACT('TREE MANAGEMENT'!$E$4,TreeLibrary!$K$9),TreeLibrary!$K201,"out of range")))))</f>
        <v>0</v>
      </c>
      <c r="H195" s="379">
        <f>IF(EXACT('TREE MANAGEMENT'!$F$4,TreeLibrary!$G$9),TreeLibrary!$G201,IF(EXACT('TREE MANAGEMENT'!$F$4,TreeLibrary!$H$9),TreeLibrary!$H201,IF(EXACT('TREE MANAGEMENT'!$F$4,TreeLibrary!$I$9),TreeLibrary!$I201,IF(EXACT('TREE MANAGEMENT'!$F$4,TreeLibrary!$J$9),TreeLibrary!$J201,IF(EXACT('TREE MANAGEMENT'!$F$4,TreeLibrary!$K$9),TreeLibrary!$K201,"out of range")))))</f>
        <v>0</v>
      </c>
      <c r="I195" s="379">
        <f>IF(EXACT('TREE MANAGEMENT'!$G$4,TreeLibrary!$G$9),TreeLibrary!$G201,IF(EXACT('TREE MANAGEMENT'!$G$4,TreeLibrary!$H$9),TreeLibrary!$H201,IF(EXACT('TREE MANAGEMENT'!$G$4,TreeLibrary!$I$9),TreeLibrary!$I201,IF(EXACT('TREE MANAGEMENT'!$G$4,TreeLibrary!$J$9),TreeLibrary!$J201,IF(EXACT('TREE MANAGEMENT'!$G$4,TreeLibrary!$K$9),TreeLibrary!$K201,"out of range")))))</f>
        <v>0</v>
      </c>
      <c r="J195" s="11"/>
      <c r="K195" s="11"/>
      <c r="L195" s="11"/>
      <c r="M195" s="11"/>
      <c r="N195" s="11"/>
    </row>
    <row r="196" spans="1:14" ht="17.25" customHeight="1" x14ac:dyDescent="0.3">
      <c r="A196" s="508"/>
      <c r="B196" s="486"/>
      <c r="C196" s="508"/>
      <c r="D196" s="204" t="str">
        <f>TreeLibrary!D202</f>
        <v>TF_TargetOilperBunch</v>
      </c>
      <c r="E196" s="204" t="str">
        <f>TreeLibrary!E202</f>
        <v>Anthesis4</v>
      </c>
      <c r="F196" s="388" t="str">
        <f>TreeLibrary!F202</f>
        <v>[]</v>
      </c>
      <c r="G196" s="379">
        <f>IF(EXACT('TREE MANAGEMENT'!$E$4,TreeLibrary!$G$9),TreeLibrary!$G202,IF(EXACT('TREE MANAGEMENT'!$E$4,TreeLibrary!$H$9),TreeLibrary!$H202,IF(EXACT('TREE MANAGEMENT'!$E$4,TreeLibrary!$I$9),TreeLibrary!$I202,IF(EXACT('TREE MANAGEMENT'!$E$4,TreeLibrary!$J$9),TreeLibrary!$J202,IF(EXACT('TREE MANAGEMENT'!$E$4,TreeLibrary!$K$9),TreeLibrary!$K202,"out of range")))))</f>
        <v>0</v>
      </c>
      <c r="H196" s="379">
        <f>IF(EXACT('TREE MANAGEMENT'!$F$4,TreeLibrary!$G$9),TreeLibrary!$G202,IF(EXACT('TREE MANAGEMENT'!$F$4,TreeLibrary!$H$9),TreeLibrary!$H202,IF(EXACT('TREE MANAGEMENT'!$F$4,TreeLibrary!$I$9),TreeLibrary!$I202,IF(EXACT('TREE MANAGEMENT'!$F$4,TreeLibrary!$J$9),TreeLibrary!$J202,IF(EXACT('TREE MANAGEMENT'!$F$4,TreeLibrary!$K$9),TreeLibrary!$K202,"out of range")))))</f>
        <v>0</v>
      </c>
      <c r="I196" s="379">
        <f>IF(EXACT('TREE MANAGEMENT'!$G$4,TreeLibrary!$G$9),TreeLibrary!$G202,IF(EXACT('TREE MANAGEMENT'!$G$4,TreeLibrary!$H$9),TreeLibrary!$H202,IF(EXACT('TREE MANAGEMENT'!$G$4,TreeLibrary!$I$9),TreeLibrary!$I202,IF(EXACT('TREE MANAGEMENT'!$G$4,TreeLibrary!$J$9),TreeLibrary!$J202,IF(EXACT('TREE MANAGEMENT'!$G$4,TreeLibrary!$K$9),TreeLibrary!$K202,"out of range")))))</f>
        <v>0</v>
      </c>
      <c r="J196" s="11"/>
      <c r="K196" s="11"/>
      <c r="L196" s="11"/>
      <c r="M196" s="11"/>
      <c r="N196" s="11"/>
    </row>
    <row r="197" spans="1:14" ht="17.25" customHeight="1" x14ac:dyDescent="0.3">
      <c r="A197" s="508"/>
      <c r="B197" s="486"/>
      <c r="C197" s="508"/>
      <c r="D197" s="204" t="str">
        <f>TreeLibrary!D203</f>
        <v>TF_TargetOilperBunch</v>
      </c>
      <c r="E197" s="204" t="str">
        <f>TreeLibrary!E203</f>
        <v>Anthesis5</v>
      </c>
      <c r="F197" s="388" t="str">
        <f>TreeLibrary!F203</f>
        <v>[]</v>
      </c>
      <c r="G197" s="379">
        <f>IF(EXACT('TREE MANAGEMENT'!$E$4,TreeLibrary!$G$9),TreeLibrary!$G203,IF(EXACT('TREE MANAGEMENT'!$E$4,TreeLibrary!$H$9),TreeLibrary!$H203,IF(EXACT('TREE MANAGEMENT'!$E$4,TreeLibrary!$I$9),TreeLibrary!$I203,IF(EXACT('TREE MANAGEMENT'!$E$4,TreeLibrary!$J$9),TreeLibrary!$J203,IF(EXACT('TREE MANAGEMENT'!$E$4,TreeLibrary!$K$9),TreeLibrary!$K203,"out of range")))))</f>
        <v>0</v>
      </c>
      <c r="H197" s="379">
        <f>IF(EXACT('TREE MANAGEMENT'!$F$4,TreeLibrary!$G$9),TreeLibrary!$G203,IF(EXACT('TREE MANAGEMENT'!$F$4,TreeLibrary!$H$9),TreeLibrary!$H203,IF(EXACT('TREE MANAGEMENT'!$F$4,TreeLibrary!$I$9),TreeLibrary!$I203,IF(EXACT('TREE MANAGEMENT'!$F$4,TreeLibrary!$J$9),TreeLibrary!$J203,IF(EXACT('TREE MANAGEMENT'!$F$4,TreeLibrary!$K$9),TreeLibrary!$K203,"out of range")))))</f>
        <v>0</v>
      </c>
      <c r="I197" s="379">
        <f>IF(EXACT('TREE MANAGEMENT'!$G$4,TreeLibrary!$G$9),TreeLibrary!$G203,IF(EXACT('TREE MANAGEMENT'!$G$4,TreeLibrary!$H$9),TreeLibrary!$H203,IF(EXACT('TREE MANAGEMENT'!$G$4,TreeLibrary!$I$9),TreeLibrary!$I203,IF(EXACT('TREE MANAGEMENT'!$G$4,TreeLibrary!$J$9),TreeLibrary!$J203,IF(EXACT('TREE MANAGEMENT'!$G$4,TreeLibrary!$K$9),TreeLibrary!$K203,"out of range")))))</f>
        <v>0</v>
      </c>
      <c r="J197" s="11"/>
      <c r="K197" s="11"/>
      <c r="L197" s="11"/>
      <c r="M197" s="11"/>
      <c r="N197" s="11"/>
    </row>
    <row r="198" spans="1:14" ht="17.25" customHeight="1" x14ac:dyDescent="0.3">
      <c r="A198" s="508"/>
      <c r="B198" s="486"/>
      <c r="C198" s="508"/>
      <c r="D198" s="204" t="str">
        <f>TreeLibrary!D204</f>
        <v>TF_TargetOilperBunch</v>
      </c>
      <c r="E198" s="204" t="str">
        <f>TreeLibrary!E204</f>
        <v>Anthesis6</v>
      </c>
      <c r="F198" s="388" t="str">
        <f>TreeLibrary!F204</f>
        <v>[]</v>
      </c>
      <c r="G198" s="379">
        <f>IF(EXACT('TREE MANAGEMENT'!$E$4,TreeLibrary!$G$9),TreeLibrary!$G204,IF(EXACT('TREE MANAGEMENT'!$E$4,TreeLibrary!$H$9),TreeLibrary!$H204,IF(EXACT('TREE MANAGEMENT'!$E$4,TreeLibrary!$I$9),TreeLibrary!$I204,IF(EXACT('TREE MANAGEMENT'!$E$4,TreeLibrary!$J$9),TreeLibrary!$J204,IF(EXACT('TREE MANAGEMENT'!$E$4,TreeLibrary!$K$9),TreeLibrary!$K204,"out of range")))))</f>
        <v>0</v>
      </c>
      <c r="H198" s="379">
        <f>IF(EXACT('TREE MANAGEMENT'!$F$4,TreeLibrary!$G$9),TreeLibrary!$G204,IF(EXACT('TREE MANAGEMENT'!$F$4,TreeLibrary!$H$9),TreeLibrary!$H204,IF(EXACT('TREE MANAGEMENT'!$F$4,TreeLibrary!$I$9),TreeLibrary!$I204,IF(EXACT('TREE MANAGEMENT'!$F$4,TreeLibrary!$J$9),TreeLibrary!$J204,IF(EXACT('TREE MANAGEMENT'!$F$4,TreeLibrary!$K$9),TreeLibrary!$K204,"out of range")))))</f>
        <v>0</v>
      </c>
      <c r="I198" s="379">
        <f>IF(EXACT('TREE MANAGEMENT'!$G$4,TreeLibrary!$G$9),TreeLibrary!$G204,IF(EXACT('TREE MANAGEMENT'!$G$4,TreeLibrary!$H$9),TreeLibrary!$H204,IF(EXACT('TREE MANAGEMENT'!$G$4,TreeLibrary!$I$9),TreeLibrary!$I204,IF(EXACT('TREE MANAGEMENT'!$G$4,TreeLibrary!$J$9),TreeLibrary!$J204,IF(EXACT('TREE MANAGEMENT'!$G$4,TreeLibrary!$K$9),TreeLibrary!$K204,"out of range")))))</f>
        <v>0</v>
      </c>
      <c r="J198" s="11"/>
      <c r="K198" s="11"/>
      <c r="L198" s="11"/>
      <c r="M198" s="11"/>
      <c r="N198" s="11"/>
    </row>
    <row r="199" spans="1:14" ht="17.25" customHeight="1" x14ac:dyDescent="0.3">
      <c r="A199" s="508"/>
      <c r="B199" s="486"/>
      <c r="C199" s="509"/>
      <c r="D199" s="258" t="str">
        <f>TreeLibrary!D205</f>
        <v>TF_DWCostUOil</v>
      </c>
      <c r="E199" s="206"/>
      <c r="F199" s="388" t="str">
        <f>TreeLibrary!F205</f>
        <v>CurrencyUnit/Kg</v>
      </c>
      <c r="G199" s="379">
        <f>IF(EXACT('TREE MANAGEMENT'!$E$4,TreeLibrary!$G$9),TreeLibrary!$G205,IF(EXACT('TREE MANAGEMENT'!$E$4,TreeLibrary!$H$9),TreeLibrary!$H205,IF(EXACT('TREE MANAGEMENT'!$E$4,TreeLibrary!$I$9),TreeLibrary!$I205,IF(EXACT('TREE MANAGEMENT'!$E$4,TreeLibrary!$J$9),TreeLibrary!$J205,IF(EXACT('TREE MANAGEMENT'!$E$4,TreeLibrary!$K$9),TreeLibrary!$K205,"out of range")))))</f>
        <v>0</v>
      </c>
      <c r="H199" s="379">
        <f>IF(EXACT('TREE MANAGEMENT'!$F$4,TreeLibrary!$G$9),TreeLibrary!$G205,IF(EXACT('TREE MANAGEMENT'!$F$4,TreeLibrary!$H$9),TreeLibrary!$H205,IF(EXACT('TREE MANAGEMENT'!$F$4,TreeLibrary!$I$9),TreeLibrary!$I205,IF(EXACT('TREE MANAGEMENT'!$F$4,TreeLibrary!$J$9),TreeLibrary!$J205,IF(EXACT('TREE MANAGEMENT'!$F$4,TreeLibrary!$K$9),TreeLibrary!$K205,"out of range")))))</f>
        <v>0</v>
      </c>
      <c r="I199" s="379">
        <f>IF(EXACT('TREE MANAGEMENT'!$G$4,TreeLibrary!$G$9),TreeLibrary!$G205,IF(EXACT('TREE MANAGEMENT'!$G$4,TreeLibrary!$H$9),TreeLibrary!$H205,IF(EXACT('TREE MANAGEMENT'!$G$4,TreeLibrary!$I$9),TreeLibrary!$I205,IF(EXACT('TREE MANAGEMENT'!$G$4,TreeLibrary!$J$9),TreeLibrary!$J205,IF(EXACT('TREE MANAGEMENT'!$G$4,TreeLibrary!$K$9),TreeLibrary!$K205,"out of range")))))</f>
        <v>0.5</v>
      </c>
      <c r="J199" s="11"/>
      <c r="K199" s="11"/>
      <c r="L199" s="11"/>
      <c r="M199" s="11"/>
      <c r="N199" s="11"/>
    </row>
    <row r="200" spans="1:14" ht="17.25" customHeight="1" x14ac:dyDescent="0.3">
      <c r="A200" s="508"/>
      <c r="B200" s="486"/>
      <c r="C200" s="480" t="s">
        <v>823</v>
      </c>
      <c r="D200" s="258" t="str">
        <f>TreeLibrary!D206</f>
        <v>TF_FruitWaterPot</v>
      </c>
      <c r="E200" s="206"/>
      <c r="F200" s="388" t="str">
        <f>TreeLibrary!F206</f>
        <v>cm</v>
      </c>
      <c r="G200" s="379">
        <f>IF(EXACT('TREE MANAGEMENT'!$E$4,TreeLibrary!$G$9),TreeLibrary!$G206,IF(EXACT('TREE MANAGEMENT'!$E$4,TreeLibrary!$H$9),TreeLibrary!$H206,IF(EXACT('TREE MANAGEMENT'!$E$4,TreeLibrary!$I$9),TreeLibrary!$I206,IF(EXACT('TREE MANAGEMENT'!$E$4,TreeLibrary!$J$9),TreeLibrary!$J206,IF(EXACT('TREE MANAGEMENT'!$E$4,TreeLibrary!$K$9),TreeLibrary!$K206,"out of range")))))</f>
        <v>0</v>
      </c>
      <c r="H200" s="379">
        <f>IF(EXACT('TREE MANAGEMENT'!$F$4,TreeLibrary!$G$9),TreeLibrary!$G206,IF(EXACT('TREE MANAGEMENT'!$F$4,TreeLibrary!$H$9),TreeLibrary!$H206,IF(EXACT('TREE MANAGEMENT'!$F$4,TreeLibrary!$I$9),TreeLibrary!$I206,IF(EXACT('TREE MANAGEMENT'!$F$4,TreeLibrary!$J$9),TreeLibrary!$J206,IF(EXACT('TREE MANAGEMENT'!$F$4,TreeLibrary!$K$9),TreeLibrary!$K206,"out of range")))))</f>
        <v>0</v>
      </c>
      <c r="I200" s="379">
        <f>IF(EXACT('TREE MANAGEMENT'!$G$4,TreeLibrary!$G$9),TreeLibrary!$G206,IF(EXACT('TREE MANAGEMENT'!$G$4,TreeLibrary!$H$9),TreeLibrary!$H206,IF(EXACT('TREE MANAGEMENT'!$G$4,TreeLibrary!$I$9),TreeLibrary!$I206,IF(EXACT('TREE MANAGEMENT'!$G$4,TreeLibrary!$J$9),TreeLibrary!$J206,IF(EXACT('TREE MANAGEMENT'!$G$4,TreeLibrary!$K$9),TreeLibrary!$K206,"out of range")))))</f>
        <v>-1500</v>
      </c>
      <c r="J200" s="11"/>
      <c r="K200" s="11"/>
      <c r="L200" s="11"/>
      <c r="M200" s="11"/>
      <c r="N200" s="11"/>
    </row>
    <row r="201" spans="1:14" ht="17.25" customHeight="1" x14ac:dyDescent="0.3">
      <c r="A201" s="508"/>
      <c r="B201" s="486"/>
      <c r="C201" s="486"/>
      <c r="D201" s="258" t="str">
        <f>TreeLibrary!D207</f>
        <v>TF_CritFruitWaterPot</v>
      </c>
      <c r="E201" s="206"/>
      <c r="F201" s="388" t="str">
        <f>TreeLibrary!F207</f>
        <v>cm</v>
      </c>
      <c r="G201" s="379">
        <f>IF(EXACT('TREE MANAGEMENT'!$E$4,TreeLibrary!$G$9),TreeLibrary!$G207,IF(EXACT('TREE MANAGEMENT'!$E$4,TreeLibrary!$H$9),TreeLibrary!$H207,IF(EXACT('TREE MANAGEMENT'!$E$4,TreeLibrary!$I$9),TreeLibrary!$I207,IF(EXACT('TREE MANAGEMENT'!$E$4,TreeLibrary!$J$9),TreeLibrary!$J207,IF(EXACT('TREE MANAGEMENT'!$E$4,TreeLibrary!$K$9),TreeLibrary!$K207,"out of range")))))</f>
        <v>0</v>
      </c>
      <c r="H201" s="379">
        <f>IF(EXACT('TREE MANAGEMENT'!$F$4,TreeLibrary!$G$9),TreeLibrary!$G207,IF(EXACT('TREE MANAGEMENT'!$F$4,TreeLibrary!$H$9),TreeLibrary!$H207,IF(EXACT('TREE MANAGEMENT'!$F$4,TreeLibrary!$I$9),TreeLibrary!$I207,IF(EXACT('TREE MANAGEMENT'!$F$4,TreeLibrary!$J$9),TreeLibrary!$J207,IF(EXACT('TREE MANAGEMENT'!$F$4,TreeLibrary!$K$9),TreeLibrary!$K207,"out of range")))))</f>
        <v>0</v>
      </c>
      <c r="I201" s="379">
        <f>IF(EXACT('TREE MANAGEMENT'!$G$4,TreeLibrary!$G$9),TreeLibrary!$G207,IF(EXACT('TREE MANAGEMENT'!$G$4,TreeLibrary!$H$9),TreeLibrary!$H207,IF(EXACT('TREE MANAGEMENT'!$G$4,TreeLibrary!$I$9),TreeLibrary!$I207,IF(EXACT('TREE MANAGEMENT'!$G$4,TreeLibrary!$J$9),TreeLibrary!$J207,IF(EXACT('TREE MANAGEMENT'!$G$4,TreeLibrary!$K$9),TreeLibrary!$K207,"out of range")))))</f>
        <v>-4500</v>
      </c>
      <c r="J201" s="11"/>
      <c r="K201" s="11"/>
      <c r="L201" s="11"/>
      <c r="M201" s="11"/>
      <c r="N201" s="11"/>
    </row>
    <row r="202" spans="1:14" ht="17.25" customHeight="1" x14ac:dyDescent="0.3">
      <c r="A202" s="508"/>
      <c r="B202" s="486"/>
      <c r="C202" s="486"/>
      <c r="D202" s="204" t="str">
        <f>TreeLibrary!D208</f>
        <v>TF_StageAbortSens</v>
      </c>
      <c r="E202" s="204" t="str">
        <f>TreeLibrary!E208</f>
        <v>Ripe</v>
      </c>
      <c r="F202" s="388" t="str">
        <f>TreeLibrary!F208</f>
        <v>[]</v>
      </c>
      <c r="G202" s="379">
        <f>IF(EXACT('TREE MANAGEMENT'!$E$4,TreeLibrary!$G$9),TreeLibrary!$G208,IF(EXACT('TREE MANAGEMENT'!$E$4,TreeLibrary!$H$9),TreeLibrary!$H208,IF(EXACT('TREE MANAGEMENT'!$E$4,TreeLibrary!$I$9),TreeLibrary!$I208,IF(EXACT('TREE MANAGEMENT'!$E$4,TreeLibrary!$J$9),TreeLibrary!$J208,IF(EXACT('TREE MANAGEMENT'!$E$4,TreeLibrary!$K$9),TreeLibrary!$K208,"out of range")))))</f>
        <v>0</v>
      </c>
      <c r="H202" s="379">
        <f>IF(EXACT('TREE MANAGEMENT'!$F$4,TreeLibrary!$G$9),TreeLibrary!$G208,IF(EXACT('TREE MANAGEMENT'!$F$4,TreeLibrary!$H$9),TreeLibrary!$H208,IF(EXACT('TREE MANAGEMENT'!$F$4,TreeLibrary!$I$9),TreeLibrary!$I208,IF(EXACT('TREE MANAGEMENT'!$F$4,TreeLibrary!$J$9),TreeLibrary!$J208,IF(EXACT('TREE MANAGEMENT'!$F$4,TreeLibrary!$K$9),TreeLibrary!$K208,"out of range")))))</f>
        <v>0</v>
      </c>
      <c r="I202" s="379">
        <f>IF(EXACT('TREE MANAGEMENT'!$G$4,TreeLibrary!$G$9),TreeLibrary!$G208,IF(EXACT('TREE MANAGEMENT'!$G$4,TreeLibrary!$H$9),TreeLibrary!$H208,IF(EXACT('TREE MANAGEMENT'!$G$4,TreeLibrary!$I$9),TreeLibrary!$I208,IF(EXACT('TREE MANAGEMENT'!$G$4,TreeLibrary!$J$9),TreeLibrary!$J208,IF(EXACT('TREE MANAGEMENT'!$G$4,TreeLibrary!$K$9),TreeLibrary!$K208,"out of range")))))</f>
        <v>9.5000000000000001E-2</v>
      </c>
      <c r="J202" s="11"/>
      <c r="K202" s="11"/>
      <c r="L202" s="11"/>
      <c r="M202" s="11"/>
      <c r="N202" s="11"/>
    </row>
    <row r="203" spans="1:14" ht="17.25" customHeight="1" x14ac:dyDescent="0.3">
      <c r="A203" s="508"/>
      <c r="B203" s="486"/>
      <c r="C203" s="486"/>
      <c r="D203" s="204" t="str">
        <f>TreeLibrary!D209</f>
        <v>TF_StageAbortSens</v>
      </c>
      <c r="E203" s="204" t="str">
        <f>TreeLibrary!E209</f>
        <v>Ripe1</v>
      </c>
      <c r="F203" s="388" t="str">
        <f>TreeLibrary!F209</f>
        <v>[]</v>
      </c>
      <c r="G203" s="379">
        <f>IF(EXACT('TREE MANAGEMENT'!$E$4,TreeLibrary!$G$9),TreeLibrary!$G209,IF(EXACT('TREE MANAGEMENT'!$E$4,TreeLibrary!$H$9),TreeLibrary!$H209,IF(EXACT('TREE MANAGEMENT'!$E$4,TreeLibrary!$I$9),TreeLibrary!$I209,IF(EXACT('TREE MANAGEMENT'!$E$4,TreeLibrary!$J$9),TreeLibrary!$J209,IF(EXACT('TREE MANAGEMENT'!$E$4,TreeLibrary!$K$9),TreeLibrary!$K209,"out of range")))))</f>
        <v>0</v>
      </c>
      <c r="H203" s="379">
        <f>IF(EXACT('TREE MANAGEMENT'!$F$4,TreeLibrary!$G$9),TreeLibrary!$G209,IF(EXACT('TREE MANAGEMENT'!$F$4,TreeLibrary!$H$9),TreeLibrary!$H209,IF(EXACT('TREE MANAGEMENT'!$F$4,TreeLibrary!$I$9),TreeLibrary!$I209,IF(EXACT('TREE MANAGEMENT'!$F$4,TreeLibrary!$J$9),TreeLibrary!$J209,IF(EXACT('TREE MANAGEMENT'!$F$4,TreeLibrary!$K$9),TreeLibrary!$K209,"out of range")))))</f>
        <v>0</v>
      </c>
      <c r="I203" s="379">
        <f>IF(EXACT('TREE MANAGEMENT'!$G$4,TreeLibrary!$G$9),TreeLibrary!$G209,IF(EXACT('TREE MANAGEMENT'!$G$4,TreeLibrary!$H$9),TreeLibrary!$H209,IF(EXACT('TREE MANAGEMENT'!$G$4,TreeLibrary!$I$9),TreeLibrary!$I209,IF(EXACT('TREE MANAGEMENT'!$G$4,TreeLibrary!$J$9),TreeLibrary!$J209,IF(EXACT('TREE MANAGEMENT'!$G$4,TreeLibrary!$K$9),TreeLibrary!$K209,"out of range")))))</f>
        <v>0.105</v>
      </c>
      <c r="J203" s="11"/>
      <c r="K203" s="11"/>
      <c r="L203" s="11"/>
      <c r="M203" s="11"/>
      <c r="N203" s="11"/>
    </row>
    <row r="204" spans="1:14" ht="17.25" customHeight="1" x14ac:dyDescent="0.3">
      <c r="A204" s="508"/>
      <c r="B204" s="486"/>
      <c r="C204" s="486"/>
      <c r="D204" s="204" t="str">
        <f>TreeLibrary!D210</f>
        <v>TF_StageAbortSens</v>
      </c>
      <c r="E204" s="204" t="str">
        <f>TreeLibrary!E210</f>
        <v>Ripe2</v>
      </c>
      <c r="F204" s="388" t="str">
        <f>TreeLibrary!F210</f>
        <v>[]</v>
      </c>
      <c r="G204" s="379">
        <f>IF(EXACT('TREE MANAGEMENT'!$E$4,TreeLibrary!$G$9),TreeLibrary!$G210,IF(EXACT('TREE MANAGEMENT'!$E$4,TreeLibrary!$H$9),TreeLibrary!$H210,IF(EXACT('TREE MANAGEMENT'!$E$4,TreeLibrary!$I$9),TreeLibrary!$I210,IF(EXACT('TREE MANAGEMENT'!$E$4,TreeLibrary!$J$9),TreeLibrary!$J210,IF(EXACT('TREE MANAGEMENT'!$E$4,TreeLibrary!$K$9),TreeLibrary!$K210,"out of range")))))</f>
        <v>0</v>
      </c>
      <c r="H204" s="379">
        <f>IF(EXACT('TREE MANAGEMENT'!$F$4,TreeLibrary!$G$9),TreeLibrary!$G210,IF(EXACT('TREE MANAGEMENT'!$F$4,TreeLibrary!$H$9),TreeLibrary!$H210,IF(EXACT('TREE MANAGEMENT'!$F$4,TreeLibrary!$I$9),TreeLibrary!$I210,IF(EXACT('TREE MANAGEMENT'!$F$4,TreeLibrary!$J$9),TreeLibrary!$J210,IF(EXACT('TREE MANAGEMENT'!$F$4,TreeLibrary!$K$9),TreeLibrary!$K210,"out of range")))))</f>
        <v>0</v>
      </c>
      <c r="I204" s="379">
        <f>IF(EXACT('TREE MANAGEMENT'!$G$4,TreeLibrary!$G$9),TreeLibrary!$G210,IF(EXACT('TREE MANAGEMENT'!$G$4,TreeLibrary!$H$9),TreeLibrary!$H210,IF(EXACT('TREE MANAGEMENT'!$G$4,TreeLibrary!$I$9),TreeLibrary!$I210,IF(EXACT('TREE MANAGEMENT'!$G$4,TreeLibrary!$J$9),TreeLibrary!$J210,IF(EXACT('TREE MANAGEMENT'!$G$4,TreeLibrary!$K$9),TreeLibrary!$K210,"out of range")))))</f>
        <v>0.17499999999999999</v>
      </c>
      <c r="J204" s="11"/>
      <c r="K204" s="11"/>
      <c r="L204" s="11"/>
      <c r="M204" s="11"/>
      <c r="N204" s="11"/>
    </row>
    <row r="205" spans="1:14" ht="17.25" customHeight="1" x14ac:dyDescent="0.3">
      <c r="A205" s="508"/>
      <c r="B205" s="486"/>
      <c r="C205" s="486"/>
      <c r="D205" s="204" t="str">
        <f>TreeLibrary!D211</f>
        <v>TF_StageAbortSens</v>
      </c>
      <c r="E205" s="204" t="str">
        <f>TreeLibrary!E211</f>
        <v>Ripe3</v>
      </c>
      <c r="F205" s="388" t="str">
        <f>TreeLibrary!F211</f>
        <v>[]</v>
      </c>
      <c r="G205" s="379">
        <f>IF(EXACT('TREE MANAGEMENT'!$E$4,TreeLibrary!$G$9),TreeLibrary!$G211,IF(EXACT('TREE MANAGEMENT'!$E$4,TreeLibrary!$H$9),TreeLibrary!$H211,IF(EXACT('TREE MANAGEMENT'!$E$4,TreeLibrary!$I$9),TreeLibrary!$I211,IF(EXACT('TREE MANAGEMENT'!$E$4,TreeLibrary!$J$9),TreeLibrary!$J211,IF(EXACT('TREE MANAGEMENT'!$E$4,TreeLibrary!$K$9),TreeLibrary!$K211,"out of range")))))</f>
        <v>0</v>
      </c>
      <c r="H205" s="379">
        <f>IF(EXACT('TREE MANAGEMENT'!$F$4,TreeLibrary!$G$9),TreeLibrary!$G211,IF(EXACT('TREE MANAGEMENT'!$F$4,TreeLibrary!$H$9),TreeLibrary!$H211,IF(EXACT('TREE MANAGEMENT'!$F$4,TreeLibrary!$I$9),TreeLibrary!$I211,IF(EXACT('TREE MANAGEMENT'!$F$4,TreeLibrary!$J$9),TreeLibrary!$J211,IF(EXACT('TREE MANAGEMENT'!$F$4,TreeLibrary!$K$9),TreeLibrary!$K211,"out of range")))))</f>
        <v>0</v>
      </c>
      <c r="I205" s="379">
        <f>IF(EXACT('TREE MANAGEMENT'!$G$4,TreeLibrary!$G$9),TreeLibrary!$G211,IF(EXACT('TREE MANAGEMENT'!$G$4,TreeLibrary!$H$9),TreeLibrary!$H211,IF(EXACT('TREE MANAGEMENT'!$G$4,TreeLibrary!$I$9),TreeLibrary!$I211,IF(EXACT('TREE MANAGEMENT'!$G$4,TreeLibrary!$J$9),TreeLibrary!$J211,IF(EXACT('TREE MANAGEMENT'!$G$4,TreeLibrary!$K$9),TreeLibrary!$K211,"out of range")))))</f>
        <v>0.09</v>
      </c>
      <c r="J205" s="11"/>
      <c r="K205" s="11"/>
      <c r="L205" s="11"/>
      <c r="M205" s="11"/>
      <c r="N205" s="11"/>
    </row>
    <row r="206" spans="1:14" ht="17.25" customHeight="1" x14ac:dyDescent="0.3">
      <c r="A206" s="508"/>
      <c r="B206" s="486"/>
      <c r="C206" s="486"/>
      <c r="D206" s="204" t="str">
        <f>TreeLibrary!D212</f>
        <v>TF_StageAbortSens</v>
      </c>
      <c r="E206" s="204" t="str">
        <f>TreeLibrary!E212</f>
        <v>Ripe4</v>
      </c>
      <c r="F206" s="388" t="str">
        <f>TreeLibrary!F212</f>
        <v>[]</v>
      </c>
      <c r="G206" s="379">
        <f>IF(EXACT('TREE MANAGEMENT'!$E$4,TreeLibrary!$G$9),TreeLibrary!$G212,IF(EXACT('TREE MANAGEMENT'!$E$4,TreeLibrary!$H$9),TreeLibrary!$H212,IF(EXACT('TREE MANAGEMENT'!$E$4,TreeLibrary!$I$9),TreeLibrary!$I212,IF(EXACT('TREE MANAGEMENT'!$E$4,TreeLibrary!$J$9),TreeLibrary!$J212,IF(EXACT('TREE MANAGEMENT'!$E$4,TreeLibrary!$K$9),TreeLibrary!$K212,"out of range")))))</f>
        <v>0</v>
      </c>
      <c r="H206" s="379">
        <f>IF(EXACT('TREE MANAGEMENT'!$F$4,TreeLibrary!$G$9),TreeLibrary!$G212,IF(EXACT('TREE MANAGEMENT'!$F$4,TreeLibrary!$H$9),TreeLibrary!$H212,IF(EXACT('TREE MANAGEMENT'!$F$4,TreeLibrary!$I$9),TreeLibrary!$I212,IF(EXACT('TREE MANAGEMENT'!$F$4,TreeLibrary!$J$9),TreeLibrary!$J212,IF(EXACT('TREE MANAGEMENT'!$F$4,TreeLibrary!$K$9),TreeLibrary!$K212,"out of range")))))</f>
        <v>0</v>
      </c>
      <c r="I206" s="379">
        <f>IF(EXACT('TREE MANAGEMENT'!$G$4,TreeLibrary!$G$9),TreeLibrary!$G212,IF(EXACT('TREE MANAGEMENT'!$G$4,TreeLibrary!$H$9),TreeLibrary!$H212,IF(EXACT('TREE MANAGEMENT'!$G$4,TreeLibrary!$I$9),TreeLibrary!$I212,IF(EXACT('TREE MANAGEMENT'!$G$4,TreeLibrary!$J$9),TreeLibrary!$J212,IF(EXACT('TREE MANAGEMENT'!$G$4,TreeLibrary!$K$9),TreeLibrary!$K212,"out of range")))))</f>
        <v>0.09</v>
      </c>
      <c r="J206" s="11"/>
      <c r="K206" s="11"/>
      <c r="L206" s="11"/>
      <c r="M206" s="11"/>
      <c r="N206" s="11"/>
    </row>
    <row r="207" spans="1:14" ht="17.25" customHeight="1" x14ac:dyDescent="0.3">
      <c r="A207" s="508"/>
      <c r="B207" s="486"/>
      <c r="C207" s="486"/>
      <c r="D207" s="204" t="str">
        <f>TreeLibrary!D213</f>
        <v>TF_StageAbortSens</v>
      </c>
      <c r="E207" s="204" t="str">
        <f>TreeLibrary!E213</f>
        <v>Ripe5</v>
      </c>
      <c r="F207" s="388" t="str">
        <f>TreeLibrary!F213</f>
        <v>[]</v>
      </c>
      <c r="G207" s="379">
        <f>IF(EXACT('TREE MANAGEMENT'!$E$4,TreeLibrary!$G$9),TreeLibrary!$G213,IF(EXACT('TREE MANAGEMENT'!$E$4,TreeLibrary!$H$9),TreeLibrary!$H213,IF(EXACT('TREE MANAGEMENT'!$E$4,TreeLibrary!$I$9),TreeLibrary!$I213,IF(EXACT('TREE MANAGEMENT'!$E$4,TreeLibrary!$J$9),TreeLibrary!$J213,IF(EXACT('TREE MANAGEMENT'!$E$4,TreeLibrary!$K$9),TreeLibrary!$K213,"out of range")))))</f>
        <v>0</v>
      </c>
      <c r="H207" s="379">
        <f>IF(EXACT('TREE MANAGEMENT'!$F$4,TreeLibrary!$G$9),TreeLibrary!$G213,IF(EXACT('TREE MANAGEMENT'!$F$4,TreeLibrary!$H$9),TreeLibrary!$H213,IF(EXACT('TREE MANAGEMENT'!$F$4,TreeLibrary!$I$9),TreeLibrary!$I213,IF(EXACT('TREE MANAGEMENT'!$F$4,TreeLibrary!$J$9),TreeLibrary!$J213,IF(EXACT('TREE MANAGEMENT'!$F$4,TreeLibrary!$K$9),TreeLibrary!$K213,"out of range")))))</f>
        <v>0</v>
      </c>
      <c r="I207" s="379">
        <f>IF(EXACT('TREE MANAGEMENT'!$G$4,TreeLibrary!$G$9),TreeLibrary!$G213,IF(EXACT('TREE MANAGEMENT'!$G$4,TreeLibrary!$H$9),TreeLibrary!$H213,IF(EXACT('TREE MANAGEMENT'!$G$4,TreeLibrary!$I$9),TreeLibrary!$I213,IF(EXACT('TREE MANAGEMENT'!$G$4,TreeLibrary!$J$9),TreeLibrary!$J213,IF(EXACT('TREE MANAGEMENT'!$G$4,TreeLibrary!$K$9),TreeLibrary!$K213,"out of range")))))</f>
        <v>0.16</v>
      </c>
      <c r="J207" s="11"/>
      <c r="K207" s="11"/>
      <c r="L207" s="11"/>
      <c r="M207" s="11"/>
      <c r="N207" s="11"/>
    </row>
    <row r="208" spans="1:14" ht="17.25" customHeight="1" x14ac:dyDescent="0.3">
      <c r="A208" s="508"/>
      <c r="B208" s="486"/>
      <c r="C208" s="486"/>
      <c r="D208" s="204" t="str">
        <f>TreeLibrary!D214</f>
        <v>TF_StageAbortSens</v>
      </c>
      <c r="E208" s="204" t="str">
        <f>TreeLibrary!E214</f>
        <v>Ripe6</v>
      </c>
      <c r="F208" s="388" t="str">
        <f>TreeLibrary!F214</f>
        <v>[]</v>
      </c>
      <c r="G208" s="379">
        <f>IF(EXACT('TREE MANAGEMENT'!$E$4,TreeLibrary!$G$9),TreeLibrary!$G214,IF(EXACT('TREE MANAGEMENT'!$E$4,TreeLibrary!$H$9),TreeLibrary!$H214,IF(EXACT('TREE MANAGEMENT'!$E$4,TreeLibrary!$I$9),TreeLibrary!$I214,IF(EXACT('TREE MANAGEMENT'!$E$4,TreeLibrary!$J$9),TreeLibrary!$J214,IF(EXACT('TREE MANAGEMENT'!$E$4,TreeLibrary!$K$9),TreeLibrary!$K214,"out of range")))))</f>
        <v>0</v>
      </c>
      <c r="H208" s="379">
        <f>IF(EXACT('TREE MANAGEMENT'!$F$4,TreeLibrary!$G$9),TreeLibrary!$G214,IF(EXACT('TREE MANAGEMENT'!$F$4,TreeLibrary!$H$9),TreeLibrary!$H214,IF(EXACT('TREE MANAGEMENT'!$F$4,TreeLibrary!$I$9),TreeLibrary!$I214,IF(EXACT('TREE MANAGEMENT'!$F$4,TreeLibrary!$J$9),TreeLibrary!$J214,IF(EXACT('TREE MANAGEMENT'!$F$4,TreeLibrary!$K$9),TreeLibrary!$K214,"out of range")))))</f>
        <v>0</v>
      </c>
      <c r="I208" s="379">
        <f>IF(EXACT('TREE MANAGEMENT'!$G$4,TreeLibrary!$G$9),TreeLibrary!$G214,IF(EXACT('TREE MANAGEMENT'!$G$4,TreeLibrary!$H$9),TreeLibrary!$H214,IF(EXACT('TREE MANAGEMENT'!$G$4,TreeLibrary!$I$9),TreeLibrary!$I214,IF(EXACT('TREE MANAGEMENT'!$G$4,TreeLibrary!$J$9),TreeLibrary!$J214,IF(EXACT('TREE MANAGEMENT'!$G$4,TreeLibrary!$K$9),TreeLibrary!$K214,"out of range")))))</f>
        <v>0.22</v>
      </c>
      <c r="J208" s="11"/>
      <c r="K208" s="11"/>
      <c r="L208" s="11"/>
      <c r="M208" s="11"/>
      <c r="N208" s="11"/>
    </row>
    <row r="209" spans="1:14" ht="17.25" customHeight="1" x14ac:dyDescent="0.3">
      <c r="A209" s="508"/>
      <c r="B209" s="486"/>
      <c r="C209" s="486"/>
      <c r="D209" s="204" t="str">
        <f>TreeLibrary!D215</f>
        <v>TF_StageAbortSens</v>
      </c>
      <c r="E209" s="204" t="str">
        <f>TreeLibrary!E215</f>
        <v>Ripe7</v>
      </c>
      <c r="F209" s="388" t="str">
        <f>TreeLibrary!F215</f>
        <v>[]</v>
      </c>
      <c r="G209" s="379">
        <f>IF(EXACT('TREE MANAGEMENT'!$E$4,TreeLibrary!$G$9),TreeLibrary!$G215,IF(EXACT('TREE MANAGEMENT'!$E$4,TreeLibrary!$H$9),TreeLibrary!$H215,IF(EXACT('TREE MANAGEMENT'!$E$4,TreeLibrary!$I$9),TreeLibrary!$I215,IF(EXACT('TREE MANAGEMENT'!$E$4,TreeLibrary!$J$9),TreeLibrary!$J215,IF(EXACT('TREE MANAGEMENT'!$E$4,TreeLibrary!$K$9),TreeLibrary!$K215,"out of range")))))</f>
        <v>0</v>
      </c>
      <c r="H209" s="379">
        <f>IF(EXACT('TREE MANAGEMENT'!$F$4,TreeLibrary!$G$9),TreeLibrary!$G215,IF(EXACT('TREE MANAGEMENT'!$F$4,TreeLibrary!$H$9),TreeLibrary!$H215,IF(EXACT('TREE MANAGEMENT'!$F$4,TreeLibrary!$I$9),TreeLibrary!$I215,IF(EXACT('TREE MANAGEMENT'!$F$4,TreeLibrary!$J$9),TreeLibrary!$J215,IF(EXACT('TREE MANAGEMENT'!$F$4,TreeLibrary!$K$9),TreeLibrary!$K215,"out of range")))))</f>
        <v>0</v>
      </c>
      <c r="I209" s="379">
        <f>IF(EXACT('TREE MANAGEMENT'!$G$4,TreeLibrary!$G$9),TreeLibrary!$G215,IF(EXACT('TREE MANAGEMENT'!$G$4,TreeLibrary!$H$9),TreeLibrary!$H215,IF(EXACT('TREE MANAGEMENT'!$G$4,TreeLibrary!$I$9),TreeLibrary!$I215,IF(EXACT('TREE MANAGEMENT'!$G$4,TreeLibrary!$J$9),TreeLibrary!$J215,IF(EXACT('TREE MANAGEMENT'!$G$4,TreeLibrary!$K$9),TreeLibrary!$K215,"out of range")))))</f>
        <v>0.3</v>
      </c>
      <c r="J209" s="11"/>
      <c r="K209" s="11"/>
      <c r="L209" s="11"/>
      <c r="M209" s="11"/>
      <c r="N209" s="11"/>
    </row>
    <row r="210" spans="1:14" ht="17.25" customHeight="1" x14ac:dyDescent="0.3">
      <c r="A210" s="508"/>
      <c r="B210" s="486"/>
      <c r="C210" s="486"/>
      <c r="D210" s="204" t="str">
        <f>TreeLibrary!D216</f>
        <v>TF_StageAbortSens</v>
      </c>
      <c r="E210" s="204" t="str">
        <f>TreeLibrary!E216</f>
        <v>Ripe8</v>
      </c>
      <c r="F210" s="388" t="str">
        <f>TreeLibrary!F216</f>
        <v>[]</v>
      </c>
      <c r="G210" s="379">
        <f>IF(EXACT('TREE MANAGEMENT'!$E$4,TreeLibrary!$G$9),TreeLibrary!$G216,IF(EXACT('TREE MANAGEMENT'!$E$4,TreeLibrary!$H$9),TreeLibrary!$H216,IF(EXACT('TREE MANAGEMENT'!$E$4,TreeLibrary!$I$9),TreeLibrary!$I216,IF(EXACT('TREE MANAGEMENT'!$E$4,TreeLibrary!$J$9),TreeLibrary!$J216,IF(EXACT('TREE MANAGEMENT'!$E$4,TreeLibrary!$K$9),TreeLibrary!$K216,"out of range")))))</f>
        <v>0</v>
      </c>
      <c r="H210" s="379">
        <f>IF(EXACT('TREE MANAGEMENT'!$F$4,TreeLibrary!$G$9),TreeLibrary!$G216,IF(EXACT('TREE MANAGEMENT'!$F$4,TreeLibrary!$H$9),TreeLibrary!$H216,IF(EXACT('TREE MANAGEMENT'!$F$4,TreeLibrary!$I$9),TreeLibrary!$I216,IF(EXACT('TREE MANAGEMENT'!$F$4,TreeLibrary!$J$9),TreeLibrary!$J216,IF(EXACT('TREE MANAGEMENT'!$F$4,TreeLibrary!$K$9),TreeLibrary!$K216,"out of range")))))</f>
        <v>0</v>
      </c>
      <c r="I210" s="379">
        <f>IF(EXACT('TREE MANAGEMENT'!$G$4,TreeLibrary!$G$9),TreeLibrary!$G216,IF(EXACT('TREE MANAGEMENT'!$G$4,TreeLibrary!$H$9),TreeLibrary!$H216,IF(EXACT('TREE MANAGEMENT'!$G$4,TreeLibrary!$I$9),TreeLibrary!$I216,IF(EXACT('TREE MANAGEMENT'!$G$4,TreeLibrary!$J$9),TreeLibrary!$J216,IF(EXACT('TREE MANAGEMENT'!$G$4,TreeLibrary!$K$9),TreeLibrary!$K216,"out of range")))))</f>
        <v>0.43</v>
      </c>
      <c r="J210" s="11"/>
      <c r="K210" s="11"/>
      <c r="L210" s="11"/>
      <c r="M210" s="11"/>
      <c r="N210" s="11"/>
    </row>
    <row r="211" spans="1:14" ht="17.25" customHeight="1" x14ac:dyDescent="0.3">
      <c r="A211" s="508"/>
      <c r="B211" s="486"/>
      <c r="C211" s="486"/>
      <c r="D211" s="204" t="str">
        <f>TreeLibrary!D217</f>
        <v>TF_StageAbortSens</v>
      </c>
      <c r="E211" s="204" t="str">
        <f>TreeLibrary!E217</f>
        <v>Ripe9</v>
      </c>
      <c r="F211" s="388" t="str">
        <f>TreeLibrary!F217</f>
        <v>[]</v>
      </c>
      <c r="G211" s="379">
        <f>IF(EXACT('TREE MANAGEMENT'!$E$4,TreeLibrary!$G$9),TreeLibrary!$G217,IF(EXACT('TREE MANAGEMENT'!$E$4,TreeLibrary!$H$9),TreeLibrary!$H217,IF(EXACT('TREE MANAGEMENT'!$E$4,TreeLibrary!$I$9),TreeLibrary!$I217,IF(EXACT('TREE MANAGEMENT'!$E$4,TreeLibrary!$J$9),TreeLibrary!$J217,IF(EXACT('TREE MANAGEMENT'!$E$4,TreeLibrary!$K$9),TreeLibrary!$K217,"out of range")))))</f>
        <v>0</v>
      </c>
      <c r="H211" s="379">
        <f>IF(EXACT('TREE MANAGEMENT'!$F$4,TreeLibrary!$G$9),TreeLibrary!$G217,IF(EXACT('TREE MANAGEMENT'!$F$4,TreeLibrary!$H$9),TreeLibrary!$H217,IF(EXACT('TREE MANAGEMENT'!$F$4,TreeLibrary!$I$9),TreeLibrary!$I217,IF(EXACT('TREE MANAGEMENT'!$F$4,TreeLibrary!$J$9),TreeLibrary!$J217,IF(EXACT('TREE MANAGEMENT'!$F$4,TreeLibrary!$K$9),TreeLibrary!$K217,"out of range")))))</f>
        <v>0</v>
      </c>
      <c r="I211" s="379">
        <f>IF(EXACT('TREE MANAGEMENT'!$G$4,TreeLibrary!$G$9),TreeLibrary!$G217,IF(EXACT('TREE MANAGEMENT'!$G$4,TreeLibrary!$H$9),TreeLibrary!$H217,IF(EXACT('TREE MANAGEMENT'!$G$4,TreeLibrary!$I$9),TreeLibrary!$I217,IF(EXACT('TREE MANAGEMENT'!$G$4,TreeLibrary!$J$9),TreeLibrary!$J217,IF(EXACT('TREE MANAGEMENT'!$G$4,TreeLibrary!$K$9),TreeLibrary!$K217,"out of range")))))</f>
        <v>0.78</v>
      </c>
      <c r="J211" s="11"/>
      <c r="K211" s="11"/>
      <c r="L211" s="11"/>
      <c r="M211" s="11"/>
      <c r="N211" s="11"/>
    </row>
    <row r="212" spans="1:14" ht="17.25" customHeight="1" x14ac:dyDescent="0.3">
      <c r="A212" s="508"/>
      <c r="B212" s="486"/>
      <c r="C212" s="486"/>
      <c r="D212" s="204" t="str">
        <f>TreeLibrary!D218</f>
        <v>TF_StageAbortSens</v>
      </c>
      <c r="E212" s="204" t="str">
        <f>TreeLibrary!E218</f>
        <v>Ripe10</v>
      </c>
      <c r="F212" s="388" t="str">
        <f>TreeLibrary!F218</f>
        <v>[]</v>
      </c>
      <c r="G212" s="379">
        <f>IF(EXACT('TREE MANAGEMENT'!$E$4,TreeLibrary!$G$9),TreeLibrary!$G218,IF(EXACT('TREE MANAGEMENT'!$E$4,TreeLibrary!$H$9),TreeLibrary!$H218,IF(EXACT('TREE MANAGEMENT'!$E$4,TreeLibrary!$I$9),TreeLibrary!$I218,IF(EXACT('TREE MANAGEMENT'!$E$4,TreeLibrary!$J$9),TreeLibrary!$J218,IF(EXACT('TREE MANAGEMENT'!$E$4,TreeLibrary!$K$9),TreeLibrary!$K218,"out of range")))))</f>
        <v>0</v>
      </c>
      <c r="H212" s="379">
        <f>IF(EXACT('TREE MANAGEMENT'!$F$4,TreeLibrary!$G$9),TreeLibrary!$G218,IF(EXACT('TREE MANAGEMENT'!$F$4,TreeLibrary!$H$9),TreeLibrary!$H218,IF(EXACT('TREE MANAGEMENT'!$F$4,TreeLibrary!$I$9),TreeLibrary!$I218,IF(EXACT('TREE MANAGEMENT'!$F$4,TreeLibrary!$J$9),TreeLibrary!$J218,IF(EXACT('TREE MANAGEMENT'!$F$4,TreeLibrary!$K$9),TreeLibrary!$K218,"out of range")))))</f>
        <v>0</v>
      </c>
      <c r="I212" s="379">
        <f>IF(EXACT('TREE MANAGEMENT'!$G$4,TreeLibrary!$G$9),TreeLibrary!$G218,IF(EXACT('TREE MANAGEMENT'!$G$4,TreeLibrary!$H$9),TreeLibrary!$H218,IF(EXACT('TREE MANAGEMENT'!$G$4,TreeLibrary!$I$9),TreeLibrary!$I218,IF(EXACT('TREE MANAGEMENT'!$G$4,TreeLibrary!$J$9),TreeLibrary!$J218,IF(EXACT('TREE MANAGEMENT'!$G$4,TreeLibrary!$K$9),TreeLibrary!$K218,"out of range")))))</f>
        <v>0.73</v>
      </c>
      <c r="J212" s="11"/>
      <c r="K212" s="11"/>
      <c r="L212" s="11"/>
      <c r="M212" s="11"/>
      <c r="N212" s="11"/>
    </row>
    <row r="213" spans="1:14" ht="17.25" customHeight="1" x14ac:dyDescent="0.3">
      <c r="A213" s="508"/>
      <c r="B213" s="486"/>
      <c r="C213" s="486"/>
      <c r="D213" s="204" t="str">
        <f>TreeLibrary!D219</f>
        <v>TF_StageAbortSens</v>
      </c>
      <c r="E213" s="204" t="str">
        <f>TreeLibrary!E219</f>
        <v>Ripe11</v>
      </c>
      <c r="F213" s="388" t="str">
        <f>TreeLibrary!F219</f>
        <v>[]</v>
      </c>
      <c r="G213" s="379">
        <f>IF(EXACT('TREE MANAGEMENT'!$E$4,TreeLibrary!$G$9),TreeLibrary!$G219,IF(EXACT('TREE MANAGEMENT'!$E$4,TreeLibrary!$H$9),TreeLibrary!$H219,IF(EXACT('TREE MANAGEMENT'!$E$4,TreeLibrary!$I$9),TreeLibrary!$I219,IF(EXACT('TREE MANAGEMENT'!$E$4,TreeLibrary!$J$9),TreeLibrary!$J219,IF(EXACT('TREE MANAGEMENT'!$E$4,TreeLibrary!$K$9),TreeLibrary!$K219,"out of range")))))</f>
        <v>0</v>
      </c>
      <c r="H213" s="379">
        <f>IF(EXACT('TREE MANAGEMENT'!$F$4,TreeLibrary!$G$9),TreeLibrary!$G219,IF(EXACT('TREE MANAGEMENT'!$F$4,TreeLibrary!$H$9),TreeLibrary!$H219,IF(EXACT('TREE MANAGEMENT'!$F$4,TreeLibrary!$I$9),TreeLibrary!$I219,IF(EXACT('TREE MANAGEMENT'!$F$4,TreeLibrary!$J$9),TreeLibrary!$J219,IF(EXACT('TREE MANAGEMENT'!$F$4,TreeLibrary!$K$9),TreeLibrary!$K219,"out of range")))))</f>
        <v>0</v>
      </c>
      <c r="I213" s="379">
        <f>IF(EXACT('TREE MANAGEMENT'!$G$4,TreeLibrary!$G$9),TreeLibrary!$G219,IF(EXACT('TREE MANAGEMENT'!$G$4,TreeLibrary!$H$9),TreeLibrary!$H219,IF(EXACT('TREE MANAGEMENT'!$G$4,TreeLibrary!$I$9),TreeLibrary!$I219,IF(EXACT('TREE MANAGEMENT'!$G$4,TreeLibrary!$J$9),TreeLibrary!$J219,IF(EXACT('TREE MANAGEMENT'!$G$4,TreeLibrary!$K$9),TreeLibrary!$K219,"out of range")))))</f>
        <v>0.19</v>
      </c>
      <c r="J213" s="11"/>
      <c r="K213" s="11"/>
      <c r="L213" s="11"/>
      <c r="M213" s="11"/>
      <c r="N213" s="11"/>
    </row>
    <row r="214" spans="1:14" ht="17.25" customHeight="1" x14ac:dyDescent="0.3">
      <c r="A214" s="508"/>
      <c r="B214" s="486"/>
      <c r="C214" s="486"/>
      <c r="D214" s="204" t="str">
        <f>TreeLibrary!D220</f>
        <v>TF_StageAbortSens</v>
      </c>
      <c r="E214" s="204" t="str">
        <f>TreeLibrary!E220</f>
        <v>Ripe12</v>
      </c>
      <c r="F214" s="388" t="str">
        <f>TreeLibrary!F220</f>
        <v>[]</v>
      </c>
      <c r="G214" s="379">
        <f>IF(EXACT('TREE MANAGEMENT'!$E$4,TreeLibrary!$G$9),TreeLibrary!$G220,IF(EXACT('TREE MANAGEMENT'!$E$4,TreeLibrary!$H$9),TreeLibrary!$H220,IF(EXACT('TREE MANAGEMENT'!$E$4,TreeLibrary!$I$9),TreeLibrary!$I220,IF(EXACT('TREE MANAGEMENT'!$E$4,TreeLibrary!$J$9),TreeLibrary!$J220,IF(EXACT('TREE MANAGEMENT'!$E$4,TreeLibrary!$K$9),TreeLibrary!$K220,"out of range")))))</f>
        <v>0</v>
      </c>
      <c r="H214" s="379">
        <f>IF(EXACT('TREE MANAGEMENT'!$F$4,TreeLibrary!$G$9),TreeLibrary!$G220,IF(EXACT('TREE MANAGEMENT'!$F$4,TreeLibrary!$H$9),TreeLibrary!$H220,IF(EXACT('TREE MANAGEMENT'!$F$4,TreeLibrary!$I$9),TreeLibrary!$I220,IF(EXACT('TREE MANAGEMENT'!$F$4,TreeLibrary!$J$9),TreeLibrary!$J220,IF(EXACT('TREE MANAGEMENT'!$F$4,TreeLibrary!$K$9),TreeLibrary!$K220,"out of range")))))</f>
        <v>0</v>
      </c>
      <c r="I214" s="379">
        <f>IF(EXACT('TREE MANAGEMENT'!$G$4,TreeLibrary!$G$9),TreeLibrary!$G220,IF(EXACT('TREE MANAGEMENT'!$G$4,TreeLibrary!$H$9),TreeLibrary!$H220,IF(EXACT('TREE MANAGEMENT'!$G$4,TreeLibrary!$I$9),TreeLibrary!$I220,IF(EXACT('TREE MANAGEMENT'!$G$4,TreeLibrary!$J$9),TreeLibrary!$J220,IF(EXACT('TREE MANAGEMENT'!$G$4,TreeLibrary!$K$9),TreeLibrary!$K220,"out of range")))))</f>
        <v>0.06</v>
      </c>
      <c r="J214" s="11"/>
      <c r="K214" s="11"/>
      <c r="L214" s="11"/>
      <c r="M214" s="11"/>
      <c r="N214" s="11"/>
    </row>
    <row r="215" spans="1:14" ht="17.25" customHeight="1" x14ac:dyDescent="0.3">
      <c r="A215" s="508"/>
      <c r="B215" s="486"/>
      <c r="C215" s="486"/>
      <c r="D215" s="204" t="str">
        <f>TreeLibrary!D221</f>
        <v>TF_StageAbortSens</v>
      </c>
      <c r="E215" s="204" t="str">
        <f>TreeLibrary!E221</f>
        <v>EarlyFruit</v>
      </c>
      <c r="F215" s="388" t="str">
        <f>TreeLibrary!F221</f>
        <v>[]</v>
      </c>
      <c r="G215" s="379">
        <f>IF(EXACT('TREE MANAGEMENT'!$E$4,TreeLibrary!$G$9),TreeLibrary!$G221,IF(EXACT('TREE MANAGEMENT'!$E$4,TreeLibrary!$H$9),TreeLibrary!$H221,IF(EXACT('TREE MANAGEMENT'!$E$4,TreeLibrary!$I$9),TreeLibrary!$I221,IF(EXACT('TREE MANAGEMENT'!$E$4,TreeLibrary!$J$9),TreeLibrary!$J221,IF(EXACT('TREE MANAGEMENT'!$E$4,TreeLibrary!$K$9),TreeLibrary!$K221,"out of range")))))</f>
        <v>0</v>
      </c>
      <c r="H215" s="379">
        <f>IF(EXACT('TREE MANAGEMENT'!$F$4,TreeLibrary!$G$9),TreeLibrary!$G221,IF(EXACT('TREE MANAGEMENT'!$F$4,TreeLibrary!$H$9),TreeLibrary!$H221,IF(EXACT('TREE MANAGEMENT'!$F$4,TreeLibrary!$I$9),TreeLibrary!$I221,IF(EXACT('TREE MANAGEMENT'!$F$4,TreeLibrary!$J$9),TreeLibrary!$J221,IF(EXACT('TREE MANAGEMENT'!$F$4,TreeLibrary!$K$9),TreeLibrary!$K221,"out of range")))))</f>
        <v>0</v>
      </c>
      <c r="I215" s="379">
        <f>IF(EXACT('TREE MANAGEMENT'!$G$4,TreeLibrary!$G$9),TreeLibrary!$G221,IF(EXACT('TREE MANAGEMENT'!$G$4,TreeLibrary!$H$9),TreeLibrary!$H221,IF(EXACT('TREE MANAGEMENT'!$G$4,TreeLibrary!$I$9),TreeLibrary!$I221,IF(EXACT('TREE MANAGEMENT'!$G$4,TreeLibrary!$J$9),TreeLibrary!$J221,IF(EXACT('TREE MANAGEMENT'!$G$4,TreeLibrary!$K$9),TreeLibrary!$K221,"out of range")))))</f>
        <v>0.11</v>
      </c>
      <c r="J215" s="11"/>
      <c r="K215" s="11"/>
      <c r="L215" s="11"/>
      <c r="M215" s="11"/>
      <c r="N215" s="11"/>
    </row>
    <row r="216" spans="1:14" ht="17.25" customHeight="1" x14ac:dyDescent="0.3">
      <c r="A216" s="508"/>
      <c r="B216" s="486"/>
      <c r="C216" s="486"/>
      <c r="D216" s="204" t="str">
        <f>TreeLibrary!D222</f>
        <v>TF_StageAbortSens</v>
      </c>
      <c r="E216" s="204" t="str">
        <f>TreeLibrary!E222</f>
        <v>Pollinated</v>
      </c>
      <c r="F216" s="388" t="str">
        <f>TreeLibrary!F222</f>
        <v>[]</v>
      </c>
      <c r="G216" s="379">
        <f>IF(EXACT('TREE MANAGEMENT'!$E$4,TreeLibrary!$G$9),TreeLibrary!$G222,IF(EXACT('TREE MANAGEMENT'!$E$4,TreeLibrary!$H$9),TreeLibrary!$H222,IF(EXACT('TREE MANAGEMENT'!$E$4,TreeLibrary!$I$9),TreeLibrary!$I222,IF(EXACT('TREE MANAGEMENT'!$E$4,TreeLibrary!$J$9),TreeLibrary!$J222,IF(EXACT('TREE MANAGEMENT'!$E$4,TreeLibrary!$K$9),TreeLibrary!$K222,"out of range")))))</f>
        <v>0</v>
      </c>
      <c r="H216" s="379">
        <f>IF(EXACT('TREE MANAGEMENT'!$F$4,TreeLibrary!$G$9),TreeLibrary!$G222,IF(EXACT('TREE MANAGEMENT'!$F$4,TreeLibrary!$H$9),TreeLibrary!$H222,IF(EXACT('TREE MANAGEMENT'!$F$4,TreeLibrary!$I$9),TreeLibrary!$I222,IF(EXACT('TREE MANAGEMENT'!$F$4,TreeLibrary!$J$9),TreeLibrary!$J222,IF(EXACT('TREE MANAGEMENT'!$F$4,TreeLibrary!$K$9),TreeLibrary!$K222,"out of range")))))</f>
        <v>0</v>
      </c>
      <c r="I216" s="379">
        <f>IF(EXACT('TREE MANAGEMENT'!$G$4,TreeLibrary!$G$9),TreeLibrary!$G222,IF(EXACT('TREE MANAGEMENT'!$G$4,TreeLibrary!$H$9),TreeLibrary!$H222,IF(EXACT('TREE MANAGEMENT'!$G$4,TreeLibrary!$I$9),TreeLibrary!$I222,IF(EXACT('TREE MANAGEMENT'!$G$4,TreeLibrary!$J$9),TreeLibrary!$J222,IF(EXACT('TREE MANAGEMENT'!$G$4,TreeLibrary!$K$9),TreeLibrary!$K222,"out of range")))))</f>
        <v>0.52</v>
      </c>
      <c r="J216" s="11"/>
      <c r="K216" s="11"/>
      <c r="L216" s="11"/>
      <c r="M216" s="11"/>
      <c r="N216" s="11"/>
    </row>
    <row r="217" spans="1:14" ht="17.25" customHeight="1" x14ac:dyDescent="0.3">
      <c r="A217" s="508"/>
      <c r="B217" s="486"/>
      <c r="C217" s="486"/>
      <c r="D217" s="204" t="str">
        <f>TreeLibrary!D223</f>
        <v>TF_StageAbortSens</v>
      </c>
      <c r="E217" s="204" t="str">
        <f>TreeLibrary!E223</f>
        <v>Anthesis</v>
      </c>
      <c r="F217" s="388" t="str">
        <f>TreeLibrary!F223</f>
        <v>[]</v>
      </c>
      <c r="G217" s="379">
        <f>IF(EXACT('TREE MANAGEMENT'!$E$4,TreeLibrary!$G$9),TreeLibrary!$G223,IF(EXACT('TREE MANAGEMENT'!$E$4,TreeLibrary!$H$9),TreeLibrary!$H223,IF(EXACT('TREE MANAGEMENT'!$E$4,TreeLibrary!$I$9),TreeLibrary!$I223,IF(EXACT('TREE MANAGEMENT'!$E$4,TreeLibrary!$J$9),TreeLibrary!$J223,IF(EXACT('TREE MANAGEMENT'!$E$4,TreeLibrary!$K$9),TreeLibrary!$K223,"out of range")))))</f>
        <v>0</v>
      </c>
      <c r="H217" s="379">
        <f>IF(EXACT('TREE MANAGEMENT'!$F$4,TreeLibrary!$G$9),TreeLibrary!$G223,IF(EXACT('TREE MANAGEMENT'!$F$4,TreeLibrary!$H$9),TreeLibrary!$H223,IF(EXACT('TREE MANAGEMENT'!$F$4,TreeLibrary!$I$9),TreeLibrary!$I223,IF(EXACT('TREE MANAGEMENT'!$F$4,TreeLibrary!$J$9),TreeLibrary!$J223,IF(EXACT('TREE MANAGEMENT'!$F$4,TreeLibrary!$K$9),TreeLibrary!$K223,"out of range")))))</f>
        <v>0</v>
      </c>
      <c r="I217" s="379">
        <f>IF(EXACT('TREE MANAGEMENT'!$G$4,TreeLibrary!$G$9),TreeLibrary!$G223,IF(EXACT('TREE MANAGEMENT'!$G$4,TreeLibrary!$H$9),TreeLibrary!$H223,IF(EXACT('TREE MANAGEMENT'!$G$4,TreeLibrary!$I$9),TreeLibrary!$I223,IF(EXACT('TREE MANAGEMENT'!$G$4,TreeLibrary!$J$9),TreeLibrary!$J223,IF(EXACT('TREE MANAGEMENT'!$G$4,TreeLibrary!$K$9),TreeLibrary!$K223,"out of range")))))</f>
        <v>0.65</v>
      </c>
      <c r="J217" s="11"/>
      <c r="K217" s="11"/>
      <c r="L217" s="11"/>
      <c r="M217" s="11"/>
      <c r="N217" s="11"/>
    </row>
    <row r="218" spans="1:14" ht="17.25" customHeight="1" x14ac:dyDescent="0.3">
      <c r="A218" s="508"/>
      <c r="B218" s="486"/>
      <c r="C218" s="486"/>
      <c r="D218" s="204" t="str">
        <f>TreeLibrary!D224</f>
        <v>TF_StageAbortSens</v>
      </c>
      <c r="E218" s="204" t="str">
        <f>TreeLibrary!E224</f>
        <v>Anthesis1</v>
      </c>
      <c r="F218" s="388" t="str">
        <f>TreeLibrary!F224</f>
        <v>[]</v>
      </c>
      <c r="G218" s="379">
        <f>IF(EXACT('TREE MANAGEMENT'!$E$4,TreeLibrary!$G$9),TreeLibrary!$G224,IF(EXACT('TREE MANAGEMENT'!$E$4,TreeLibrary!$H$9),TreeLibrary!$H224,IF(EXACT('TREE MANAGEMENT'!$E$4,TreeLibrary!$I$9),TreeLibrary!$I224,IF(EXACT('TREE MANAGEMENT'!$E$4,TreeLibrary!$J$9),TreeLibrary!$J224,IF(EXACT('TREE MANAGEMENT'!$E$4,TreeLibrary!$K$9),TreeLibrary!$K224,"out of range")))))</f>
        <v>0</v>
      </c>
      <c r="H218" s="379">
        <f>IF(EXACT('TREE MANAGEMENT'!$F$4,TreeLibrary!$G$9),TreeLibrary!$G224,IF(EXACT('TREE MANAGEMENT'!$F$4,TreeLibrary!$H$9),TreeLibrary!$H224,IF(EXACT('TREE MANAGEMENT'!$F$4,TreeLibrary!$I$9),TreeLibrary!$I224,IF(EXACT('TREE MANAGEMENT'!$F$4,TreeLibrary!$J$9),TreeLibrary!$J224,IF(EXACT('TREE MANAGEMENT'!$F$4,TreeLibrary!$K$9),TreeLibrary!$K224,"out of range")))))</f>
        <v>0</v>
      </c>
      <c r="I218" s="379">
        <f>IF(EXACT('TREE MANAGEMENT'!$G$4,TreeLibrary!$G$9),TreeLibrary!$G224,IF(EXACT('TREE MANAGEMENT'!$G$4,TreeLibrary!$H$9),TreeLibrary!$H224,IF(EXACT('TREE MANAGEMENT'!$G$4,TreeLibrary!$I$9),TreeLibrary!$I224,IF(EXACT('TREE MANAGEMENT'!$G$4,TreeLibrary!$J$9),TreeLibrary!$J224,IF(EXACT('TREE MANAGEMENT'!$G$4,TreeLibrary!$K$9),TreeLibrary!$K224,"out of range")))))</f>
        <v>0.59499999999999997</v>
      </c>
      <c r="J218" s="11"/>
      <c r="K218" s="11"/>
      <c r="L218" s="11"/>
      <c r="M218" s="11"/>
      <c r="N218" s="11"/>
    </row>
    <row r="219" spans="1:14" ht="17.25" customHeight="1" x14ac:dyDescent="0.3">
      <c r="A219" s="508"/>
      <c r="B219" s="486"/>
      <c r="C219" s="486"/>
      <c r="D219" s="204" t="str">
        <f>TreeLibrary!D225</f>
        <v>TF_StageAbortSens</v>
      </c>
      <c r="E219" s="204" t="str">
        <f>TreeLibrary!E225</f>
        <v>Anthesis2</v>
      </c>
      <c r="F219" s="388" t="str">
        <f>TreeLibrary!F225</f>
        <v>[]</v>
      </c>
      <c r="G219" s="379">
        <f>IF(EXACT('TREE MANAGEMENT'!$E$4,TreeLibrary!$G$9),TreeLibrary!$G225,IF(EXACT('TREE MANAGEMENT'!$E$4,TreeLibrary!$H$9),TreeLibrary!$H225,IF(EXACT('TREE MANAGEMENT'!$E$4,TreeLibrary!$I$9),TreeLibrary!$I225,IF(EXACT('TREE MANAGEMENT'!$E$4,TreeLibrary!$J$9),TreeLibrary!$J225,IF(EXACT('TREE MANAGEMENT'!$E$4,TreeLibrary!$K$9),TreeLibrary!$K225,"out of range")))))</f>
        <v>0</v>
      </c>
      <c r="H219" s="379">
        <f>IF(EXACT('TREE MANAGEMENT'!$F$4,TreeLibrary!$G$9),TreeLibrary!$G225,IF(EXACT('TREE MANAGEMENT'!$F$4,TreeLibrary!$H$9),TreeLibrary!$H225,IF(EXACT('TREE MANAGEMENT'!$F$4,TreeLibrary!$I$9),TreeLibrary!$I225,IF(EXACT('TREE MANAGEMENT'!$F$4,TreeLibrary!$J$9),TreeLibrary!$J225,IF(EXACT('TREE MANAGEMENT'!$F$4,TreeLibrary!$K$9),TreeLibrary!$K225,"out of range")))))</f>
        <v>0</v>
      </c>
      <c r="I219" s="379">
        <f>IF(EXACT('TREE MANAGEMENT'!$G$4,TreeLibrary!$G$9),TreeLibrary!$G225,IF(EXACT('TREE MANAGEMENT'!$G$4,TreeLibrary!$H$9),TreeLibrary!$H225,IF(EXACT('TREE MANAGEMENT'!$G$4,TreeLibrary!$I$9),TreeLibrary!$I225,IF(EXACT('TREE MANAGEMENT'!$G$4,TreeLibrary!$J$9),TreeLibrary!$J225,IF(EXACT('TREE MANAGEMENT'!$G$4,TreeLibrary!$K$9),TreeLibrary!$K225,"out of range")))))</f>
        <v>0.59499999999999997</v>
      </c>
      <c r="J219" s="11"/>
      <c r="K219" s="11"/>
      <c r="L219" s="11"/>
      <c r="M219" s="11"/>
      <c r="N219" s="11"/>
    </row>
    <row r="220" spans="1:14" ht="17.25" customHeight="1" x14ac:dyDescent="0.3">
      <c r="A220" s="508"/>
      <c r="B220" s="486"/>
      <c r="C220" s="486"/>
      <c r="D220" s="204" t="str">
        <f>TreeLibrary!D226</f>
        <v>TF_StageAbortSens</v>
      </c>
      <c r="E220" s="204" t="str">
        <f>TreeLibrary!E226</f>
        <v>Anthesis3</v>
      </c>
      <c r="F220" s="388" t="str">
        <f>TreeLibrary!F226</f>
        <v>[]</v>
      </c>
      <c r="G220" s="379">
        <f>IF(EXACT('TREE MANAGEMENT'!$E$4,TreeLibrary!$G$9),TreeLibrary!$G226,IF(EXACT('TREE MANAGEMENT'!$E$4,TreeLibrary!$H$9),TreeLibrary!$H226,IF(EXACT('TREE MANAGEMENT'!$E$4,TreeLibrary!$I$9),TreeLibrary!$I226,IF(EXACT('TREE MANAGEMENT'!$E$4,TreeLibrary!$J$9),TreeLibrary!$J226,IF(EXACT('TREE MANAGEMENT'!$E$4,TreeLibrary!$K$9),TreeLibrary!$K226,"out of range")))))</f>
        <v>0</v>
      </c>
      <c r="H220" s="379">
        <f>IF(EXACT('TREE MANAGEMENT'!$F$4,TreeLibrary!$G$9),TreeLibrary!$G226,IF(EXACT('TREE MANAGEMENT'!$F$4,TreeLibrary!$H$9),TreeLibrary!$H226,IF(EXACT('TREE MANAGEMENT'!$F$4,TreeLibrary!$I$9),TreeLibrary!$I226,IF(EXACT('TREE MANAGEMENT'!$F$4,TreeLibrary!$J$9),TreeLibrary!$J226,IF(EXACT('TREE MANAGEMENT'!$F$4,TreeLibrary!$K$9),TreeLibrary!$K226,"out of range")))))</f>
        <v>0</v>
      </c>
      <c r="I220" s="379">
        <f>IF(EXACT('TREE MANAGEMENT'!$G$4,TreeLibrary!$G$9),TreeLibrary!$G226,IF(EXACT('TREE MANAGEMENT'!$G$4,TreeLibrary!$H$9),TreeLibrary!$H226,IF(EXACT('TREE MANAGEMENT'!$G$4,TreeLibrary!$I$9),TreeLibrary!$I226,IF(EXACT('TREE MANAGEMENT'!$G$4,TreeLibrary!$J$9),TreeLibrary!$J226,IF(EXACT('TREE MANAGEMENT'!$G$4,TreeLibrary!$K$9),TreeLibrary!$K226,"out of range")))))</f>
        <v>0.59499999999999997</v>
      </c>
      <c r="J220" s="11"/>
      <c r="K220" s="11"/>
      <c r="L220" s="11"/>
      <c r="M220" s="11"/>
      <c r="N220" s="11"/>
    </row>
    <row r="221" spans="1:14" ht="17.25" customHeight="1" x14ac:dyDescent="0.3">
      <c r="A221" s="508"/>
      <c r="B221" s="486"/>
      <c r="C221" s="486"/>
      <c r="D221" s="204" t="str">
        <f>TreeLibrary!D227</f>
        <v>TF_StageAbortSens</v>
      </c>
      <c r="E221" s="204" t="str">
        <f>TreeLibrary!E227</f>
        <v>Anthesis4</v>
      </c>
      <c r="F221" s="388" t="str">
        <f>TreeLibrary!F227</f>
        <v>[]</v>
      </c>
      <c r="G221" s="379">
        <f>IF(EXACT('TREE MANAGEMENT'!$E$4,TreeLibrary!$G$9),TreeLibrary!$G227,IF(EXACT('TREE MANAGEMENT'!$E$4,TreeLibrary!$H$9),TreeLibrary!$H227,IF(EXACT('TREE MANAGEMENT'!$E$4,TreeLibrary!$I$9),TreeLibrary!$I227,IF(EXACT('TREE MANAGEMENT'!$E$4,TreeLibrary!$J$9),TreeLibrary!$J227,IF(EXACT('TREE MANAGEMENT'!$E$4,TreeLibrary!$K$9),TreeLibrary!$K227,"out of range")))))</f>
        <v>0</v>
      </c>
      <c r="H221" s="379">
        <f>IF(EXACT('TREE MANAGEMENT'!$F$4,TreeLibrary!$G$9),TreeLibrary!$G227,IF(EXACT('TREE MANAGEMENT'!$F$4,TreeLibrary!$H$9),TreeLibrary!$H227,IF(EXACT('TREE MANAGEMENT'!$F$4,TreeLibrary!$I$9),TreeLibrary!$I227,IF(EXACT('TREE MANAGEMENT'!$F$4,TreeLibrary!$J$9),TreeLibrary!$J227,IF(EXACT('TREE MANAGEMENT'!$F$4,TreeLibrary!$K$9),TreeLibrary!$K227,"out of range")))))</f>
        <v>0</v>
      </c>
      <c r="I221" s="379">
        <f>IF(EXACT('TREE MANAGEMENT'!$G$4,TreeLibrary!$G$9),TreeLibrary!$G227,IF(EXACT('TREE MANAGEMENT'!$G$4,TreeLibrary!$H$9),TreeLibrary!$H227,IF(EXACT('TREE MANAGEMENT'!$G$4,TreeLibrary!$I$9),TreeLibrary!$I227,IF(EXACT('TREE MANAGEMENT'!$G$4,TreeLibrary!$J$9),TreeLibrary!$J227,IF(EXACT('TREE MANAGEMENT'!$G$4,TreeLibrary!$K$9),TreeLibrary!$K227,"out of range")))))</f>
        <v>0.59499999999999997</v>
      </c>
      <c r="J221" s="11"/>
      <c r="K221" s="11"/>
      <c r="L221" s="11"/>
      <c r="M221" s="11"/>
      <c r="N221" s="11"/>
    </row>
    <row r="222" spans="1:14" ht="17.25" customHeight="1" x14ac:dyDescent="0.3">
      <c r="A222" s="508"/>
      <c r="B222" s="486"/>
      <c r="C222" s="486"/>
      <c r="D222" s="204" t="str">
        <f>TreeLibrary!D228</f>
        <v>TF_StageAbortSens</v>
      </c>
      <c r="E222" s="204" t="str">
        <f>TreeLibrary!E228</f>
        <v>Anthesis5</v>
      </c>
      <c r="F222" s="388" t="str">
        <f>TreeLibrary!F228</f>
        <v>[]</v>
      </c>
      <c r="G222" s="379">
        <f>IF(EXACT('TREE MANAGEMENT'!$E$4,TreeLibrary!$G$9),TreeLibrary!$G228,IF(EXACT('TREE MANAGEMENT'!$E$4,TreeLibrary!$H$9),TreeLibrary!$H228,IF(EXACT('TREE MANAGEMENT'!$E$4,TreeLibrary!$I$9),TreeLibrary!$I228,IF(EXACT('TREE MANAGEMENT'!$E$4,TreeLibrary!$J$9),TreeLibrary!$J228,IF(EXACT('TREE MANAGEMENT'!$E$4,TreeLibrary!$K$9),TreeLibrary!$K228,"out of range")))))</f>
        <v>0</v>
      </c>
      <c r="H222" s="379">
        <f>IF(EXACT('TREE MANAGEMENT'!$F$4,TreeLibrary!$G$9),TreeLibrary!$G228,IF(EXACT('TREE MANAGEMENT'!$F$4,TreeLibrary!$H$9),TreeLibrary!$H228,IF(EXACT('TREE MANAGEMENT'!$F$4,TreeLibrary!$I$9),TreeLibrary!$I228,IF(EXACT('TREE MANAGEMENT'!$F$4,TreeLibrary!$J$9),TreeLibrary!$J228,IF(EXACT('TREE MANAGEMENT'!$F$4,TreeLibrary!$K$9),TreeLibrary!$K228,"out of range")))))</f>
        <v>0</v>
      </c>
      <c r="I222" s="379">
        <f>IF(EXACT('TREE MANAGEMENT'!$G$4,TreeLibrary!$G$9),TreeLibrary!$G228,IF(EXACT('TREE MANAGEMENT'!$G$4,TreeLibrary!$H$9),TreeLibrary!$H228,IF(EXACT('TREE MANAGEMENT'!$G$4,TreeLibrary!$I$9),TreeLibrary!$I228,IF(EXACT('TREE MANAGEMENT'!$G$4,TreeLibrary!$J$9),TreeLibrary!$J228,IF(EXACT('TREE MANAGEMENT'!$G$4,TreeLibrary!$K$9),TreeLibrary!$K228,"out of range")))))</f>
        <v>0.59499999999999997</v>
      </c>
      <c r="J222" s="11"/>
      <c r="K222" s="11"/>
      <c r="L222" s="11"/>
      <c r="M222" s="11"/>
      <c r="N222" s="11"/>
    </row>
    <row r="223" spans="1:14" ht="17.25" customHeight="1" x14ac:dyDescent="0.3">
      <c r="A223" s="508"/>
      <c r="B223" s="486"/>
      <c r="C223" s="486"/>
      <c r="D223" s="204" t="str">
        <f>TreeLibrary!D229</f>
        <v>TF_StageAbortSens</v>
      </c>
      <c r="E223" s="204" t="str">
        <f>TreeLibrary!E229</f>
        <v>Anthesis6</v>
      </c>
      <c r="F223" s="388" t="str">
        <f>TreeLibrary!F229</f>
        <v>[]</v>
      </c>
      <c r="G223" s="379">
        <f>IF(EXACT('TREE MANAGEMENT'!$E$4,TreeLibrary!$G$9),TreeLibrary!$G229,IF(EXACT('TREE MANAGEMENT'!$E$4,TreeLibrary!$H$9),TreeLibrary!$H229,IF(EXACT('TREE MANAGEMENT'!$E$4,TreeLibrary!$I$9),TreeLibrary!$I229,IF(EXACT('TREE MANAGEMENT'!$E$4,TreeLibrary!$J$9),TreeLibrary!$J229,IF(EXACT('TREE MANAGEMENT'!$E$4,TreeLibrary!$K$9),TreeLibrary!$K229,"out of range")))))</f>
        <v>0</v>
      </c>
      <c r="H223" s="379">
        <f>IF(EXACT('TREE MANAGEMENT'!$F$4,TreeLibrary!$G$9),TreeLibrary!$G229,IF(EXACT('TREE MANAGEMENT'!$F$4,TreeLibrary!$H$9),TreeLibrary!$H229,IF(EXACT('TREE MANAGEMENT'!$F$4,TreeLibrary!$I$9),TreeLibrary!$I229,IF(EXACT('TREE MANAGEMENT'!$F$4,TreeLibrary!$J$9),TreeLibrary!$J229,IF(EXACT('TREE MANAGEMENT'!$F$4,TreeLibrary!$K$9),TreeLibrary!$K229,"out of range")))))</f>
        <v>0</v>
      </c>
      <c r="I223" s="379">
        <f>IF(EXACT('TREE MANAGEMENT'!$G$4,TreeLibrary!$G$9),TreeLibrary!$G229,IF(EXACT('TREE MANAGEMENT'!$G$4,TreeLibrary!$H$9),TreeLibrary!$H229,IF(EXACT('TREE MANAGEMENT'!$G$4,TreeLibrary!$I$9),TreeLibrary!$I229,IF(EXACT('TREE MANAGEMENT'!$G$4,TreeLibrary!$J$9),TreeLibrary!$J229,IF(EXACT('TREE MANAGEMENT'!$G$4,TreeLibrary!$K$9),TreeLibrary!$K229,"out of range")))))</f>
        <v>0.59499999999999997</v>
      </c>
      <c r="J223" s="11"/>
      <c r="K223" s="11"/>
      <c r="L223" s="11"/>
      <c r="M223" s="11"/>
      <c r="N223" s="11"/>
    </row>
    <row r="224" spans="1:14" ht="17.25" customHeight="1" x14ac:dyDescent="0.3">
      <c r="A224" s="508"/>
      <c r="B224" s="486"/>
      <c r="C224" s="486"/>
      <c r="D224" s="258" t="str">
        <f>TreeLibrary!D230</f>
        <v>TF_WatStressAbortFrac[Sp]</v>
      </c>
      <c r="E224" s="206"/>
      <c r="F224" s="388" t="str">
        <f>TreeLibrary!F230</f>
        <v>[]</v>
      </c>
      <c r="G224" s="379">
        <f>IF(EXACT('TREE MANAGEMENT'!$E$4,TreeLibrary!$G$9),TreeLibrary!$G230,IF(EXACT('TREE MANAGEMENT'!$E$4,TreeLibrary!$H$9),TreeLibrary!$H230,IF(EXACT('TREE MANAGEMENT'!$E$4,TreeLibrary!$I$9),TreeLibrary!$I230,IF(EXACT('TREE MANAGEMENT'!$E$4,TreeLibrary!$J$9),TreeLibrary!$J230,IF(EXACT('TREE MANAGEMENT'!$E$4,TreeLibrary!$K$9),TreeLibrary!$K230,"out of range")))))</f>
        <v>0</v>
      </c>
      <c r="H224" s="379">
        <f>IF(EXACT('TREE MANAGEMENT'!$F$4,TreeLibrary!$G$9),TreeLibrary!$G230,IF(EXACT('TREE MANAGEMENT'!$F$4,TreeLibrary!$H$9),TreeLibrary!$H230,IF(EXACT('TREE MANAGEMENT'!$F$4,TreeLibrary!$I$9),TreeLibrary!$I230,IF(EXACT('TREE MANAGEMENT'!$F$4,TreeLibrary!$J$9),TreeLibrary!$J230,IF(EXACT('TREE MANAGEMENT'!$F$4,TreeLibrary!$K$9),TreeLibrary!$K230,"out of range")))))</f>
        <v>0</v>
      </c>
      <c r="I224" s="379">
        <f>IF(EXACT('TREE MANAGEMENT'!$G$4,TreeLibrary!$G$9),TreeLibrary!$G230,IF(EXACT('TREE MANAGEMENT'!$G$4,TreeLibrary!$H$9),TreeLibrary!$H230,IF(EXACT('TREE MANAGEMENT'!$G$4,TreeLibrary!$I$9),TreeLibrary!$I230,IF(EXACT('TREE MANAGEMENT'!$G$4,TreeLibrary!$J$9),TreeLibrary!$J230,IF(EXACT('TREE MANAGEMENT'!$G$4,TreeLibrary!$K$9),TreeLibrary!$K230,"out of range")))))</f>
        <v>0.1</v>
      </c>
      <c r="J224" s="11"/>
      <c r="K224" s="11"/>
      <c r="L224" s="11"/>
      <c r="M224" s="11"/>
      <c r="N224" s="11"/>
    </row>
    <row r="225" spans="1:14" ht="17.25" customHeight="1" x14ac:dyDescent="0.3">
      <c r="A225" s="509"/>
      <c r="B225" s="489"/>
      <c r="C225" s="489"/>
      <c r="D225" s="258" t="str">
        <f>TreeLibrary!D231</f>
        <v>TF_AbRelSizePow[Sp]</v>
      </c>
      <c r="E225" s="206"/>
      <c r="F225" s="388" t="str">
        <f>TreeLibrary!F231</f>
        <v>[]</v>
      </c>
      <c r="G225" s="379">
        <f>IF(EXACT('TREE MANAGEMENT'!$E$4,TreeLibrary!$G$9),TreeLibrary!$G231,IF(EXACT('TREE MANAGEMENT'!$E$4,TreeLibrary!$H$9),TreeLibrary!$H231,IF(EXACT('TREE MANAGEMENT'!$E$4,TreeLibrary!$I$9),TreeLibrary!$I231,IF(EXACT('TREE MANAGEMENT'!$E$4,TreeLibrary!$J$9),TreeLibrary!$J231,IF(EXACT('TREE MANAGEMENT'!$E$4,TreeLibrary!$K$9),TreeLibrary!$K231,"out of range")))))</f>
        <v>0</v>
      </c>
      <c r="H225" s="379">
        <f>IF(EXACT('TREE MANAGEMENT'!$F$4,TreeLibrary!$G$9),TreeLibrary!$G231,IF(EXACT('TREE MANAGEMENT'!$F$4,TreeLibrary!$H$9),TreeLibrary!$H231,IF(EXACT('TREE MANAGEMENT'!$F$4,TreeLibrary!$I$9),TreeLibrary!$I231,IF(EXACT('TREE MANAGEMENT'!$F$4,TreeLibrary!$J$9),TreeLibrary!$J231,IF(EXACT('TREE MANAGEMENT'!$F$4,TreeLibrary!$K$9),TreeLibrary!$K231,"out of range")))))</f>
        <v>0</v>
      </c>
      <c r="I225" s="379">
        <f>IF(EXACT('TREE MANAGEMENT'!$G$4,TreeLibrary!$G$9),TreeLibrary!$G231,IF(EXACT('TREE MANAGEMENT'!$G$4,TreeLibrary!$H$9),TreeLibrary!$H231,IF(EXACT('TREE MANAGEMENT'!$G$4,TreeLibrary!$I$9),TreeLibrary!$I231,IF(EXACT('TREE MANAGEMENT'!$G$4,TreeLibrary!$J$9),TreeLibrary!$J231,IF(EXACT('TREE MANAGEMENT'!$G$4,TreeLibrary!$K$9),TreeLibrary!$K231,"out of range")))))</f>
        <v>2</v>
      </c>
      <c r="J225" s="11"/>
      <c r="K225" s="11"/>
      <c r="L225" s="11"/>
      <c r="M225" s="11"/>
      <c r="N225" s="11"/>
    </row>
    <row r="226" spans="1:14" x14ac:dyDescent="0.3">
      <c r="A226" s="11"/>
      <c r="B226" s="11"/>
      <c r="C226" s="11"/>
      <c r="D226" s="11"/>
      <c r="E226" s="11"/>
      <c r="F226" s="11"/>
      <c r="G226" s="11"/>
      <c r="H226" s="11"/>
      <c r="I226" s="11"/>
      <c r="J226" s="11"/>
      <c r="K226" s="11"/>
      <c r="L226" s="11"/>
      <c r="M226" s="11"/>
      <c r="N226" s="11"/>
    </row>
    <row r="227" spans="1:14" x14ac:dyDescent="0.3">
      <c r="A227" s="11"/>
      <c r="B227" s="11"/>
      <c r="C227" s="11"/>
      <c r="D227" s="11"/>
      <c r="E227" s="11"/>
      <c r="F227" s="11"/>
      <c r="G227" s="11"/>
      <c r="H227" s="11"/>
      <c r="I227" s="11"/>
      <c r="J227" s="11"/>
      <c r="K227" s="11"/>
      <c r="L227" s="11"/>
      <c r="M227" s="11"/>
      <c r="N227" s="11"/>
    </row>
    <row r="228" spans="1:14" x14ac:dyDescent="0.3">
      <c r="A228" s="11"/>
      <c r="B228" s="11"/>
      <c r="C228" s="11"/>
      <c r="D228" s="11"/>
      <c r="E228" s="11"/>
      <c r="F228" s="11"/>
      <c r="G228" s="11"/>
      <c r="H228" s="11"/>
      <c r="I228" s="11"/>
      <c r="J228" s="11"/>
      <c r="K228" s="11"/>
      <c r="L228" s="11"/>
      <c r="M228" s="11"/>
      <c r="N228" s="11"/>
    </row>
    <row r="229" spans="1:14" x14ac:dyDescent="0.3">
      <c r="A229" s="11"/>
      <c r="B229" s="11"/>
      <c r="C229" s="11"/>
      <c r="D229" s="11"/>
      <c r="E229" s="11"/>
      <c r="F229" s="11"/>
      <c r="G229" s="11"/>
      <c r="H229" s="11"/>
      <c r="I229" s="11"/>
      <c r="J229" s="11"/>
      <c r="K229" s="11"/>
      <c r="L229" s="11"/>
      <c r="M229" s="11"/>
      <c r="N229" s="11"/>
    </row>
    <row r="230" spans="1:14" x14ac:dyDescent="0.3">
      <c r="A230" s="11"/>
      <c r="B230" s="11"/>
      <c r="C230" s="11"/>
      <c r="D230" s="11"/>
      <c r="E230" s="11"/>
      <c r="F230" s="11"/>
      <c r="G230" s="11"/>
      <c r="H230" s="11"/>
      <c r="I230" s="11"/>
      <c r="J230" s="11"/>
      <c r="K230" s="11"/>
      <c r="L230" s="11"/>
      <c r="M230" s="11"/>
      <c r="N230" s="11"/>
    </row>
    <row r="231" spans="1:14" x14ac:dyDescent="0.3">
      <c r="A231" s="11"/>
      <c r="B231" s="11"/>
      <c r="C231" s="11"/>
      <c r="D231" s="11"/>
      <c r="E231" s="11"/>
      <c r="F231" s="11"/>
      <c r="G231" s="11"/>
      <c r="H231" s="11"/>
      <c r="I231" s="11"/>
      <c r="J231" s="11"/>
      <c r="K231" s="11"/>
      <c r="L231" s="11"/>
      <c r="M231" s="11"/>
      <c r="N231" s="11"/>
    </row>
    <row r="232" spans="1:14" x14ac:dyDescent="0.3">
      <c r="A232" s="11"/>
      <c r="B232" s="11"/>
      <c r="C232" s="11"/>
      <c r="D232" s="11"/>
      <c r="E232" s="11"/>
      <c r="F232" s="11"/>
      <c r="G232" s="11"/>
      <c r="H232" s="11"/>
      <c r="I232" s="11"/>
      <c r="J232" s="11"/>
      <c r="K232" s="11"/>
      <c r="L232" s="11"/>
      <c r="M232" s="11"/>
      <c r="N232" s="11"/>
    </row>
    <row r="233" spans="1:14" x14ac:dyDescent="0.3">
      <c r="A233" s="11"/>
      <c r="B233" s="11"/>
      <c r="C233" s="11"/>
      <c r="D233" s="11"/>
      <c r="E233" s="11"/>
      <c r="F233" s="11"/>
      <c r="G233" s="11"/>
      <c r="H233" s="11"/>
      <c r="I233" s="11"/>
      <c r="J233" s="11"/>
      <c r="K233" s="11"/>
      <c r="L233" s="11"/>
      <c r="M233" s="11"/>
      <c r="N233" s="11"/>
    </row>
    <row r="234" spans="1:14" x14ac:dyDescent="0.3">
      <c r="A234" s="11"/>
      <c r="B234" s="11"/>
      <c r="C234" s="11"/>
      <c r="D234" s="11"/>
      <c r="E234" s="11"/>
      <c r="F234" s="11"/>
      <c r="G234" s="11"/>
      <c r="H234" s="11"/>
      <c r="I234" s="11"/>
      <c r="J234" s="11"/>
      <c r="K234" s="11"/>
      <c r="L234" s="11"/>
      <c r="M234" s="11"/>
      <c r="N234" s="11"/>
    </row>
    <row r="235" spans="1:14" x14ac:dyDescent="0.3">
      <c r="A235" s="11"/>
      <c r="B235" s="11"/>
      <c r="C235" s="11"/>
      <c r="D235" s="11"/>
      <c r="E235" s="11"/>
      <c r="F235" s="11"/>
      <c r="G235" s="11"/>
      <c r="H235" s="11"/>
      <c r="I235" s="11"/>
      <c r="J235" s="11"/>
      <c r="K235" s="11"/>
      <c r="L235" s="11"/>
      <c r="M235" s="11"/>
      <c r="N235" s="11"/>
    </row>
    <row r="236" spans="1:14" x14ac:dyDescent="0.3">
      <c r="A236" s="11"/>
      <c r="B236" s="11"/>
      <c r="C236" s="11"/>
      <c r="D236" s="11"/>
      <c r="E236" s="11"/>
      <c r="F236" s="11"/>
      <c r="G236" s="11"/>
      <c r="H236" s="11"/>
      <c r="I236" s="11"/>
      <c r="J236" s="11"/>
      <c r="K236" s="11"/>
      <c r="L236" s="11"/>
      <c r="M236" s="11"/>
      <c r="N236" s="11"/>
    </row>
    <row r="237" spans="1:14" x14ac:dyDescent="0.3">
      <c r="A237" s="11"/>
      <c r="B237" s="11"/>
      <c r="C237" s="11"/>
      <c r="D237" s="11"/>
      <c r="E237" s="11"/>
      <c r="F237" s="11"/>
      <c r="G237" s="11"/>
      <c r="H237" s="11"/>
      <c r="I237" s="11"/>
      <c r="J237" s="11"/>
      <c r="K237" s="11"/>
      <c r="L237" s="11"/>
      <c r="M237" s="11"/>
      <c r="N237" s="11"/>
    </row>
    <row r="238" spans="1:14" x14ac:dyDescent="0.3">
      <c r="A238" s="11"/>
      <c r="B238" s="11"/>
      <c r="C238" s="11"/>
      <c r="D238" s="11"/>
      <c r="E238" s="11"/>
      <c r="F238" s="11"/>
      <c r="G238" s="11"/>
      <c r="H238" s="11"/>
      <c r="I238" s="11"/>
      <c r="J238" s="11"/>
      <c r="K238" s="11"/>
      <c r="L238" s="11"/>
      <c r="M238" s="11"/>
      <c r="N238" s="11"/>
    </row>
    <row r="239" spans="1:14" x14ac:dyDescent="0.3">
      <c r="A239" s="11"/>
      <c r="B239" s="11"/>
      <c r="C239" s="11"/>
      <c r="D239" s="11"/>
      <c r="E239" s="11"/>
      <c r="F239" s="11"/>
      <c r="G239" s="11"/>
      <c r="H239" s="11"/>
      <c r="I239" s="11"/>
      <c r="J239" s="11"/>
      <c r="K239" s="11"/>
      <c r="L239" s="11"/>
      <c r="M239" s="11"/>
      <c r="N239" s="11"/>
    </row>
    <row r="240" spans="1:14" x14ac:dyDescent="0.3">
      <c r="A240" s="11"/>
      <c r="B240" s="11"/>
      <c r="C240" s="11"/>
      <c r="D240" s="11"/>
      <c r="E240" s="11"/>
      <c r="F240" s="11"/>
      <c r="G240" s="11"/>
      <c r="H240" s="11"/>
      <c r="I240" s="11"/>
      <c r="J240" s="11"/>
      <c r="K240" s="11"/>
      <c r="L240" s="11"/>
      <c r="M240" s="11"/>
      <c r="N240" s="11"/>
    </row>
    <row r="241" spans="1:14" x14ac:dyDescent="0.3">
      <c r="A241" s="11"/>
      <c r="B241" s="11"/>
      <c r="C241" s="11"/>
      <c r="D241" s="11"/>
      <c r="E241" s="11"/>
      <c r="F241" s="11"/>
      <c r="G241" s="11"/>
      <c r="H241" s="11"/>
      <c r="I241" s="11"/>
      <c r="J241" s="11"/>
      <c r="K241" s="11"/>
      <c r="L241" s="11"/>
      <c r="M241" s="11"/>
      <c r="N241" s="11"/>
    </row>
    <row r="242" spans="1:14" x14ac:dyDescent="0.3">
      <c r="A242" s="11"/>
      <c r="B242" s="11"/>
      <c r="C242" s="11"/>
      <c r="D242" s="11"/>
      <c r="E242" s="11"/>
      <c r="F242" s="11"/>
      <c r="G242" s="11"/>
      <c r="H242" s="11"/>
      <c r="I242" s="11"/>
      <c r="J242" s="11"/>
      <c r="K242" s="11"/>
      <c r="L242" s="11"/>
      <c r="M242" s="11"/>
      <c r="N242" s="11"/>
    </row>
    <row r="243" spans="1:14" x14ac:dyDescent="0.3">
      <c r="A243" s="11"/>
      <c r="B243" s="11"/>
      <c r="C243" s="11"/>
      <c r="D243" s="11"/>
      <c r="E243" s="11"/>
      <c r="F243" s="11"/>
      <c r="G243" s="11"/>
      <c r="H243" s="11"/>
      <c r="I243" s="11"/>
      <c r="J243" s="11"/>
      <c r="K243" s="11"/>
      <c r="L243" s="11"/>
      <c r="M243" s="11"/>
      <c r="N243" s="11"/>
    </row>
    <row r="244" spans="1:14" x14ac:dyDescent="0.3">
      <c r="A244" s="11"/>
      <c r="B244" s="11"/>
      <c r="C244" s="11"/>
      <c r="D244" s="11"/>
      <c r="E244" s="11"/>
      <c r="F244" s="11"/>
      <c r="G244" s="11"/>
      <c r="H244" s="11"/>
      <c r="I244" s="11"/>
      <c r="J244" s="11"/>
      <c r="K244" s="11"/>
      <c r="L244" s="11"/>
      <c r="M244" s="11"/>
      <c r="N244" s="11"/>
    </row>
    <row r="245" spans="1:14" x14ac:dyDescent="0.3">
      <c r="A245" s="11"/>
      <c r="B245" s="11"/>
      <c r="C245" s="11"/>
      <c r="D245" s="11"/>
      <c r="E245" s="11"/>
      <c r="F245" s="11"/>
      <c r="G245" s="11"/>
      <c r="H245" s="11"/>
      <c r="I245" s="11"/>
      <c r="J245" s="11"/>
      <c r="K245" s="11"/>
      <c r="L245" s="11"/>
      <c r="M245" s="11"/>
      <c r="N245" s="11"/>
    </row>
    <row r="246" spans="1:14" x14ac:dyDescent="0.3">
      <c r="A246" s="11"/>
      <c r="B246" s="11"/>
      <c r="C246" s="11"/>
      <c r="D246" s="11"/>
      <c r="E246" s="11"/>
      <c r="F246" s="11"/>
      <c r="G246" s="11"/>
      <c r="H246" s="11"/>
      <c r="I246" s="11"/>
      <c r="J246" s="11"/>
      <c r="K246" s="11"/>
      <c r="L246" s="11"/>
      <c r="M246" s="11"/>
      <c r="N246" s="11"/>
    </row>
    <row r="247" spans="1:14" x14ac:dyDescent="0.3">
      <c r="A247" s="11"/>
      <c r="B247" s="11"/>
      <c r="C247" s="11"/>
      <c r="D247" s="11"/>
      <c r="E247" s="11"/>
      <c r="F247" s="11"/>
      <c r="G247" s="11"/>
      <c r="H247" s="11"/>
      <c r="I247" s="11"/>
      <c r="J247" s="11"/>
      <c r="K247" s="11"/>
      <c r="L247" s="11"/>
      <c r="M247" s="11"/>
      <c r="N247" s="11"/>
    </row>
    <row r="248" spans="1:14" x14ac:dyDescent="0.3">
      <c r="A248" s="11"/>
      <c r="B248" s="11"/>
      <c r="C248" s="11"/>
      <c r="D248" s="11"/>
      <c r="E248" s="11"/>
      <c r="F248" s="11"/>
      <c r="G248" s="11"/>
      <c r="H248" s="11"/>
      <c r="I248" s="11"/>
      <c r="J248" s="11"/>
      <c r="K248" s="11"/>
      <c r="L248" s="11"/>
      <c r="M248" s="11"/>
      <c r="N248" s="11"/>
    </row>
    <row r="249" spans="1:14" x14ac:dyDescent="0.3">
      <c r="A249" s="11"/>
      <c r="B249" s="11"/>
      <c r="C249" s="11"/>
      <c r="D249" s="11"/>
      <c r="E249" s="11"/>
      <c r="F249" s="11"/>
      <c r="G249" s="11"/>
      <c r="H249" s="11"/>
      <c r="I249" s="11"/>
      <c r="J249" s="11"/>
      <c r="K249" s="11"/>
      <c r="L249" s="11"/>
      <c r="M249" s="11"/>
      <c r="N249" s="11"/>
    </row>
    <row r="250" spans="1:14" x14ac:dyDescent="0.3">
      <c r="A250" s="11"/>
      <c r="B250" s="11"/>
      <c r="C250" s="11"/>
      <c r="D250" s="11"/>
      <c r="E250" s="11"/>
      <c r="F250" s="11"/>
      <c r="G250" s="11"/>
      <c r="H250" s="11"/>
      <c r="I250" s="11"/>
      <c r="J250" s="11"/>
      <c r="K250" s="11"/>
      <c r="L250" s="11"/>
      <c r="M250" s="11"/>
      <c r="N250" s="11"/>
    </row>
    <row r="251" spans="1:14" x14ac:dyDescent="0.3">
      <c r="A251" s="11"/>
      <c r="B251" s="11"/>
      <c r="C251" s="11"/>
      <c r="D251" s="11"/>
      <c r="E251" s="11"/>
      <c r="F251" s="11"/>
      <c r="G251" s="11"/>
      <c r="H251" s="11"/>
      <c r="I251" s="11"/>
      <c r="J251" s="11"/>
      <c r="K251" s="11"/>
      <c r="L251" s="11"/>
      <c r="M251" s="11"/>
      <c r="N251" s="11"/>
    </row>
    <row r="252" spans="1:14" x14ac:dyDescent="0.3">
      <c r="A252" s="11"/>
      <c r="B252" s="11"/>
      <c r="C252" s="11"/>
      <c r="D252" s="11"/>
      <c r="E252" s="11"/>
      <c r="F252" s="11"/>
      <c r="G252" s="11"/>
      <c r="H252" s="11"/>
      <c r="I252" s="11"/>
      <c r="J252" s="11"/>
      <c r="K252" s="11"/>
      <c r="L252" s="11"/>
      <c r="M252" s="11"/>
      <c r="N252" s="11"/>
    </row>
    <row r="253" spans="1:14" x14ac:dyDescent="0.3">
      <c r="A253" s="11"/>
      <c r="B253" s="11"/>
      <c r="C253" s="11"/>
      <c r="D253" s="11"/>
      <c r="E253" s="11"/>
      <c r="F253" s="11"/>
      <c r="G253" s="11"/>
      <c r="H253" s="11"/>
      <c r="I253" s="11"/>
      <c r="J253" s="11"/>
      <c r="K253" s="11"/>
      <c r="L253" s="11"/>
      <c r="M253" s="11"/>
      <c r="N253" s="11"/>
    </row>
    <row r="254" spans="1:14" x14ac:dyDescent="0.3">
      <c r="A254" s="11"/>
      <c r="B254" s="11"/>
      <c r="C254" s="11"/>
      <c r="D254" s="11"/>
      <c r="E254" s="11"/>
      <c r="F254" s="11"/>
      <c r="G254" s="11"/>
      <c r="H254" s="11"/>
      <c r="I254" s="11"/>
      <c r="J254" s="11"/>
      <c r="K254" s="11"/>
      <c r="L254" s="11"/>
      <c r="M254" s="11"/>
      <c r="N254" s="11"/>
    </row>
    <row r="255" spans="1:14" x14ac:dyDescent="0.3">
      <c r="A255" s="11"/>
      <c r="B255" s="11"/>
      <c r="C255" s="11"/>
      <c r="D255" s="11"/>
      <c r="E255" s="11"/>
      <c r="F255" s="11"/>
      <c r="G255" s="11"/>
      <c r="H255" s="11"/>
      <c r="I255" s="11"/>
      <c r="J255" s="11"/>
      <c r="K255" s="11"/>
      <c r="L255" s="11"/>
      <c r="M255" s="11"/>
      <c r="N255" s="11"/>
    </row>
    <row r="256" spans="1:14" x14ac:dyDescent="0.3">
      <c r="A256" s="11"/>
      <c r="B256" s="11"/>
      <c r="C256" s="11"/>
      <c r="D256" s="11"/>
      <c r="E256" s="11"/>
      <c r="F256" s="11"/>
      <c r="G256" s="11"/>
      <c r="H256" s="11"/>
      <c r="I256" s="11"/>
      <c r="J256" s="11"/>
      <c r="K256" s="11"/>
      <c r="L256" s="11"/>
      <c r="M256" s="11"/>
      <c r="N256" s="11"/>
    </row>
    <row r="257" spans="1:14" x14ac:dyDescent="0.3">
      <c r="A257" s="11"/>
      <c r="B257" s="11"/>
      <c r="C257" s="11"/>
      <c r="D257" s="11"/>
      <c r="E257" s="11"/>
      <c r="F257" s="11"/>
      <c r="G257" s="11"/>
      <c r="H257" s="11"/>
      <c r="I257" s="11"/>
      <c r="J257" s="11"/>
      <c r="K257" s="11"/>
      <c r="L257" s="11"/>
      <c r="M257" s="11"/>
      <c r="N257" s="11"/>
    </row>
    <row r="258" spans="1:14" x14ac:dyDescent="0.3">
      <c r="A258" s="11"/>
      <c r="B258" s="11"/>
      <c r="C258" s="11"/>
      <c r="D258" s="11"/>
      <c r="E258" s="11"/>
      <c r="F258" s="11"/>
      <c r="G258" s="11"/>
      <c r="H258" s="11"/>
      <c r="I258" s="11"/>
      <c r="J258" s="11"/>
      <c r="K258" s="11"/>
      <c r="L258" s="11"/>
      <c r="M258" s="11"/>
      <c r="N258" s="11"/>
    </row>
    <row r="259" spans="1:14" x14ac:dyDescent="0.3">
      <c r="A259" s="11"/>
      <c r="B259" s="11"/>
      <c r="C259" s="11"/>
      <c r="D259" s="11"/>
      <c r="E259" s="11"/>
      <c r="F259" s="11"/>
      <c r="G259" s="11"/>
      <c r="H259" s="11"/>
      <c r="I259" s="11"/>
      <c r="J259" s="11"/>
      <c r="K259" s="11"/>
      <c r="L259" s="11"/>
      <c r="M259" s="11"/>
      <c r="N259" s="11"/>
    </row>
    <row r="260" spans="1:14" x14ac:dyDescent="0.3">
      <c r="A260" s="11"/>
      <c r="B260" s="11"/>
      <c r="C260" s="11"/>
      <c r="D260" s="11"/>
      <c r="E260" s="11"/>
      <c r="F260" s="11"/>
      <c r="G260" s="11"/>
      <c r="H260" s="11"/>
      <c r="I260" s="11"/>
      <c r="J260" s="11"/>
      <c r="K260" s="11"/>
      <c r="L260" s="11"/>
      <c r="M260" s="11"/>
      <c r="N260" s="11"/>
    </row>
    <row r="261" spans="1:14" x14ac:dyDescent="0.3">
      <c r="A261" s="11"/>
      <c r="B261" s="11"/>
      <c r="C261" s="11"/>
      <c r="D261" s="11"/>
      <c r="E261" s="11"/>
      <c r="F261" s="11"/>
      <c r="G261" s="11"/>
      <c r="H261" s="11"/>
      <c r="I261" s="11"/>
      <c r="J261" s="11"/>
      <c r="K261" s="11"/>
      <c r="L261" s="11"/>
      <c r="M261" s="11"/>
      <c r="N261" s="11"/>
    </row>
    <row r="262" spans="1:14" x14ac:dyDescent="0.3">
      <c r="A262" s="11"/>
      <c r="B262" s="11"/>
      <c r="C262" s="11"/>
      <c r="D262" s="11"/>
      <c r="E262" s="11"/>
      <c r="F262" s="11"/>
      <c r="G262" s="11"/>
      <c r="H262" s="11"/>
      <c r="I262" s="11"/>
      <c r="J262" s="11"/>
      <c r="K262" s="11"/>
      <c r="L262" s="11"/>
      <c r="M262" s="11"/>
      <c r="N262" s="11"/>
    </row>
    <row r="263" spans="1:14" x14ac:dyDescent="0.3">
      <c r="A263" s="11"/>
      <c r="B263" s="11"/>
      <c r="C263" s="11"/>
      <c r="D263" s="11"/>
      <c r="E263" s="11"/>
      <c r="F263" s="11"/>
      <c r="G263" s="11"/>
      <c r="H263" s="11"/>
      <c r="I263" s="11"/>
      <c r="J263" s="11"/>
      <c r="K263" s="11"/>
      <c r="L263" s="11"/>
      <c r="M263" s="11"/>
      <c r="N263" s="11"/>
    </row>
    <row r="264" spans="1:14" x14ac:dyDescent="0.3">
      <c r="A264" s="11"/>
      <c r="B264" s="11"/>
      <c r="C264" s="11"/>
      <c r="D264" s="11"/>
      <c r="E264" s="11"/>
      <c r="F264" s="11"/>
      <c r="G264" s="11"/>
      <c r="H264" s="11"/>
      <c r="I264" s="11"/>
      <c r="J264" s="11"/>
      <c r="K264" s="11"/>
      <c r="L264" s="11"/>
      <c r="M264" s="11"/>
      <c r="N264" s="11"/>
    </row>
    <row r="265" spans="1:14" x14ac:dyDescent="0.3">
      <c r="A265" s="11"/>
      <c r="B265" s="11"/>
      <c r="C265" s="11"/>
      <c r="D265" s="11"/>
      <c r="E265" s="11"/>
      <c r="F265" s="11"/>
      <c r="G265" s="11"/>
      <c r="H265" s="11"/>
      <c r="I265" s="11"/>
      <c r="J265" s="11"/>
      <c r="K265" s="11"/>
      <c r="L265" s="11"/>
      <c r="M265" s="11"/>
      <c r="N265" s="11"/>
    </row>
    <row r="266" spans="1:14" x14ac:dyDescent="0.3">
      <c r="A266" s="11"/>
      <c r="B266" s="11"/>
      <c r="C266" s="11"/>
      <c r="D266" s="11"/>
      <c r="E266" s="11"/>
      <c r="F266" s="11"/>
      <c r="G266" s="11"/>
      <c r="H266" s="11"/>
      <c r="I266" s="11"/>
      <c r="J266" s="11"/>
      <c r="K266" s="11"/>
      <c r="L266" s="11"/>
      <c r="M266" s="11"/>
      <c r="N266" s="11"/>
    </row>
    <row r="267" spans="1:14" x14ac:dyDescent="0.3">
      <c r="A267" s="11"/>
      <c r="B267" s="11"/>
      <c r="C267" s="11"/>
      <c r="D267" s="11"/>
      <c r="E267" s="11"/>
      <c r="F267" s="11"/>
      <c r="G267" s="11"/>
      <c r="H267" s="11"/>
      <c r="I267" s="11"/>
      <c r="J267" s="11"/>
      <c r="K267" s="11"/>
      <c r="L267" s="11"/>
      <c r="M267" s="11"/>
      <c r="N267" s="11"/>
    </row>
    <row r="268" spans="1:14" x14ac:dyDescent="0.3">
      <c r="A268" s="11"/>
      <c r="B268" s="11"/>
      <c r="C268" s="11"/>
      <c r="D268" s="11"/>
      <c r="E268" s="11"/>
      <c r="F268" s="11"/>
      <c r="G268" s="11"/>
      <c r="H268" s="11"/>
      <c r="I268" s="11"/>
      <c r="J268" s="11"/>
      <c r="K268" s="11"/>
      <c r="L268" s="11"/>
      <c r="M268" s="11"/>
      <c r="N268" s="11"/>
    </row>
    <row r="269" spans="1:14" x14ac:dyDescent="0.3">
      <c r="A269" s="11"/>
      <c r="B269" s="11"/>
      <c r="C269" s="11"/>
      <c r="D269" s="11"/>
      <c r="E269" s="11"/>
      <c r="F269" s="11"/>
      <c r="G269" s="11"/>
      <c r="H269" s="11"/>
      <c r="I269" s="11"/>
      <c r="J269" s="11"/>
      <c r="K269" s="11"/>
      <c r="L269" s="11"/>
      <c r="M269" s="11"/>
      <c r="N269" s="11"/>
    </row>
    <row r="270" spans="1:14" x14ac:dyDescent="0.3">
      <c r="A270" s="11"/>
      <c r="B270" s="11"/>
      <c r="C270" s="11"/>
      <c r="D270" s="11"/>
      <c r="E270" s="11"/>
      <c r="F270" s="11"/>
      <c r="G270" s="11"/>
      <c r="H270" s="11"/>
      <c r="I270" s="11"/>
      <c r="J270" s="11"/>
      <c r="K270" s="11"/>
      <c r="L270" s="11"/>
      <c r="M270" s="11"/>
      <c r="N270" s="11"/>
    </row>
    <row r="271" spans="1:14" x14ac:dyDescent="0.3">
      <c r="A271" s="11"/>
      <c r="B271" s="11"/>
      <c r="C271" s="11"/>
      <c r="D271" s="11"/>
      <c r="E271" s="11"/>
      <c r="F271" s="11"/>
      <c r="G271" s="11"/>
      <c r="H271" s="11"/>
      <c r="I271" s="11"/>
      <c r="J271" s="11"/>
      <c r="K271" s="11"/>
      <c r="L271" s="11"/>
      <c r="M271" s="11"/>
      <c r="N271" s="11"/>
    </row>
  </sheetData>
  <mergeCells count="43">
    <mergeCell ref="C118:C119"/>
    <mergeCell ref="D114:E114"/>
    <mergeCell ref="D112:E112"/>
    <mergeCell ref="D113:E113"/>
    <mergeCell ref="A108:C114"/>
    <mergeCell ref="D10:E10"/>
    <mergeCell ref="A115:A225"/>
    <mergeCell ref="B115:B129"/>
    <mergeCell ref="C115:C117"/>
    <mergeCell ref="C120:C121"/>
    <mergeCell ref="B37:C37"/>
    <mergeCell ref="B73:C73"/>
    <mergeCell ref="B74:C89"/>
    <mergeCell ref="B90:C90"/>
    <mergeCell ref="B91:C92"/>
    <mergeCell ref="B93:C101"/>
    <mergeCell ref="A41:C46"/>
    <mergeCell ref="A53:C56"/>
    <mergeCell ref="C122:C125"/>
    <mergeCell ref="C127:C129"/>
    <mergeCell ref="B130:B225"/>
    <mergeCell ref="C130:C132"/>
    <mergeCell ref="C133:C176"/>
    <mergeCell ref="C177:C199"/>
    <mergeCell ref="C200:C225"/>
    <mergeCell ref="A11:C16"/>
    <mergeCell ref="A30:C31"/>
    <mergeCell ref="A25:C29"/>
    <mergeCell ref="A32:C32"/>
    <mergeCell ref="A36:A40"/>
    <mergeCell ref="A23:C24"/>
    <mergeCell ref="A17:C22"/>
    <mergeCell ref="A33:C35"/>
    <mergeCell ref="B36:C36"/>
    <mergeCell ref="B38:C40"/>
    <mergeCell ref="A107:C107"/>
    <mergeCell ref="A106:C106"/>
    <mergeCell ref="A103:C105"/>
    <mergeCell ref="A47:C52"/>
    <mergeCell ref="A57:C62"/>
    <mergeCell ref="A102:C102"/>
    <mergeCell ref="A73:A101"/>
    <mergeCell ref="A63:C72"/>
  </mergeCells>
  <phoneticPr fontId="1" type="noConversion"/>
  <pageMargins left="0.75" right="0.75" top="1" bottom="1" header="0.5" footer="0.5"/>
  <pageSetup paperSize="9" scale="46" orientation="portrait" horizontalDpi="4294967292" verticalDpi="200" r:id="rId1"/>
  <headerFooter alignWithMargins="0"/>
  <drawing r:id="rId2"/>
  <legacyDrawing r:id="rId3"/>
  <controls>
    <mc:AlternateContent xmlns:mc="http://schemas.openxmlformats.org/markup-compatibility/2006">
      <mc:Choice Requires="x14">
        <control shapeId="26657" r:id="rId4" name="CommandButton1">
          <controlPr autoLine="0" autoPict="0" r:id="rId5">
            <anchor moveWithCells="1">
              <from>
                <xdr:col>0</xdr:col>
                <xdr:colOff>304800</xdr:colOff>
                <xdr:row>3</xdr:row>
                <xdr:rowOff>68580</xdr:rowOff>
              </from>
              <to>
                <xdr:col>1</xdr:col>
                <xdr:colOff>533400</xdr:colOff>
                <xdr:row>5</xdr:row>
                <xdr:rowOff>30480</xdr:rowOff>
              </to>
            </anchor>
          </controlPr>
        </control>
      </mc:Choice>
      <mc:Fallback>
        <control shapeId="26657" r:id="rId4" name="Command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AC50"/>
  <sheetViews>
    <sheetView zoomScale="90" zoomScaleNormal="90" workbookViewId="0">
      <selection activeCell="C14" sqref="C14"/>
    </sheetView>
  </sheetViews>
  <sheetFormatPr defaultColWidth="9.109375" defaultRowHeight="15.6" x14ac:dyDescent="0.3"/>
  <cols>
    <col min="1" max="1" width="11" style="10" bestFit="1" customWidth="1"/>
    <col min="2" max="2" width="12.109375" style="10" customWidth="1"/>
    <col min="3" max="3" width="10.88671875" style="10" customWidth="1"/>
    <col min="4" max="4" width="11.6640625" style="10" customWidth="1"/>
    <col min="5" max="5" width="11.5546875" style="10" bestFit="1" customWidth="1"/>
    <col min="6" max="6" width="11.5546875" style="10" customWidth="1"/>
    <col min="7" max="7" width="11" style="10" bestFit="1" customWidth="1"/>
    <col min="8" max="8" width="12.109375" style="10" customWidth="1"/>
    <col min="9" max="9" width="11.5546875" style="10" bestFit="1" customWidth="1"/>
    <col min="10" max="10" width="12.5546875" style="10" customWidth="1"/>
    <col min="11" max="11" width="11" style="10" bestFit="1" customWidth="1"/>
    <col min="12" max="12" width="12" style="10" customWidth="1"/>
    <col min="13" max="13" width="9.88671875" style="10" bestFit="1" customWidth="1"/>
    <col min="14" max="14" width="11.5546875" style="10" customWidth="1"/>
    <col min="15" max="15" width="11" style="10" bestFit="1" customWidth="1"/>
    <col min="16" max="16" width="12.33203125" style="10" customWidth="1"/>
    <col min="17" max="17" width="11" style="10" bestFit="1" customWidth="1"/>
    <col min="18" max="18" width="12" style="10" customWidth="1"/>
    <col min="19" max="19" width="11" style="10" bestFit="1" customWidth="1"/>
    <col min="20" max="20" width="12.88671875" style="10" customWidth="1"/>
    <col min="21" max="21" width="11" style="10" bestFit="1" customWidth="1"/>
    <col min="22" max="22" width="12.44140625" style="10" customWidth="1"/>
    <col min="23" max="23" width="11" style="10" bestFit="1" customWidth="1"/>
    <col min="24" max="24" width="12.88671875" style="10" customWidth="1"/>
    <col min="25" max="16384" width="9.109375" style="10"/>
  </cols>
  <sheetData>
    <row r="1" spans="1:29" x14ac:dyDescent="0.3">
      <c r="A1" s="389" t="s">
        <v>154</v>
      </c>
      <c r="B1" s="390" t="s">
        <v>335</v>
      </c>
      <c r="C1" s="389" t="s">
        <v>154</v>
      </c>
      <c r="D1" s="390" t="s">
        <v>335</v>
      </c>
      <c r="E1" s="389" t="s">
        <v>154</v>
      </c>
      <c r="F1" s="390" t="s">
        <v>335</v>
      </c>
      <c r="G1" s="389" t="s">
        <v>154</v>
      </c>
      <c r="H1" s="390" t="s">
        <v>335</v>
      </c>
      <c r="I1" s="389" t="s">
        <v>154</v>
      </c>
      <c r="J1" s="390" t="s">
        <v>335</v>
      </c>
      <c r="K1" s="389" t="s">
        <v>154</v>
      </c>
      <c r="L1" s="390" t="s">
        <v>335</v>
      </c>
      <c r="M1" s="389" t="s">
        <v>154</v>
      </c>
      <c r="N1" s="390" t="s">
        <v>335</v>
      </c>
      <c r="O1" s="389" t="s">
        <v>154</v>
      </c>
      <c r="P1" s="390" t="s">
        <v>335</v>
      </c>
      <c r="Q1" s="389" t="s">
        <v>154</v>
      </c>
      <c r="R1" s="390" t="s">
        <v>335</v>
      </c>
      <c r="S1" s="389" t="s">
        <v>154</v>
      </c>
      <c r="T1" s="390" t="s">
        <v>335</v>
      </c>
      <c r="U1" s="389" t="s">
        <v>154</v>
      </c>
      <c r="V1" s="390" t="s">
        <v>335</v>
      </c>
      <c r="W1" s="389" t="s">
        <v>154</v>
      </c>
      <c r="X1" s="390" t="s">
        <v>335</v>
      </c>
      <c r="Y1" s="11"/>
      <c r="Z1" s="11"/>
      <c r="AA1" s="11"/>
      <c r="AB1" s="11"/>
      <c r="AC1" s="11"/>
    </row>
    <row r="2" spans="1:29" x14ac:dyDescent="0.3">
      <c r="A2" s="391">
        <v>36161</v>
      </c>
      <c r="B2" s="378">
        <v>1</v>
      </c>
      <c r="C2" s="391">
        <v>36192</v>
      </c>
      <c r="D2" s="378">
        <v>32</v>
      </c>
      <c r="E2" s="391">
        <v>36220</v>
      </c>
      <c r="F2" s="378">
        <v>60</v>
      </c>
      <c r="G2" s="391">
        <v>36251</v>
      </c>
      <c r="H2" s="378">
        <v>91</v>
      </c>
      <c r="I2" s="391">
        <v>36281</v>
      </c>
      <c r="J2" s="378">
        <v>121</v>
      </c>
      <c r="K2" s="391">
        <v>36312</v>
      </c>
      <c r="L2" s="378">
        <v>152</v>
      </c>
      <c r="M2" s="391">
        <v>36342</v>
      </c>
      <c r="N2" s="378">
        <v>182</v>
      </c>
      <c r="O2" s="391">
        <v>36373</v>
      </c>
      <c r="P2" s="378">
        <v>213</v>
      </c>
      <c r="Q2" s="391">
        <v>36404</v>
      </c>
      <c r="R2" s="378">
        <v>244</v>
      </c>
      <c r="S2" s="391">
        <v>36434</v>
      </c>
      <c r="T2" s="378">
        <v>274</v>
      </c>
      <c r="U2" s="391">
        <v>36465</v>
      </c>
      <c r="V2" s="378">
        <v>305</v>
      </c>
      <c r="W2" s="391">
        <v>36495</v>
      </c>
      <c r="X2" s="378">
        <v>335</v>
      </c>
      <c r="Y2" s="11"/>
      <c r="Z2" s="11"/>
      <c r="AA2" s="11"/>
      <c r="AB2" s="11"/>
      <c r="AC2" s="11"/>
    </row>
    <row r="3" spans="1:29" x14ac:dyDescent="0.3">
      <c r="A3" s="391">
        <v>36162</v>
      </c>
      <c r="B3" s="378">
        <v>2</v>
      </c>
      <c r="C3" s="391">
        <v>36193</v>
      </c>
      <c r="D3" s="378">
        <v>33</v>
      </c>
      <c r="E3" s="391">
        <v>36221</v>
      </c>
      <c r="F3" s="378">
        <v>61</v>
      </c>
      <c r="G3" s="391">
        <v>36252</v>
      </c>
      <c r="H3" s="378">
        <v>92</v>
      </c>
      <c r="I3" s="391">
        <v>36282</v>
      </c>
      <c r="J3" s="378">
        <v>122</v>
      </c>
      <c r="K3" s="391">
        <v>36313</v>
      </c>
      <c r="L3" s="378">
        <v>153</v>
      </c>
      <c r="M3" s="391">
        <v>36343</v>
      </c>
      <c r="N3" s="378">
        <v>183</v>
      </c>
      <c r="O3" s="391">
        <v>36374</v>
      </c>
      <c r="P3" s="378">
        <v>214</v>
      </c>
      <c r="Q3" s="391">
        <v>36405</v>
      </c>
      <c r="R3" s="378">
        <v>245</v>
      </c>
      <c r="S3" s="391">
        <v>36435</v>
      </c>
      <c r="T3" s="378">
        <v>275</v>
      </c>
      <c r="U3" s="391">
        <v>36466</v>
      </c>
      <c r="V3" s="378">
        <v>306</v>
      </c>
      <c r="W3" s="391">
        <v>36496</v>
      </c>
      <c r="X3" s="378">
        <v>336</v>
      </c>
      <c r="Y3" s="11"/>
      <c r="Z3" s="11"/>
      <c r="AA3" s="11"/>
      <c r="AB3" s="11"/>
      <c r="AC3" s="11"/>
    </row>
    <row r="4" spans="1:29" x14ac:dyDescent="0.3">
      <c r="A4" s="391">
        <v>36163</v>
      </c>
      <c r="B4" s="378">
        <v>3</v>
      </c>
      <c r="C4" s="391">
        <v>36194</v>
      </c>
      <c r="D4" s="378">
        <v>34</v>
      </c>
      <c r="E4" s="391">
        <v>36222</v>
      </c>
      <c r="F4" s="378">
        <v>62</v>
      </c>
      <c r="G4" s="391">
        <v>36253</v>
      </c>
      <c r="H4" s="378">
        <v>93</v>
      </c>
      <c r="I4" s="391">
        <v>36283</v>
      </c>
      <c r="J4" s="378">
        <v>123</v>
      </c>
      <c r="K4" s="391">
        <v>36314</v>
      </c>
      <c r="L4" s="378">
        <v>154</v>
      </c>
      <c r="M4" s="391">
        <v>36344</v>
      </c>
      <c r="N4" s="378">
        <v>184</v>
      </c>
      <c r="O4" s="391">
        <v>36375</v>
      </c>
      <c r="P4" s="378">
        <v>215</v>
      </c>
      <c r="Q4" s="391">
        <v>36406</v>
      </c>
      <c r="R4" s="378">
        <v>246</v>
      </c>
      <c r="S4" s="391">
        <v>36436</v>
      </c>
      <c r="T4" s="378">
        <v>276</v>
      </c>
      <c r="U4" s="391">
        <v>36467</v>
      </c>
      <c r="V4" s="378">
        <v>307</v>
      </c>
      <c r="W4" s="391">
        <v>36497</v>
      </c>
      <c r="X4" s="378">
        <v>337</v>
      </c>
      <c r="Y4" s="11"/>
      <c r="Z4" s="11"/>
      <c r="AA4" s="11"/>
      <c r="AB4" s="11"/>
      <c r="AC4" s="11"/>
    </row>
    <row r="5" spans="1:29" x14ac:dyDescent="0.3">
      <c r="A5" s="391">
        <v>36164</v>
      </c>
      <c r="B5" s="378">
        <v>4</v>
      </c>
      <c r="C5" s="391">
        <v>36195</v>
      </c>
      <c r="D5" s="378">
        <v>35</v>
      </c>
      <c r="E5" s="391">
        <v>36223</v>
      </c>
      <c r="F5" s="378">
        <v>63</v>
      </c>
      <c r="G5" s="391">
        <v>36254</v>
      </c>
      <c r="H5" s="378">
        <v>94</v>
      </c>
      <c r="I5" s="391">
        <v>36284</v>
      </c>
      <c r="J5" s="378">
        <v>124</v>
      </c>
      <c r="K5" s="391">
        <v>36315</v>
      </c>
      <c r="L5" s="378">
        <v>155</v>
      </c>
      <c r="M5" s="391">
        <v>36345</v>
      </c>
      <c r="N5" s="378">
        <v>185</v>
      </c>
      <c r="O5" s="391">
        <v>36376</v>
      </c>
      <c r="P5" s="378">
        <v>216</v>
      </c>
      <c r="Q5" s="391">
        <v>36407</v>
      </c>
      <c r="R5" s="378">
        <v>247</v>
      </c>
      <c r="S5" s="391">
        <v>36437</v>
      </c>
      <c r="T5" s="378">
        <v>277</v>
      </c>
      <c r="U5" s="391">
        <v>36468</v>
      </c>
      <c r="V5" s="378">
        <v>308</v>
      </c>
      <c r="W5" s="391">
        <v>36498</v>
      </c>
      <c r="X5" s="378">
        <v>338</v>
      </c>
      <c r="Y5" s="11"/>
      <c r="Z5" s="11"/>
      <c r="AA5" s="11"/>
      <c r="AB5" s="11"/>
      <c r="AC5" s="11"/>
    </row>
    <row r="6" spans="1:29" x14ac:dyDescent="0.3">
      <c r="A6" s="391">
        <v>36165</v>
      </c>
      <c r="B6" s="378">
        <v>5</v>
      </c>
      <c r="C6" s="391">
        <v>36196</v>
      </c>
      <c r="D6" s="378">
        <v>36</v>
      </c>
      <c r="E6" s="391">
        <v>36224</v>
      </c>
      <c r="F6" s="378">
        <v>64</v>
      </c>
      <c r="G6" s="391">
        <v>36255</v>
      </c>
      <c r="H6" s="378">
        <v>95</v>
      </c>
      <c r="I6" s="391">
        <v>36285</v>
      </c>
      <c r="J6" s="378">
        <v>125</v>
      </c>
      <c r="K6" s="391">
        <v>36316</v>
      </c>
      <c r="L6" s="378">
        <v>156</v>
      </c>
      <c r="M6" s="391">
        <v>36346</v>
      </c>
      <c r="N6" s="378">
        <v>186</v>
      </c>
      <c r="O6" s="391">
        <v>36377</v>
      </c>
      <c r="P6" s="378">
        <v>217</v>
      </c>
      <c r="Q6" s="391">
        <v>36408</v>
      </c>
      <c r="R6" s="378">
        <v>248</v>
      </c>
      <c r="S6" s="391">
        <v>36438</v>
      </c>
      <c r="T6" s="378">
        <v>278</v>
      </c>
      <c r="U6" s="391">
        <v>36469</v>
      </c>
      <c r="V6" s="378">
        <v>309</v>
      </c>
      <c r="W6" s="391">
        <v>36499</v>
      </c>
      <c r="X6" s="378">
        <v>339</v>
      </c>
      <c r="Y6" s="11"/>
      <c r="Z6" s="11"/>
      <c r="AA6" s="11"/>
      <c r="AB6" s="11"/>
      <c r="AC6" s="11"/>
    </row>
    <row r="7" spans="1:29" x14ac:dyDescent="0.3">
      <c r="A7" s="391">
        <v>36166</v>
      </c>
      <c r="B7" s="378">
        <v>6</v>
      </c>
      <c r="C7" s="391">
        <v>36197</v>
      </c>
      <c r="D7" s="378">
        <v>37</v>
      </c>
      <c r="E7" s="391">
        <v>36225</v>
      </c>
      <c r="F7" s="378">
        <v>65</v>
      </c>
      <c r="G7" s="391">
        <v>36256</v>
      </c>
      <c r="H7" s="378">
        <v>96</v>
      </c>
      <c r="I7" s="391">
        <v>36286</v>
      </c>
      <c r="J7" s="378">
        <v>126</v>
      </c>
      <c r="K7" s="391">
        <v>36317</v>
      </c>
      <c r="L7" s="378">
        <v>157</v>
      </c>
      <c r="M7" s="391">
        <v>36347</v>
      </c>
      <c r="N7" s="378">
        <v>187</v>
      </c>
      <c r="O7" s="391">
        <v>36378</v>
      </c>
      <c r="P7" s="378">
        <v>218</v>
      </c>
      <c r="Q7" s="391">
        <v>36409</v>
      </c>
      <c r="R7" s="378">
        <v>249</v>
      </c>
      <c r="S7" s="391">
        <v>36439</v>
      </c>
      <c r="T7" s="378">
        <v>279</v>
      </c>
      <c r="U7" s="391">
        <v>36470</v>
      </c>
      <c r="V7" s="378">
        <v>310</v>
      </c>
      <c r="W7" s="391">
        <v>36500</v>
      </c>
      <c r="X7" s="378">
        <v>340</v>
      </c>
      <c r="Y7" s="11"/>
      <c r="Z7" s="11"/>
      <c r="AA7" s="11"/>
      <c r="AB7" s="11"/>
      <c r="AC7" s="11"/>
    </row>
    <row r="8" spans="1:29" x14ac:dyDescent="0.3">
      <c r="A8" s="391">
        <v>36167</v>
      </c>
      <c r="B8" s="378">
        <v>7</v>
      </c>
      <c r="C8" s="391">
        <v>36198</v>
      </c>
      <c r="D8" s="378">
        <v>38</v>
      </c>
      <c r="E8" s="391">
        <v>36226</v>
      </c>
      <c r="F8" s="378">
        <v>66</v>
      </c>
      <c r="G8" s="391">
        <v>36257</v>
      </c>
      <c r="H8" s="378">
        <v>97</v>
      </c>
      <c r="I8" s="391">
        <v>36287</v>
      </c>
      <c r="J8" s="378">
        <v>127</v>
      </c>
      <c r="K8" s="391">
        <v>36318</v>
      </c>
      <c r="L8" s="378">
        <v>158</v>
      </c>
      <c r="M8" s="391">
        <v>36348</v>
      </c>
      <c r="N8" s="378">
        <v>188</v>
      </c>
      <c r="O8" s="391">
        <v>36379</v>
      </c>
      <c r="P8" s="378">
        <v>219</v>
      </c>
      <c r="Q8" s="391">
        <v>36410</v>
      </c>
      <c r="R8" s="378">
        <v>250</v>
      </c>
      <c r="S8" s="391">
        <v>36440</v>
      </c>
      <c r="T8" s="378">
        <v>280</v>
      </c>
      <c r="U8" s="391">
        <v>36471</v>
      </c>
      <c r="V8" s="378">
        <v>311</v>
      </c>
      <c r="W8" s="391">
        <v>36501</v>
      </c>
      <c r="X8" s="378">
        <v>341</v>
      </c>
      <c r="Y8" s="11"/>
      <c r="Z8" s="11"/>
      <c r="AA8" s="11"/>
      <c r="AB8" s="11"/>
      <c r="AC8" s="11"/>
    </row>
    <row r="9" spans="1:29" x14ac:dyDescent="0.3">
      <c r="A9" s="391">
        <v>36168</v>
      </c>
      <c r="B9" s="378">
        <v>8</v>
      </c>
      <c r="C9" s="391">
        <v>36199</v>
      </c>
      <c r="D9" s="378">
        <v>39</v>
      </c>
      <c r="E9" s="391">
        <v>36227</v>
      </c>
      <c r="F9" s="378">
        <v>67</v>
      </c>
      <c r="G9" s="391">
        <v>36258</v>
      </c>
      <c r="H9" s="378">
        <v>98</v>
      </c>
      <c r="I9" s="391">
        <v>36288</v>
      </c>
      <c r="J9" s="378">
        <v>128</v>
      </c>
      <c r="K9" s="391">
        <v>36319</v>
      </c>
      <c r="L9" s="378">
        <v>159</v>
      </c>
      <c r="M9" s="391">
        <v>36349</v>
      </c>
      <c r="N9" s="378">
        <v>189</v>
      </c>
      <c r="O9" s="391">
        <v>36380</v>
      </c>
      <c r="P9" s="378">
        <v>220</v>
      </c>
      <c r="Q9" s="391">
        <v>36411</v>
      </c>
      <c r="R9" s="378">
        <v>251</v>
      </c>
      <c r="S9" s="391">
        <v>36441</v>
      </c>
      <c r="T9" s="378">
        <v>281</v>
      </c>
      <c r="U9" s="391">
        <v>36472</v>
      </c>
      <c r="V9" s="378">
        <v>312</v>
      </c>
      <c r="W9" s="391">
        <v>36502</v>
      </c>
      <c r="X9" s="378">
        <v>342</v>
      </c>
      <c r="Y9" s="11"/>
      <c r="Z9" s="11"/>
      <c r="AA9" s="11"/>
      <c r="AB9" s="11"/>
      <c r="AC9" s="11"/>
    </row>
    <row r="10" spans="1:29" x14ac:dyDescent="0.3">
      <c r="A10" s="391">
        <v>36169</v>
      </c>
      <c r="B10" s="378">
        <v>9</v>
      </c>
      <c r="C10" s="391">
        <v>36200</v>
      </c>
      <c r="D10" s="378">
        <v>40</v>
      </c>
      <c r="E10" s="391">
        <v>36228</v>
      </c>
      <c r="F10" s="378">
        <v>68</v>
      </c>
      <c r="G10" s="391">
        <v>36259</v>
      </c>
      <c r="H10" s="378">
        <v>99</v>
      </c>
      <c r="I10" s="391">
        <v>36289</v>
      </c>
      <c r="J10" s="378">
        <v>129</v>
      </c>
      <c r="K10" s="391">
        <v>36320</v>
      </c>
      <c r="L10" s="378">
        <v>160</v>
      </c>
      <c r="M10" s="391">
        <v>36350</v>
      </c>
      <c r="N10" s="378">
        <v>190</v>
      </c>
      <c r="O10" s="391">
        <v>36381</v>
      </c>
      <c r="P10" s="378">
        <v>221</v>
      </c>
      <c r="Q10" s="391">
        <v>36412</v>
      </c>
      <c r="R10" s="378">
        <v>252</v>
      </c>
      <c r="S10" s="391">
        <v>36442</v>
      </c>
      <c r="T10" s="378">
        <v>282</v>
      </c>
      <c r="U10" s="391">
        <v>36473</v>
      </c>
      <c r="V10" s="378">
        <v>313</v>
      </c>
      <c r="W10" s="391">
        <v>36503</v>
      </c>
      <c r="X10" s="378">
        <v>343</v>
      </c>
      <c r="Y10" s="11"/>
      <c r="Z10" s="11"/>
      <c r="AA10" s="11"/>
      <c r="AB10" s="11"/>
      <c r="AC10" s="11"/>
    </row>
    <row r="11" spans="1:29" x14ac:dyDescent="0.3">
      <c r="A11" s="391">
        <v>36170</v>
      </c>
      <c r="B11" s="378">
        <v>10</v>
      </c>
      <c r="C11" s="391">
        <v>36201</v>
      </c>
      <c r="D11" s="378">
        <v>41</v>
      </c>
      <c r="E11" s="391">
        <v>36229</v>
      </c>
      <c r="F11" s="378">
        <v>69</v>
      </c>
      <c r="G11" s="391">
        <v>36260</v>
      </c>
      <c r="H11" s="378">
        <v>100</v>
      </c>
      <c r="I11" s="391">
        <v>36290</v>
      </c>
      <c r="J11" s="378">
        <v>130</v>
      </c>
      <c r="K11" s="391">
        <v>36321</v>
      </c>
      <c r="L11" s="378">
        <v>161</v>
      </c>
      <c r="M11" s="391">
        <v>36351</v>
      </c>
      <c r="N11" s="378">
        <v>191</v>
      </c>
      <c r="O11" s="391">
        <v>36382</v>
      </c>
      <c r="P11" s="378">
        <v>222</v>
      </c>
      <c r="Q11" s="391">
        <v>36413</v>
      </c>
      <c r="R11" s="378">
        <v>253</v>
      </c>
      <c r="S11" s="391">
        <v>36443</v>
      </c>
      <c r="T11" s="378">
        <v>283</v>
      </c>
      <c r="U11" s="391">
        <v>36474</v>
      </c>
      <c r="V11" s="378">
        <v>314</v>
      </c>
      <c r="W11" s="391">
        <v>36504</v>
      </c>
      <c r="X11" s="378">
        <v>344</v>
      </c>
      <c r="Y11" s="11"/>
      <c r="Z11" s="11"/>
      <c r="AA11" s="11"/>
      <c r="AB11" s="11"/>
      <c r="AC11" s="11"/>
    </row>
    <row r="12" spans="1:29" x14ac:dyDescent="0.3">
      <c r="A12" s="391">
        <v>36171</v>
      </c>
      <c r="B12" s="378">
        <v>11</v>
      </c>
      <c r="C12" s="391">
        <v>36202</v>
      </c>
      <c r="D12" s="378">
        <v>42</v>
      </c>
      <c r="E12" s="391">
        <v>36230</v>
      </c>
      <c r="F12" s="378">
        <v>70</v>
      </c>
      <c r="G12" s="391">
        <v>36261</v>
      </c>
      <c r="H12" s="378">
        <v>101</v>
      </c>
      <c r="I12" s="391">
        <v>36291</v>
      </c>
      <c r="J12" s="378">
        <v>131</v>
      </c>
      <c r="K12" s="391">
        <v>36322</v>
      </c>
      <c r="L12" s="378">
        <v>162</v>
      </c>
      <c r="M12" s="391">
        <v>36352</v>
      </c>
      <c r="N12" s="378">
        <v>192</v>
      </c>
      <c r="O12" s="391">
        <v>36383</v>
      </c>
      <c r="P12" s="378">
        <v>223</v>
      </c>
      <c r="Q12" s="391">
        <v>36414</v>
      </c>
      <c r="R12" s="378">
        <v>254</v>
      </c>
      <c r="S12" s="391">
        <v>36444</v>
      </c>
      <c r="T12" s="378">
        <v>284</v>
      </c>
      <c r="U12" s="391">
        <v>36475</v>
      </c>
      <c r="V12" s="378">
        <v>315</v>
      </c>
      <c r="W12" s="391">
        <v>36505</v>
      </c>
      <c r="X12" s="378">
        <v>345</v>
      </c>
      <c r="Y12" s="11"/>
      <c r="Z12" s="11"/>
      <c r="AA12" s="11"/>
      <c r="AB12" s="11"/>
      <c r="AC12" s="11"/>
    </row>
    <row r="13" spans="1:29" x14ac:dyDescent="0.3">
      <c r="A13" s="391">
        <v>36172</v>
      </c>
      <c r="B13" s="378">
        <v>12</v>
      </c>
      <c r="C13" s="391">
        <v>36203</v>
      </c>
      <c r="D13" s="378">
        <v>43</v>
      </c>
      <c r="E13" s="391">
        <v>36231</v>
      </c>
      <c r="F13" s="378">
        <v>71</v>
      </c>
      <c r="G13" s="391">
        <v>36262</v>
      </c>
      <c r="H13" s="378">
        <v>102</v>
      </c>
      <c r="I13" s="391">
        <v>36292</v>
      </c>
      <c r="J13" s="378">
        <v>132</v>
      </c>
      <c r="K13" s="391">
        <v>36323</v>
      </c>
      <c r="L13" s="378">
        <v>163</v>
      </c>
      <c r="M13" s="391">
        <v>36353</v>
      </c>
      <c r="N13" s="378">
        <v>193</v>
      </c>
      <c r="O13" s="391">
        <v>36384</v>
      </c>
      <c r="P13" s="378">
        <v>224</v>
      </c>
      <c r="Q13" s="391">
        <v>36415</v>
      </c>
      <c r="R13" s="378">
        <v>255</v>
      </c>
      <c r="S13" s="391">
        <v>36445</v>
      </c>
      <c r="T13" s="378">
        <v>285</v>
      </c>
      <c r="U13" s="391">
        <v>36476</v>
      </c>
      <c r="V13" s="378">
        <v>316</v>
      </c>
      <c r="W13" s="391">
        <v>36506</v>
      </c>
      <c r="X13" s="378">
        <v>346</v>
      </c>
      <c r="Y13" s="11"/>
      <c r="Z13" s="11"/>
      <c r="AA13" s="11"/>
      <c r="AB13" s="11"/>
      <c r="AC13" s="11"/>
    </row>
    <row r="14" spans="1:29" x14ac:dyDescent="0.3">
      <c r="A14" s="391">
        <v>36173</v>
      </c>
      <c r="B14" s="378">
        <v>13</v>
      </c>
      <c r="C14" s="391">
        <v>36204</v>
      </c>
      <c r="D14" s="378">
        <v>44</v>
      </c>
      <c r="E14" s="391">
        <v>36232</v>
      </c>
      <c r="F14" s="378">
        <v>72</v>
      </c>
      <c r="G14" s="391">
        <v>36263</v>
      </c>
      <c r="H14" s="378">
        <v>103</v>
      </c>
      <c r="I14" s="391">
        <v>36293</v>
      </c>
      <c r="J14" s="378">
        <v>133</v>
      </c>
      <c r="K14" s="391">
        <v>36324</v>
      </c>
      <c r="L14" s="378">
        <v>164</v>
      </c>
      <c r="M14" s="391">
        <v>36354</v>
      </c>
      <c r="N14" s="378">
        <v>194</v>
      </c>
      <c r="O14" s="391">
        <v>36385</v>
      </c>
      <c r="P14" s="378">
        <v>225</v>
      </c>
      <c r="Q14" s="391">
        <v>36416</v>
      </c>
      <c r="R14" s="378">
        <v>256</v>
      </c>
      <c r="S14" s="391">
        <v>36446</v>
      </c>
      <c r="T14" s="378">
        <v>286</v>
      </c>
      <c r="U14" s="391">
        <v>36477</v>
      </c>
      <c r="V14" s="378">
        <v>317</v>
      </c>
      <c r="W14" s="391">
        <v>36507</v>
      </c>
      <c r="X14" s="378">
        <v>347</v>
      </c>
      <c r="Y14" s="11"/>
      <c r="Z14" s="11"/>
      <c r="AA14" s="11"/>
      <c r="AB14" s="11"/>
      <c r="AC14" s="11"/>
    </row>
    <row r="15" spans="1:29" x14ac:dyDescent="0.3">
      <c r="A15" s="391">
        <v>36174</v>
      </c>
      <c r="B15" s="378">
        <v>14</v>
      </c>
      <c r="C15" s="391">
        <v>36205</v>
      </c>
      <c r="D15" s="378">
        <v>45</v>
      </c>
      <c r="E15" s="391">
        <v>36233</v>
      </c>
      <c r="F15" s="378">
        <v>73</v>
      </c>
      <c r="G15" s="391">
        <v>36264</v>
      </c>
      <c r="H15" s="378">
        <v>104</v>
      </c>
      <c r="I15" s="391">
        <v>36294</v>
      </c>
      <c r="J15" s="378">
        <v>134</v>
      </c>
      <c r="K15" s="391">
        <v>36325</v>
      </c>
      <c r="L15" s="378">
        <v>165</v>
      </c>
      <c r="M15" s="391">
        <v>36355</v>
      </c>
      <c r="N15" s="378">
        <v>195</v>
      </c>
      <c r="O15" s="391">
        <v>36386</v>
      </c>
      <c r="P15" s="378">
        <v>226</v>
      </c>
      <c r="Q15" s="391">
        <v>36417</v>
      </c>
      <c r="R15" s="378">
        <v>257</v>
      </c>
      <c r="S15" s="391">
        <v>36447</v>
      </c>
      <c r="T15" s="378">
        <v>287</v>
      </c>
      <c r="U15" s="391">
        <v>36478</v>
      </c>
      <c r="V15" s="378">
        <v>318</v>
      </c>
      <c r="W15" s="391">
        <v>36508</v>
      </c>
      <c r="X15" s="378">
        <v>348</v>
      </c>
      <c r="Y15" s="11"/>
      <c r="Z15" s="11"/>
      <c r="AA15" s="11"/>
      <c r="AB15" s="11"/>
      <c r="AC15" s="11"/>
    </row>
    <row r="16" spans="1:29" x14ac:dyDescent="0.3">
      <c r="A16" s="391">
        <v>36175</v>
      </c>
      <c r="B16" s="378">
        <v>15</v>
      </c>
      <c r="C16" s="391">
        <v>36206</v>
      </c>
      <c r="D16" s="378">
        <v>46</v>
      </c>
      <c r="E16" s="391">
        <v>36234</v>
      </c>
      <c r="F16" s="378">
        <v>74</v>
      </c>
      <c r="G16" s="391">
        <v>36265</v>
      </c>
      <c r="H16" s="378">
        <v>105</v>
      </c>
      <c r="I16" s="391">
        <v>36295</v>
      </c>
      <c r="J16" s="378">
        <v>135</v>
      </c>
      <c r="K16" s="391">
        <v>36326</v>
      </c>
      <c r="L16" s="378">
        <v>166</v>
      </c>
      <c r="M16" s="391">
        <v>36356</v>
      </c>
      <c r="N16" s="378">
        <v>196</v>
      </c>
      <c r="O16" s="391">
        <v>36387</v>
      </c>
      <c r="P16" s="378">
        <v>227</v>
      </c>
      <c r="Q16" s="391">
        <v>36418</v>
      </c>
      <c r="R16" s="378">
        <v>258</v>
      </c>
      <c r="S16" s="391">
        <v>36448</v>
      </c>
      <c r="T16" s="378">
        <v>288</v>
      </c>
      <c r="U16" s="391">
        <v>36479</v>
      </c>
      <c r="V16" s="378">
        <v>319</v>
      </c>
      <c r="W16" s="391">
        <v>36509</v>
      </c>
      <c r="X16" s="378">
        <v>349</v>
      </c>
      <c r="Y16" s="11"/>
      <c r="Z16" s="11"/>
      <c r="AA16" s="11"/>
      <c r="AB16" s="11"/>
      <c r="AC16" s="11"/>
    </row>
    <row r="17" spans="1:29" x14ac:dyDescent="0.3">
      <c r="A17" s="391">
        <v>36176</v>
      </c>
      <c r="B17" s="378">
        <v>16</v>
      </c>
      <c r="C17" s="391">
        <v>36207</v>
      </c>
      <c r="D17" s="378">
        <v>47</v>
      </c>
      <c r="E17" s="391">
        <v>36235</v>
      </c>
      <c r="F17" s="378">
        <v>75</v>
      </c>
      <c r="G17" s="391">
        <v>36266</v>
      </c>
      <c r="H17" s="378">
        <v>106</v>
      </c>
      <c r="I17" s="391">
        <v>36296</v>
      </c>
      <c r="J17" s="378">
        <v>136</v>
      </c>
      <c r="K17" s="391">
        <v>36327</v>
      </c>
      <c r="L17" s="378">
        <v>167</v>
      </c>
      <c r="M17" s="391">
        <v>36357</v>
      </c>
      <c r="N17" s="378">
        <v>197</v>
      </c>
      <c r="O17" s="391">
        <v>36388</v>
      </c>
      <c r="P17" s="378">
        <v>228</v>
      </c>
      <c r="Q17" s="391">
        <v>36419</v>
      </c>
      <c r="R17" s="378">
        <v>259</v>
      </c>
      <c r="S17" s="391">
        <v>36449</v>
      </c>
      <c r="T17" s="378">
        <v>289</v>
      </c>
      <c r="U17" s="391">
        <v>36480</v>
      </c>
      <c r="V17" s="378">
        <v>320</v>
      </c>
      <c r="W17" s="391">
        <v>36510</v>
      </c>
      <c r="X17" s="378">
        <v>350</v>
      </c>
      <c r="Y17" s="11"/>
      <c r="Z17" s="11"/>
      <c r="AA17" s="11"/>
      <c r="AB17" s="11"/>
      <c r="AC17" s="11"/>
    </row>
    <row r="18" spans="1:29" x14ac:dyDescent="0.3">
      <c r="A18" s="391">
        <v>36177</v>
      </c>
      <c r="B18" s="378">
        <v>17</v>
      </c>
      <c r="C18" s="391">
        <v>36208</v>
      </c>
      <c r="D18" s="378">
        <v>48</v>
      </c>
      <c r="E18" s="391">
        <v>36236</v>
      </c>
      <c r="F18" s="378">
        <v>76</v>
      </c>
      <c r="G18" s="391">
        <v>36267</v>
      </c>
      <c r="H18" s="378">
        <v>107</v>
      </c>
      <c r="I18" s="391">
        <v>36297</v>
      </c>
      <c r="J18" s="378">
        <v>137</v>
      </c>
      <c r="K18" s="391">
        <v>36328</v>
      </c>
      <c r="L18" s="378">
        <v>168</v>
      </c>
      <c r="M18" s="391">
        <v>36358</v>
      </c>
      <c r="N18" s="378">
        <v>198</v>
      </c>
      <c r="O18" s="391">
        <v>36389</v>
      </c>
      <c r="P18" s="378">
        <v>229</v>
      </c>
      <c r="Q18" s="391">
        <v>36420</v>
      </c>
      <c r="R18" s="378">
        <v>260</v>
      </c>
      <c r="S18" s="391">
        <v>36450</v>
      </c>
      <c r="T18" s="378">
        <v>290</v>
      </c>
      <c r="U18" s="391">
        <v>36481</v>
      </c>
      <c r="V18" s="378">
        <v>321</v>
      </c>
      <c r="W18" s="391">
        <v>36511</v>
      </c>
      <c r="X18" s="378">
        <v>351</v>
      </c>
      <c r="Y18" s="11"/>
      <c r="Z18" s="11"/>
      <c r="AA18" s="11"/>
      <c r="AB18" s="11"/>
      <c r="AC18" s="11"/>
    </row>
    <row r="19" spans="1:29" x14ac:dyDescent="0.3">
      <c r="A19" s="391">
        <v>36178</v>
      </c>
      <c r="B19" s="378">
        <v>18</v>
      </c>
      <c r="C19" s="391">
        <v>36209</v>
      </c>
      <c r="D19" s="378">
        <v>49</v>
      </c>
      <c r="E19" s="391">
        <v>36237</v>
      </c>
      <c r="F19" s="378">
        <v>77</v>
      </c>
      <c r="G19" s="391">
        <v>36268</v>
      </c>
      <c r="H19" s="378">
        <v>108</v>
      </c>
      <c r="I19" s="391">
        <v>36298</v>
      </c>
      <c r="J19" s="378">
        <v>138</v>
      </c>
      <c r="K19" s="391">
        <v>36329</v>
      </c>
      <c r="L19" s="378">
        <v>169</v>
      </c>
      <c r="M19" s="391">
        <v>36359</v>
      </c>
      <c r="N19" s="378">
        <v>199</v>
      </c>
      <c r="O19" s="391">
        <v>36390</v>
      </c>
      <c r="P19" s="378">
        <v>230</v>
      </c>
      <c r="Q19" s="391">
        <v>36421</v>
      </c>
      <c r="R19" s="378">
        <v>261</v>
      </c>
      <c r="S19" s="391">
        <v>36451</v>
      </c>
      <c r="T19" s="378">
        <v>291</v>
      </c>
      <c r="U19" s="391">
        <v>36482</v>
      </c>
      <c r="V19" s="378">
        <v>322</v>
      </c>
      <c r="W19" s="391">
        <v>36512</v>
      </c>
      <c r="X19" s="378">
        <v>352</v>
      </c>
      <c r="Y19" s="11"/>
      <c r="Z19" s="11"/>
      <c r="AA19" s="11"/>
      <c r="AB19" s="11"/>
      <c r="AC19" s="11"/>
    </row>
    <row r="20" spans="1:29" x14ac:dyDescent="0.3">
      <c r="A20" s="391">
        <v>36179</v>
      </c>
      <c r="B20" s="378">
        <v>19</v>
      </c>
      <c r="C20" s="391">
        <v>36210</v>
      </c>
      <c r="D20" s="378">
        <v>50</v>
      </c>
      <c r="E20" s="391">
        <v>36238</v>
      </c>
      <c r="F20" s="378">
        <v>78</v>
      </c>
      <c r="G20" s="391">
        <v>36269</v>
      </c>
      <c r="H20" s="378">
        <v>109</v>
      </c>
      <c r="I20" s="391">
        <v>36299</v>
      </c>
      <c r="J20" s="378">
        <v>139</v>
      </c>
      <c r="K20" s="391">
        <v>36330</v>
      </c>
      <c r="L20" s="378">
        <v>170</v>
      </c>
      <c r="M20" s="391">
        <v>36360</v>
      </c>
      <c r="N20" s="378">
        <v>200</v>
      </c>
      <c r="O20" s="391">
        <v>36391</v>
      </c>
      <c r="P20" s="378">
        <v>231</v>
      </c>
      <c r="Q20" s="391">
        <v>36422</v>
      </c>
      <c r="R20" s="378">
        <v>262</v>
      </c>
      <c r="S20" s="391">
        <v>36452</v>
      </c>
      <c r="T20" s="378">
        <v>292</v>
      </c>
      <c r="U20" s="391">
        <v>36483</v>
      </c>
      <c r="V20" s="378">
        <v>323</v>
      </c>
      <c r="W20" s="391">
        <v>36513</v>
      </c>
      <c r="X20" s="378">
        <v>353</v>
      </c>
      <c r="Y20" s="11"/>
      <c r="Z20" s="11"/>
      <c r="AA20" s="11"/>
      <c r="AB20" s="11"/>
      <c r="AC20" s="11"/>
    </row>
    <row r="21" spans="1:29" x14ac:dyDescent="0.3">
      <c r="A21" s="391">
        <v>36180</v>
      </c>
      <c r="B21" s="378">
        <v>20</v>
      </c>
      <c r="C21" s="391">
        <v>36211</v>
      </c>
      <c r="D21" s="378">
        <v>51</v>
      </c>
      <c r="E21" s="391">
        <v>36239</v>
      </c>
      <c r="F21" s="378">
        <v>79</v>
      </c>
      <c r="G21" s="391">
        <v>36270</v>
      </c>
      <c r="H21" s="378">
        <v>110</v>
      </c>
      <c r="I21" s="391">
        <v>36300</v>
      </c>
      <c r="J21" s="378">
        <v>140</v>
      </c>
      <c r="K21" s="391">
        <v>36331</v>
      </c>
      <c r="L21" s="378">
        <v>171</v>
      </c>
      <c r="M21" s="391">
        <v>36361</v>
      </c>
      <c r="N21" s="378">
        <v>201</v>
      </c>
      <c r="O21" s="391">
        <v>36392</v>
      </c>
      <c r="P21" s="378">
        <v>232</v>
      </c>
      <c r="Q21" s="391">
        <v>36423</v>
      </c>
      <c r="R21" s="378">
        <v>263</v>
      </c>
      <c r="S21" s="391">
        <v>36453</v>
      </c>
      <c r="T21" s="378">
        <v>293</v>
      </c>
      <c r="U21" s="391">
        <v>36484</v>
      </c>
      <c r="V21" s="378">
        <v>324</v>
      </c>
      <c r="W21" s="391">
        <v>36514</v>
      </c>
      <c r="X21" s="378">
        <v>354</v>
      </c>
      <c r="Y21" s="11"/>
      <c r="Z21" s="11"/>
      <c r="AA21" s="11"/>
      <c r="AB21" s="11"/>
      <c r="AC21" s="11"/>
    </row>
    <row r="22" spans="1:29" x14ac:dyDescent="0.3">
      <c r="A22" s="391">
        <v>36181</v>
      </c>
      <c r="B22" s="378">
        <v>21</v>
      </c>
      <c r="C22" s="391">
        <v>36212</v>
      </c>
      <c r="D22" s="378">
        <v>52</v>
      </c>
      <c r="E22" s="391">
        <v>36240</v>
      </c>
      <c r="F22" s="378">
        <v>80</v>
      </c>
      <c r="G22" s="391">
        <v>36271</v>
      </c>
      <c r="H22" s="378">
        <v>111</v>
      </c>
      <c r="I22" s="391">
        <v>36301</v>
      </c>
      <c r="J22" s="378">
        <v>141</v>
      </c>
      <c r="K22" s="391">
        <v>36332</v>
      </c>
      <c r="L22" s="378">
        <v>172</v>
      </c>
      <c r="M22" s="391">
        <v>36362</v>
      </c>
      <c r="N22" s="378">
        <v>202</v>
      </c>
      <c r="O22" s="391">
        <v>36393</v>
      </c>
      <c r="P22" s="378">
        <v>233</v>
      </c>
      <c r="Q22" s="391">
        <v>36424</v>
      </c>
      <c r="R22" s="378">
        <v>264</v>
      </c>
      <c r="S22" s="391">
        <v>36454</v>
      </c>
      <c r="T22" s="378">
        <v>294</v>
      </c>
      <c r="U22" s="391">
        <v>36485</v>
      </c>
      <c r="V22" s="378">
        <v>325</v>
      </c>
      <c r="W22" s="391">
        <v>36515</v>
      </c>
      <c r="X22" s="378">
        <v>355</v>
      </c>
      <c r="Y22" s="11"/>
      <c r="Z22" s="11"/>
      <c r="AA22" s="11"/>
      <c r="AB22" s="11"/>
      <c r="AC22" s="11"/>
    </row>
    <row r="23" spans="1:29" x14ac:dyDescent="0.3">
      <c r="A23" s="391">
        <v>36182</v>
      </c>
      <c r="B23" s="378">
        <v>22</v>
      </c>
      <c r="C23" s="391">
        <v>36213</v>
      </c>
      <c r="D23" s="378">
        <v>53</v>
      </c>
      <c r="E23" s="391">
        <v>36241</v>
      </c>
      <c r="F23" s="378">
        <v>81</v>
      </c>
      <c r="G23" s="391">
        <v>36272</v>
      </c>
      <c r="H23" s="378">
        <v>112</v>
      </c>
      <c r="I23" s="391">
        <v>36302</v>
      </c>
      <c r="J23" s="378">
        <v>142</v>
      </c>
      <c r="K23" s="391">
        <v>36333</v>
      </c>
      <c r="L23" s="378">
        <v>173</v>
      </c>
      <c r="M23" s="391">
        <v>36363</v>
      </c>
      <c r="N23" s="378">
        <v>203</v>
      </c>
      <c r="O23" s="391">
        <v>36394</v>
      </c>
      <c r="P23" s="378">
        <v>234</v>
      </c>
      <c r="Q23" s="391">
        <v>36425</v>
      </c>
      <c r="R23" s="378">
        <v>265</v>
      </c>
      <c r="S23" s="391">
        <v>36455</v>
      </c>
      <c r="T23" s="378">
        <v>295</v>
      </c>
      <c r="U23" s="391">
        <v>36486</v>
      </c>
      <c r="V23" s="378">
        <v>326</v>
      </c>
      <c r="W23" s="391">
        <v>36516</v>
      </c>
      <c r="X23" s="378">
        <v>356</v>
      </c>
      <c r="Y23" s="11"/>
      <c r="Z23" s="11"/>
      <c r="AA23" s="11"/>
      <c r="AB23" s="11"/>
      <c r="AC23" s="11"/>
    </row>
    <row r="24" spans="1:29" x14ac:dyDescent="0.3">
      <c r="A24" s="391">
        <v>36183</v>
      </c>
      <c r="B24" s="378">
        <v>23</v>
      </c>
      <c r="C24" s="391">
        <v>36214</v>
      </c>
      <c r="D24" s="378">
        <v>54</v>
      </c>
      <c r="E24" s="391">
        <v>36242</v>
      </c>
      <c r="F24" s="378">
        <v>82</v>
      </c>
      <c r="G24" s="391">
        <v>36273</v>
      </c>
      <c r="H24" s="378">
        <v>113</v>
      </c>
      <c r="I24" s="391">
        <v>36303</v>
      </c>
      <c r="J24" s="378">
        <v>143</v>
      </c>
      <c r="K24" s="391">
        <v>36334</v>
      </c>
      <c r="L24" s="378">
        <v>174</v>
      </c>
      <c r="M24" s="391">
        <v>36364</v>
      </c>
      <c r="N24" s="378">
        <v>204</v>
      </c>
      <c r="O24" s="391">
        <v>36395</v>
      </c>
      <c r="P24" s="378">
        <v>235</v>
      </c>
      <c r="Q24" s="391">
        <v>36426</v>
      </c>
      <c r="R24" s="378">
        <v>266</v>
      </c>
      <c r="S24" s="391">
        <v>36456</v>
      </c>
      <c r="T24" s="378">
        <v>296</v>
      </c>
      <c r="U24" s="391">
        <v>36487</v>
      </c>
      <c r="V24" s="378">
        <v>327</v>
      </c>
      <c r="W24" s="391">
        <v>36517</v>
      </c>
      <c r="X24" s="378">
        <v>357</v>
      </c>
      <c r="Y24" s="11"/>
      <c r="Z24" s="11"/>
      <c r="AA24" s="11"/>
      <c r="AB24" s="11"/>
      <c r="AC24" s="11"/>
    </row>
    <row r="25" spans="1:29" x14ac:dyDescent="0.3">
      <c r="A25" s="391">
        <v>36184</v>
      </c>
      <c r="B25" s="378">
        <v>24</v>
      </c>
      <c r="C25" s="391">
        <v>36215</v>
      </c>
      <c r="D25" s="378">
        <v>55</v>
      </c>
      <c r="E25" s="391">
        <v>36243</v>
      </c>
      <c r="F25" s="378">
        <v>83</v>
      </c>
      <c r="G25" s="391">
        <v>36274</v>
      </c>
      <c r="H25" s="378">
        <v>114</v>
      </c>
      <c r="I25" s="391">
        <v>36304</v>
      </c>
      <c r="J25" s="378">
        <v>144</v>
      </c>
      <c r="K25" s="391">
        <v>36335</v>
      </c>
      <c r="L25" s="378">
        <v>175</v>
      </c>
      <c r="M25" s="391">
        <v>36365</v>
      </c>
      <c r="N25" s="378">
        <v>205</v>
      </c>
      <c r="O25" s="391">
        <v>36396</v>
      </c>
      <c r="P25" s="378">
        <v>236</v>
      </c>
      <c r="Q25" s="391">
        <v>36427</v>
      </c>
      <c r="R25" s="378">
        <v>267</v>
      </c>
      <c r="S25" s="391">
        <v>36457</v>
      </c>
      <c r="T25" s="378">
        <v>297</v>
      </c>
      <c r="U25" s="391">
        <v>36488</v>
      </c>
      <c r="V25" s="378">
        <v>328</v>
      </c>
      <c r="W25" s="391">
        <v>36518</v>
      </c>
      <c r="X25" s="378">
        <v>358</v>
      </c>
      <c r="Y25" s="11"/>
      <c r="Z25" s="11"/>
      <c r="AA25" s="11"/>
      <c r="AB25" s="11"/>
      <c r="AC25" s="11"/>
    </row>
    <row r="26" spans="1:29" x14ac:dyDescent="0.3">
      <c r="A26" s="391">
        <v>36185</v>
      </c>
      <c r="B26" s="378">
        <v>25</v>
      </c>
      <c r="C26" s="391">
        <v>36216</v>
      </c>
      <c r="D26" s="378">
        <v>56</v>
      </c>
      <c r="E26" s="391">
        <v>36244</v>
      </c>
      <c r="F26" s="378">
        <v>84</v>
      </c>
      <c r="G26" s="391">
        <v>36275</v>
      </c>
      <c r="H26" s="378">
        <v>115</v>
      </c>
      <c r="I26" s="391">
        <v>36305</v>
      </c>
      <c r="J26" s="378">
        <v>145</v>
      </c>
      <c r="K26" s="391">
        <v>36336</v>
      </c>
      <c r="L26" s="378">
        <v>176</v>
      </c>
      <c r="M26" s="391">
        <v>36366</v>
      </c>
      <c r="N26" s="378">
        <v>206</v>
      </c>
      <c r="O26" s="391">
        <v>36397</v>
      </c>
      <c r="P26" s="378">
        <v>237</v>
      </c>
      <c r="Q26" s="391">
        <v>36428</v>
      </c>
      <c r="R26" s="378">
        <v>268</v>
      </c>
      <c r="S26" s="391">
        <v>36458</v>
      </c>
      <c r="T26" s="378">
        <v>298</v>
      </c>
      <c r="U26" s="391">
        <v>36489</v>
      </c>
      <c r="V26" s="378">
        <v>329</v>
      </c>
      <c r="W26" s="391">
        <v>36519</v>
      </c>
      <c r="X26" s="378">
        <v>359</v>
      </c>
      <c r="Y26" s="11"/>
      <c r="Z26" s="11"/>
      <c r="AA26" s="11"/>
      <c r="AB26" s="11"/>
      <c r="AC26" s="11"/>
    </row>
    <row r="27" spans="1:29" x14ac:dyDescent="0.3">
      <c r="A27" s="391">
        <v>36186</v>
      </c>
      <c r="B27" s="378">
        <v>26</v>
      </c>
      <c r="C27" s="391">
        <v>36217</v>
      </c>
      <c r="D27" s="378">
        <v>57</v>
      </c>
      <c r="E27" s="391">
        <v>36245</v>
      </c>
      <c r="F27" s="378">
        <v>85</v>
      </c>
      <c r="G27" s="391">
        <v>36276</v>
      </c>
      <c r="H27" s="378">
        <v>116</v>
      </c>
      <c r="I27" s="391">
        <v>36306</v>
      </c>
      <c r="J27" s="378">
        <v>146</v>
      </c>
      <c r="K27" s="391">
        <v>36337</v>
      </c>
      <c r="L27" s="378">
        <v>177</v>
      </c>
      <c r="M27" s="391">
        <v>36367</v>
      </c>
      <c r="N27" s="378">
        <v>207</v>
      </c>
      <c r="O27" s="391">
        <v>36398</v>
      </c>
      <c r="P27" s="378">
        <v>238</v>
      </c>
      <c r="Q27" s="391">
        <v>36429</v>
      </c>
      <c r="R27" s="378">
        <v>269</v>
      </c>
      <c r="S27" s="391">
        <v>36459</v>
      </c>
      <c r="T27" s="378">
        <v>299</v>
      </c>
      <c r="U27" s="391">
        <v>36490</v>
      </c>
      <c r="V27" s="378">
        <v>330</v>
      </c>
      <c r="W27" s="391">
        <v>36520</v>
      </c>
      <c r="X27" s="378">
        <v>360</v>
      </c>
      <c r="Y27" s="11"/>
      <c r="Z27" s="11"/>
      <c r="AA27" s="11"/>
      <c r="AB27" s="11"/>
      <c r="AC27" s="11"/>
    </row>
    <row r="28" spans="1:29" x14ac:dyDescent="0.3">
      <c r="A28" s="391">
        <v>36187</v>
      </c>
      <c r="B28" s="378">
        <v>27</v>
      </c>
      <c r="C28" s="391">
        <v>36218</v>
      </c>
      <c r="D28" s="378">
        <v>58</v>
      </c>
      <c r="E28" s="391">
        <v>36246</v>
      </c>
      <c r="F28" s="378">
        <v>86</v>
      </c>
      <c r="G28" s="391">
        <v>36277</v>
      </c>
      <c r="H28" s="378">
        <v>117</v>
      </c>
      <c r="I28" s="391">
        <v>36307</v>
      </c>
      <c r="J28" s="378">
        <v>147</v>
      </c>
      <c r="K28" s="391">
        <v>36338</v>
      </c>
      <c r="L28" s="378">
        <v>178</v>
      </c>
      <c r="M28" s="391">
        <v>36368</v>
      </c>
      <c r="N28" s="378">
        <v>208</v>
      </c>
      <c r="O28" s="391">
        <v>36399</v>
      </c>
      <c r="P28" s="378">
        <v>239</v>
      </c>
      <c r="Q28" s="391">
        <v>36430</v>
      </c>
      <c r="R28" s="378">
        <v>270</v>
      </c>
      <c r="S28" s="391">
        <v>36460</v>
      </c>
      <c r="T28" s="378">
        <v>300</v>
      </c>
      <c r="U28" s="391">
        <v>36491</v>
      </c>
      <c r="V28" s="378">
        <v>331</v>
      </c>
      <c r="W28" s="391">
        <v>36521</v>
      </c>
      <c r="X28" s="378">
        <v>361</v>
      </c>
      <c r="Y28" s="11"/>
      <c r="Z28" s="11"/>
      <c r="AA28" s="11"/>
      <c r="AB28" s="11"/>
      <c r="AC28" s="11"/>
    </row>
    <row r="29" spans="1:29" x14ac:dyDescent="0.3">
      <c r="A29" s="391">
        <v>36188</v>
      </c>
      <c r="B29" s="378">
        <v>28</v>
      </c>
      <c r="C29" s="391">
        <v>36219</v>
      </c>
      <c r="D29" s="378">
        <v>59</v>
      </c>
      <c r="E29" s="391">
        <v>36247</v>
      </c>
      <c r="F29" s="378">
        <v>87</v>
      </c>
      <c r="G29" s="391">
        <v>36278</v>
      </c>
      <c r="H29" s="378">
        <v>118</v>
      </c>
      <c r="I29" s="391">
        <v>36308</v>
      </c>
      <c r="J29" s="378">
        <v>148</v>
      </c>
      <c r="K29" s="391">
        <v>36339</v>
      </c>
      <c r="L29" s="378">
        <v>179</v>
      </c>
      <c r="M29" s="391">
        <v>36369</v>
      </c>
      <c r="N29" s="378">
        <v>209</v>
      </c>
      <c r="O29" s="391">
        <v>36400</v>
      </c>
      <c r="P29" s="378">
        <v>240</v>
      </c>
      <c r="Q29" s="391">
        <v>36431</v>
      </c>
      <c r="R29" s="378">
        <v>271</v>
      </c>
      <c r="S29" s="391">
        <v>36461</v>
      </c>
      <c r="T29" s="378">
        <v>301</v>
      </c>
      <c r="U29" s="391">
        <v>36492</v>
      </c>
      <c r="V29" s="378">
        <v>332</v>
      </c>
      <c r="W29" s="391">
        <v>36522</v>
      </c>
      <c r="X29" s="378">
        <v>362</v>
      </c>
      <c r="Y29" s="11"/>
      <c r="Z29" s="11"/>
      <c r="AA29" s="11"/>
      <c r="AB29" s="11"/>
      <c r="AC29" s="11"/>
    </row>
    <row r="30" spans="1:29" x14ac:dyDescent="0.3">
      <c r="A30" s="391">
        <v>36189</v>
      </c>
      <c r="B30" s="378">
        <v>29</v>
      </c>
      <c r="C30" s="141"/>
      <c r="D30" s="378"/>
      <c r="E30" s="391">
        <v>36248</v>
      </c>
      <c r="F30" s="378">
        <v>88</v>
      </c>
      <c r="G30" s="391">
        <v>36279</v>
      </c>
      <c r="H30" s="378">
        <v>119</v>
      </c>
      <c r="I30" s="391">
        <v>36309</v>
      </c>
      <c r="J30" s="378">
        <v>149</v>
      </c>
      <c r="K30" s="391">
        <v>36340</v>
      </c>
      <c r="L30" s="378">
        <v>180</v>
      </c>
      <c r="M30" s="391">
        <v>36370</v>
      </c>
      <c r="N30" s="378">
        <v>210</v>
      </c>
      <c r="O30" s="391">
        <v>36401</v>
      </c>
      <c r="P30" s="378">
        <v>241</v>
      </c>
      <c r="Q30" s="391">
        <v>36432</v>
      </c>
      <c r="R30" s="378">
        <v>272</v>
      </c>
      <c r="S30" s="391">
        <v>36462</v>
      </c>
      <c r="T30" s="378">
        <v>302</v>
      </c>
      <c r="U30" s="391">
        <v>36493</v>
      </c>
      <c r="V30" s="378">
        <v>333</v>
      </c>
      <c r="W30" s="391">
        <v>36523</v>
      </c>
      <c r="X30" s="378">
        <v>363</v>
      </c>
      <c r="Y30" s="11"/>
      <c r="Z30" s="11"/>
      <c r="AA30" s="11"/>
      <c r="AB30" s="11"/>
      <c r="AC30" s="11"/>
    </row>
    <row r="31" spans="1:29" x14ac:dyDescent="0.3">
      <c r="A31" s="391">
        <v>36190</v>
      </c>
      <c r="B31" s="378">
        <v>30</v>
      </c>
      <c r="C31" s="141"/>
      <c r="D31" s="378"/>
      <c r="E31" s="391">
        <v>36249</v>
      </c>
      <c r="F31" s="378">
        <v>89</v>
      </c>
      <c r="G31" s="391">
        <v>36280</v>
      </c>
      <c r="H31" s="378">
        <v>120</v>
      </c>
      <c r="I31" s="391">
        <v>36310</v>
      </c>
      <c r="J31" s="378">
        <v>150</v>
      </c>
      <c r="K31" s="391">
        <v>36341</v>
      </c>
      <c r="L31" s="378">
        <v>181</v>
      </c>
      <c r="M31" s="391">
        <v>36371</v>
      </c>
      <c r="N31" s="378">
        <v>211</v>
      </c>
      <c r="O31" s="391">
        <v>36402</v>
      </c>
      <c r="P31" s="378">
        <v>242</v>
      </c>
      <c r="Q31" s="391">
        <v>36433</v>
      </c>
      <c r="R31" s="378">
        <v>273</v>
      </c>
      <c r="S31" s="391">
        <v>36463</v>
      </c>
      <c r="T31" s="378">
        <v>303</v>
      </c>
      <c r="U31" s="391">
        <v>36494</v>
      </c>
      <c r="V31" s="378">
        <v>334</v>
      </c>
      <c r="W31" s="391">
        <v>36524</v>
      </c>
      <c r="X31" s="378">
        <v>364</v>
      </c>
      <c r="Y31" s="11"/>
      <c r="Z31" s="11"/>
      <c r="AA31" s="11"/>
      <c r="AB31" s="11"/>
      <c r="AC31" s="11"/>
    </row>
    <row r="32" spans="1:29" x14ac:dyDescent="0.3">
      <c r="A32" s="392">
        <v>36191</v>
      </c>
      <c r="B32" s="384">
        <v>31</v>
      </c>
      <c r="C32" s="382"/>
      <c r="D32" s="384"/>
      <c r="E32" s="392">
        <v>36250</v>
      </c>
      <c r="F32" s="384">
        <v>90</v>
      </c>
      <c r="G32" s="382"/>
      <c r="H32" s="384"/>
      <c r="I32" s="392">
        <v>36311</v>
      </c>
      <c r="J32" s="384">
        <v>151</v>
      </c>
      <c r="K32" s="382"/>
      <c r="L32" s="384"/>
      <c r="M32" s="392">
        <v>36372</v>
      </c>
      <c r="N32" s="384">
        <v>212</v>
      </c>
      <c r="O32" s="392">
        <v>36403</v>
      </c>
      <c r="P32" s="384">
        <v>243</v>
      </c>
      <c r="Q32" s="382"/>
      <c r="R32" s="384"/>
      <c r="S32" s="392">
        <v>36464</v>
      </c>
      <c r="T32" s="384">
        <v>304</v>
      </c>
      <c r="U32" s="382"/>
      <c r="V32" s="384"/>
      <c r="W32" s="392">
        <v>36525</v>
      </c>
      <c r="X32" s="384">
        <v>365</v>
      </c>
      <c r="Y32" s="11"/>
      <c r="Z32" s="11"/>
      <c r="AA32" s="11"/>
      <c r="AB32" s="11"/>
      <c r="AC32" s="11"/>
    </row>
    <row r="33" spans="1:29" x14ac:dyDescent="0.3">
      <c r="A33" s="11"/>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row>
    <row r="34" spans="1:29" x14ac:dyDescent="0.3">
      <c r="A34" s="11"/>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row>
    <row r="35" spans="1:29" x14ac:dyDescent="0.3">
      <c r="A35" s="11"/>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row>
    <row r="36" spans="1:29"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row>
    <row r="37" spans="1:29" x14ac:dyDescent="0.3">
      <c r="A37" s="11"/>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row>
    <row r="38" spans="1:29" x14ac:dyDescent="0.3">
      <c r="A38" s="11"/>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row>
    <row r="39" spans="1:29" x14ac:dyDescent="0.3">
      <c r="A39" s="11"/>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row>
    <row r="40" spans="1:29" x14ac:dyDescent="0.3">
      <c r="A40" s="11"/>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row>
    <row r="41" spans="1:29"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row>
    <row r="42" spans="1:29" x14ac:dyDescent="0.3">
      <c r="A42" s="11"/>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row>
    <row r="43" spans="1:29" x14ac:dyDescent="0.3">
      <c r="A43" s="11"/>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row>
    <row r="44" spans="1:29" x14ac:dyDescent="0.3">
      <c r="A44" s="11"/>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row>
    <row r="45" spans="1:29"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row>
    <row r="46" spans="1:29" x14ac:dyDescent="0.3">
      <c r="A46" s="11"/>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row>
    <row r="47" spans="1:29" x14ac:dyDescent="0.3">
      <c r="A47" s="11"/>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row>
    <row r="48" spans="1:29" x14ac:dyDescent="0.3">
      <c r="A48" s="11"/>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row>
    <row r="49" spans="1:29" x14ac:dyDescent="0.3">
      <c r="A49" s="11"/>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row>
    <row r="50" spans="1:29" x14ac:dyDescent="0.3">
      <c r="A50" s="11"/>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row>
  </sheetData>
  <phoneticPr fontId="1"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1:Z76"/>
  <sheetViews>
    <sheetView topLeftCell="A4" zoomScale="90" zoomScaleNormal="90" workbookViewId="0">
      <selection activeCell="M5" sqref="M5"/>
    </sheetView>
  </sheetViews>
  <sheetFormatPr defaultColWidth="9.109375" defaultRowHeight="15.6" x14ac:dyDescent="0.3"/>
  <cols>
    <col min="1" max="17" width="9.109375" style="10"/>
    <col min="18" max="18" width="5.109375" style="10" customWidth="1"/>
    <col min="19" max="16384" width="9.109375" style="10"/>
  </cols>
  <sheetData>
    <row r="1" spans="1:26" x14ac:dyDescent="0.3">
      <c r="A1" s="11"/>
      <c r="B1" s="11"/>
      <c r="C1" s="11"/>
      <c r="D1" s="11"/>
      <c r="E1" s="11"/>
      <c r="F1" s="11"/>
      <c r="G1" s="11"/>
      <c r="H1" s="11"/>
      <c r="I1" s="11"/>
      <c r="J1" s="11"/>
      <c r="K1" s="11"/>
      <c r="L1" s="11"/>
      <c r="M1" s="11"/>
      <c r="N1" s="11"/>
      <c r="O1" s="11"/>
      <c r="P1" s="11"/>
      <c r="Q1" s="11"/>
      <c r="R1" s="11"/>
      <c r="S1" s="11"/>
      <c r="T1" s="11"/>
      <c r="U1" s="11"/>
      <c r="V1" s="11"/>
      <c r="W1" s="11"/>
      <c r="X1" s="11"/>
      <c r="Y1" s="11"/>
      <c r="Z1" s="11"/>
    </row>
    <row r="2" spans="1:26" x14ac:dyDescent="0.3">
      <c r="A2" s="11"/>
      <c r="B2" s="11"/>
      <c r="C2" s="11"/>
      <c r="D2" s="11"/>
      <c r="E2" s="11"/>
      <c r="F2" s="11"/>
      <c r="G2" s="11"/>
      <c r="H2" s="11"/>
      <c r="I2" s="11"/>
      <c r="J2" s="11"/>
      <c r="K2" s="11"/>
      <c r="L2" s="11"/>
      <c r="M2" s="11"/>
      <c r="N2" s="11"/>
      <c r="O2" s="11"/>
      <c r="P2" s="11"/>
      <c r="Q2" s="11"/>
      <c r="R2" s="11"/>
      <c r="S2" s="11"/>
      <c r="T2" s="11"/>
      <c r="U2" s="11"/>
      <c r="V2" s="11"/>
      <c r="W2" s="11"/>
      <c r="X2" s="11"/>
      <c r="Y2" s="11"/>
      <c r="Z2" s="11"/>
    </row>
    <row r="3" spans="1:26" x14ac:dyDescent="0.3">
      <c r="A3" s="11"/>
      <c r="B3" s="11"/>
      <c r="C3" s="11"/>
      <c r="D3" s="11"/>
      <c r="E3" s="11"/>
      <c r="F3" s="11"/>
      <c r="G3" s="11"/>
      <c r="H3" s="11"/>
      <c r="I3" s="11"/>
      <c r="J3" s="11"/>
      <c r="K3" s="11"/>
      <c r="L3" s="11"/>
      <c r="M3" s="11"/>
      <c r="N3" s="11"/>
      <c r="O3" s="11"/>
      <c r="P3" s="11"/>
      <c r="Q3" s="11"/>
      <c r="R3" s="11"/>
      <c r="S3" s="11"/>
      <c r="T3" s="11"/>
      <c r="U3" s="11"/>
      <c r="V3" s="11"/>
      <c r="W3" s="11"/>
      <c r="X3" s="11"/>
      <c r="Y3" s="11"/>
      <c r="Z3" s="11"/>
    </row>
    <row r="4" spans="1:26" x14ac:dyDescent="0.3">
      <c r="A4" s="11"/>
      <c r="B4" s="11"/>
      <c r="C4" s="11"/>
      <c r="D4" s="11"/>
      <c r="E4" s="11"/>
      <c r="F4" s="11"/>
      <c r="G4" s="11"/>
      <c r="H4" s="11"/>
      <c r="I4" s="11"/>
      <c r="J4" s="11"/>
      <c r="K4" s="11"/>
      <c r="L4" s="11"/>
      <c r="M4" s="11"/>
      <c r="N4" s="11"/>
      <c r="O4" s="11"/>
      <c r="P4" s="11"/>
      <c r="Q4" s="11"/>
      <c r="R4" s="11"/>
      <c r="S4" s="11"/>
      <c r="T4" s="11"/>
      <c r="U4" s="11"/>
      <c r="V4" s="11"/>
      <c r="W4" s="11"/>
      <c r="X4" s="11"/>
      <c r="Y4" s="11"/>
      <c r="Z4" s="11"/>
    </row>
    <row r="5" spans="1:26" x14ac:dyDescent="0.3">
      <c r="A5" s="11"/>
      <c r="B5" s="11"/>
      <c r="C5" s="11"/>
      <c r="D5" s="11"/>
      <c r="E5" s="11"/>
      <c r="F5" s="11"/>
      <c r="G5" s="11"/>
      <c r="H5" s="11"/>
      <c r="I5" s="11"/>
      <c r="J5" s="11"/>
      <c r="K5" s="11"/>
      <c r="L5" s="11"/>
      <c r="M5" s="11"/>
      <c r="N5" s="11"/>
      <c r="O5" s="11"/>
      <c r="P5" s="11"/>
      <c r="Q5" s="11"/>
      <c r="R5" s="11"/>
      <c r="S5" s="11"/>
      <c r="T5" s="11"/>
      <c r="U5" s="11"/>
      <c r="V5" s="11"/>
      <c r="W5" s="11"/>
      <c r="X5" s="11"/>
      <c r="Y5" s="11"/>
      <c r="Z5" s="11"/>
    </row>
    <row r="6" spans="1:26" x14ac:dyDescent="0.3">
      <c r="A6" s="11"/>
      <c r="B6" s="11"/>
      <c r="C6" s="11"/>
      <c r="D6" s="11"/>
      <c r="E6" s="11"/>
      <c r="F6" s="11"/>
      <c r="G6" s="11"/>
      <c r="H6" s="11"/>
      <c r="I6" s="11"/>
      <c r="J6" s="11"/>
      <c r="K6" s="11"/>
      <c r="L6" s="11"/>
      <c r="M6" s="11"/>
      <c r="N6" s="11"/>
      <c r="O6" s="11"/>
      <c r="P6" s="11"/>
      <c r="Q6" s="11"/>
      <c r="R6" s="11"/>
      <c r="S6" s="11"/>
      <c r="T6" s="11"/>
      <c r="U6" s="11"/>
      <c r="V6" s="11"/>
      <c r="W6" s="11"/>
      <c r="X6" s="11"/>
      <c r="Y6" s="11"/>
      <c r="Z6" s="11"/>
    </row>
    <row r="7" spans="1:26" x14ac:dyDescent="0.3">
      <c r="A7" s="11"/>
      <c r="B7" s="11"/>
      <c r="C7" s="11"/>
      <c r="D7" s="11"/>
      <c r="E7" s="11"/>
      <c r="F7" s="11"/>
      <c r="G7" s="11"/>
      <c r="H7" s="11"/>
      <c r="I7" s="11"/>
      <c r="J7" s="11"/>
      <c r="K7" s="11"/>
      <c r="L7" s="11"/>
      <c r="M7" s="11"/>
      <c r="N7" s="11"/>
      <c r="O7" s="11"/>
      <c r="P7" s="11"/>
      <c r="Q7" s="11"/>
      <c r="R7" s="11"/>
      <c r="S7" s="11"/>
      <c r="T7" s="11"/>
      <c r="U7" s="11"/>
      <c r="V7" s="11"/>
      <c r="W7" s="11"/>
      <c r="X7" s="11"/>
      <c r="Y7" s="11"/>
      <c r="Z7" s="11"/>
    </row>
    <row r="8" spans="1:26" x14ac:dyDescent="0.3">
      <c r="A8" s="11"/>
      <c r="B8" s="11"/>
      <c r="C8" s="11"/>
      <c r="D8" s="11"/>
      <c r="E8" s="11"/>
      <c r="F8" s="11"/>
      <c r="G8" s="11"/>
      <c r="H8" s="11"/>
      <c r="I8" s="11"/>
      <c r="J8" s="11"/>
      <c r="K8" s="393" t="s">
        <v>661</v>
      </c>
      <c r="L8" s="11"/>
      <c r="M8" s="393"/>
      <c r="N8" s="11"/>
      <c r="O8" s="11"/>
      <c r="P8" s="11"/>
      <c r="Q8" s="11"/>
      <c r="R8" s="11"/>
      <c r="S8" s="11"/>
      <c r="T8" s="11"/>
      <c r="U8" s="11"/>
      <c r="V8" s="11"/>
      <c r="W8" s="11"/>
      <c r="X8" s="11"/>
      <c r="Y8" s="11"/>
      <c r="Z8" s="11"/>
    </row>
    <row r="9" spans="1:26" x14ac:dyDescent="0.3">
      <c r="A9" s="11"/>
      <c r="B9" s="11"/>
      <c r="C9" s="11"/>
      <c r="D9" s="11"/>
      <c r="E9" s="11"/>
      <c r="F9" s="11"/>
      <c r="G9" s="11"/>
      <c r="H9" s="11"/>
      <c r="I9" s="11"/>
      <c r="J9" s="11"/>
      <c r="K9" s="394"/>
      <c r="L9" s="394"/>
      <c r="M9" s="394"/>
      <c r="N9" s="394"/>
      <c r="O9" s="394"/>
      <c r="P9" s="394"/>
      <c r="Q9" s="394"/>
      <c r="R9" s="394"/>
      <c r="S9" s="394"/>
      <c r="T9" s="394"/>
      <c r="U9" s="11"/>
      <c r="V9" s="11"/>
      <c r="W9" s="11"/>
      <c r="X9" s="11"/>
      <c r="Y9" s="11"/>
      <c r="Z9" s="11"/>
    </row>
    <row r="10" spans="1:26" x14ac:dyDescent="0.3">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row>
    <row r="11" spans="1:26" x14ac:dyDescent="0.3">
      <c r="A11" s="11"/>
      <c r="B11" s="11"/>
      <c r="C11" s="11"/>
      <c r="D11" s="11"/>
      <c r="E11" s="11"/>
      <c r="F11" s="11"/>
      <c r="G11" s="11"/>
      <c r="H11" s="11"/>
      <c r="I11" s="11"/>
      <c r="J11" s="11"/>
      <c r="K11" s="9"/>
      <c r="L11" s="9" t="s">
        <v>598</v>
      </c>
      <c r="M11" s="11"/>
      <c r="N11" s="11"/>
      <c r="O11" s="9"/>
      <c r="P11" s="9"/>
      <c r="Q11" s="9" t="s">
        <v>616</v>
      </c>
      <c r="R11" s="9"/>
      <c r="S11" s="9" t="s">
        <v>599</v>
      </c>
      <c r="T11" s="11"/>
      <c r="U11" s="11"/>
      <c r="V11" s="11"/>
      <c r="W11" s="11"/>
      <c r="X11" s="11"/>
      <c r="Y11" s="11"/>
      <c r="Z11" s="11"/>
    </row>
    <row r="12" spans="1:26" x14ac:dyDescent="0.3">
      <c r="A12" s="11"/>
      <c r="B12" s="11"/>
      <c r="C12" s="11"/>
      <c r="D12" s="11"/>
      <c r="E12" s="11"/>
      <c r="F12" s="11"/>
      <c r="G12" s="11"/>
      <c r="H12" s="11"/>
      <c r="I12" s="11"/>
      <c r="J12" s="11"/>
      <c r="K12" s="13">
        <v>1</v>
      </c>
      <c r="L12" s="11" t="s">
        <v>601</v>
      </c>
      <c r="M12" s="11"/>
      <c r="N12" s="11"/>
      <c r="O12" s="11"/>
      <c r="P12" s="11"/>
      <c r="Q12" s="11" t="s">
        <v>179</v>
      </c>
      <c r="R12" s="11"/>
      <c r="S12" s="11" t="s">
        <v>600</v>
      </c>
      <c r="T12" s="11"/>
      <c r="U12" s="11"/>
      <c r="V12" s="11"/>
      <c r="W12" s="11"/>
      <c r="X12" s="11"/>
      <c r="Y12" s="11"/>
      <c r="Z12" s="11"/>
    </row>
    <row r="13" spans="1:26" x14ac:dyDescent="0.3">
      <c r="A13" s="11"/>
      <c r="B13" s="11"/>
      <c r="C13" s="11"/>
      <c r="D13" s="11"/>
      <c r="E13" s="11"/>
      <c r="F13" s="11"/>
      <c r="G13" s="11"/>
      <c r="H13" s="11"/>
      <c r="I13" s="11"/>
      <c r="J13" s="11"/>
      <c r="K13" s="13">
        <v>2</v>
      </c>
      <c r="L13" s="11" t="s">
        <v>662</v>
      </c>
      <c r="M13" s="11"/>
      <c r="N13" s="11"/>
      <c r="O13" s="11"/>
      <c r="P13" s="11"/>
      <c r="Q13" s="11" t="s">
        <v>179</v>
      </c>
      <c r="R13" s="11"/>
      <c r="S13" s="11" t="s">
        <v>602</v>
      </c>
      <c r="T13" s="11"/>
      <c r="U13" s="11"/>
      <c r="V13" s="11"/>
      <c r="W13" s="11"/>
      <c r="X13" s="11"/>
      <c r="Y13" s="11"/>
      <c r="Z13" s="11"/>
    </row>
    <row r="14" spans="1:26" x14ac:dyDescent="0.3">
      <c r="A14" s="11"/>
      <c r="B14" s="11"/>
      <c r="C14" s="11"/>
      <c r="D14" s="11"/>
      <c r="E14" s="11"/>
      <c r="F14" s="11"/>
      <c r="G14" s="11"/>
      <c r="H14" s="11"/>
      <c r="I14" s="11"/>
      <c r="J14" s="11"/>
      <c r="K14" s="13">
        <v>3</v>
      </c>
      <c r="L14" s="11" t="s">
        <v>663</v>
      </c>
      <c r="M14" s="11"/>
      <c r="N14" s="11"/>
      <c r="O14" s="11"/>
      <c r="P14" s="11"/>
      <c r="Q14" s="11" t="s">
        <v>179</v>
      </c>
      <c r="R14" s="11"/>
      <c r="S14" s="11" t="s">
        <v>603</v>
      </c>
      <c r="T14" s="11"/>
      <c r="U14" s="11"/>
      <c r="V14" s="11"/>
      <c r="W14" s="11"/>
      <c r="X14" s="11"/>
      <c r="Y14" s="11"/>
      <c r="Z14" s="11"/>
    </row>
    <row r="15" spans="1:26" x14ac:dyDescent="0.3">
      <c r="A15" s="11"/>
      <c r="B15" s="11"/>
      <c r="C15" s="11"/>
      <c r="D15" s="11"/>
      <c r="E15" s="11"/>
      <c r="F15" s="11"/>
      <c r="G15" s="11"/>
      <c r="H15" s="11"/>
      <c r="I15" s="11"/>
      <c r="J15" s="11"/>
      <c r="K15" s="13"/>
      <c r="L15" s="11"/>
      <c r="M15" s="11"/>
      <c r="N15" s="11"/>
      <c r="O15" s="11"/>
      <c r="P15" s="11"/>
      <c r="Q15" s="11"/>
      <c r="R15" s="11"/>
      <c r="S15" s="11"/>
      <c r="T15" s="11"/>
      <c r="U15" s="11"/>
      <c r="V15" s="11"/>
      <c r="W15" s="11"/>
      <c r="X15" s="11"/>
      <c r="Y15" s="11"/>
      <c r="Z15" s="11"/>
    </row>
    <row r="16" spans="1:26" x14ac:dyDescent="0.3">
      <c r="A16" s="11"/>
      <c r="B16" s="11"/>
      <c r="C16" s="11"/>
      <c r="D16" s="11"/>
      <c r="E16" s="11"/>
      <c r="F16" s="11"/>
      <c r="G16" s="11"/>
      <c r="H16" s="11"/>
      <c r="I16" s="11"/>
      <c r="J16" s="11"/>
      <c r="K16" s="13"/>
      <c r="L16" s="11"/>
      <c r="M16" s="11"/>
      <c r="N16" s="11"/>
      <c r="O16" s="11"/>
      <c r="P16" s="11"/>
      <c r="Q16" s="11"/>
      <c r="R16" s="11"/>
      <c r="S16" s="11"/>
      <c r="T16" s="11"/>
      <c r="U16" s="11"/>
      <c r="V16" s="11"/>
      <c r="W16" s="11"/>
      <c r="X16" s="11"/>
      <c r="Y16" s="11"/>
      <c r="Z16" s="11"/>
    </row>
    <row r="17" spans="1:26" x14ac:dyDescent="0.3">
      <c r="A17" s="11"/>
      <c r="B17" s="11"/>
      <c r="C17" s="11"/>
      <c r="D17" s="11"/>
      <c r="E17" s="11"/>
      <c r="F17" s="11"/>
      <c r="G17" s="11"/>
      <c r="H17" s="11"/>
      <c r="I17" s="11"/>
      <c r="J17" s="11"/>
      <c r="K17" s="13"/>
      <c r="L17" s="9" t="s">
        <v>604</v>
      </c>
      <c r="M17" s="11"/>
      <c r="N17" s="11"/>
      <c r="O17" s="11"/>
      <c r="P17" s="11"/>
      <c r="Q17" s="11"/>
      <c r="R17" s="11"/>
      <c r="S17" s="11"/>
      <c r="T17" s="11"/>
      <c r="U17" s="11"/>
      <c r="V17" s="11"/>
      <c r="W17" s="11"/>
      <c r="X17" s="11"/>
      <c r="Y17" s="11"/>
      <c r="Z17" s="11"/>
    </row>
    <row r="18" spans="1:26" x14ac:dyDescent="0.3">
      <c r="A18" s="11"/>
      <c r="B18" s="11"/>
      <c r="C18" s="11"/>
      <c r="D18" s="11"/>
      <c r="E18" s="11"/>
      <c r="F18" s="11"/>
      <c r="G18" s="11"/>
      <c r="H18" s="11"/>
      <c r="I18" s="11"/>
      <c r="J18" s="11"/>
      <c r="K18" s="13">
        <v>1</v>
      </c>
      <c r="L18" s="11" t="s">
        <v>605</v>
      </c>
      <c r="M18" s="11"/>
      <c r="N18" s="11"/>
      <c r="O18" s="11"/>
      <c r="P18" s="11"/>
      <c r="Q18" s="11" t="s">
        <v>617</v>
      </c>
      <c r="R18" s="11"/>
      <c r="S18" s="11" t="s">
        <v>606</v>
      </c>
      <c r="T18" s="11"/>
      <c r="U18" s="11"/>
      <c r="V18" s="11"/>
      <c r="W18" s="11"/>
      <c r="X18" s="11"/>
      <c r="Y18" s="11"/>
      <c r="Z18" s="11"/>
    </row>
    <row r="19" spans="1:26" x14ac:dyDescent="0.3">
      <c r="A19" s="11"/>
      <c r="B19" s="11"/>
      <c r="C19" s="11"/>
      <c r="D19" s="11"/>
      <c r="E19" s="11"/>
      <c r="F19" s="11"/>
      <c r="G19" s="11"/>
      <c r="H19" s="11"/>
      <c r="I19" s="11"/>
      <c r="J19" s="11"/>
      <c r="K19" s="13">
        <v>2</v>
      </c>
      <c r="L19" s="11" t="s">
        <v>607</v>
      </c>
      <c r="M19" s="11"/>
      <c r="N19" s="11"/>
      <c r="O19" s="11"/>
      <c r="P19" s="11"/>
      <c r="Q19" s="11" t="s">
        <v>617</v>
      </c>
      <c r="R19" s="11"/>
      <c r="S19" s="11" t="s">
        <v>608</v>
      </c>
      <c r="T19" s="11"/>
      <c r="U19" s="11"/>
      <c r="V19" s="11"/>
      <c r="W19" s="11"/>
      <c r="X19" s="11"/>
      <c r="Y19" s="11"/>
      <c r="Z19" s="11"/>
    </row>
    <row r="20" spans="1:26" x14ac:dyDescent="0.3">
      <c r="A20" s="11"/>
      <c r="B20" s="11"/>
      <c r="C20" s="11"/>
      <c r="D20" s="11"/>
      <c r="E20" s="11"/>
      <c r="F20" s="11"/>
      <c r="G20" s="11"/>
      <c r="H20" s="11"/>
      <c r="I20" s="11"/>
      <c r="J20" s="11"/>
      <c r="K20" s="13">
        <v>3</v>
      </c>
      <c r="L20" s="11" t="s">
        <v>609</v>
      </c>
      <c r="M20" s="11"/>
      <c r="N20" s="11"/>
      <c r="O20" s="11"/>
      <c r="P20" s="11"/>
      <c r="Q20" s="11" t="s">
        <v>617</v>
      </c>
      <c r="R20" s="11"/>
      <c r="S20" s="11" t="s">
        <v>610</v>
      </c>
      <c r="T20" s="11"/>
      <c r="U20" s="11"/>
      <c r="V20" s="11"/>
      <c r="W20" s="11"/>
      <c r="X20" s="11"/>
      <c r="Y20" s="11"/>
      <c r="Z20" s="11"/>
    </row>
    <row r="21" spans="1:26" x14ac:dyDescent="0.3">
      <c r="A21" s="11"/>
      <c r="B21" s="11"/>
      <c r="C21" s="11"/>
      <c r="D21" s="11"/>
      <c r="E21" s="11"/>
      <c r="F21" s="11"/>
      <c r="G21" s="11"/>
      <c r="H21" s="11"/>
      <c r="I21" s="11"/>
      <c r="J21" s="11"/>
      <c r="K21" s="13">
        <v>4</v>
      </c>
      <c r="L21" s="11" t="s">
        <v>611</v>
      </c>
      <c r="M21" s="11"/>
      <c r="N21" s="11"/>
      <c r="O21" s="11"/>
      <c r="P21" s="11"/>
      <c r="Q21" s="11" t="s">
        <v>32</v>
      </c>
      <c r="R21" s="11"/>
      <c r="S21" s="11" t="s">
        <v>612</v>
      </c>
      <c r="T21" s="11"/>
      <c r="U21" s="11"/>
      <c r="V21" s="11"/>
      <c r="W21" s="11"/>
      <c r="X21" s="11"/>
      <c r="Y21" s="11"/>
      <c r="Z21" s="11"/>
    </row>
    <row r="22" spans="1:26" x14ac:dyDescent="0.3">
      <c r="A22" s="11"/>
      <c r="B22" s="11"/>
      <c r="C22" s="11"/>
      <c r="D22" s="11"/>
      <c r="E22" s="11"/>
      <c r="F22" s="11"/>
      <c r="G22" s="11"/>
      <c r="H22" s="11"/>
      <c r="I22" s="11"/>
      <c r="J22" s="11"/>
      <c r="K22" s="13">
        <v>5</v>
      </c>
      <c r="L22" s="11" t="s">
        <v>613</v>
      </c>
      <c r="M22" s="11"/>
      <c r="N22" s="11"/>
      <c r="O22" s="11"/>
      <c r="P22" s="11"/>
      <c r="Q22" s="11" t="s">
        <v>618</v>
      </c>
      <c r="R22" s="11"/>
      <c r="S22" s="11" t="s">
        <v>614</v>
      </c>
      <c r="T22" s="11"/>
      <c r="U22" s="11"/>
      <c r="V22" s="11"/>
      <c r="W22" s="11"/>
      <c r="X22" s="11"/>
      <c r="Y22" s="11"/>
      <c r="Z22" s="11"/>
    </row>
    <row r="23" spans="1:26" x14ac:dyDescent="0.3">
      <c r="A23" s="11"/>
      <c r="B23" s="11"/>
      <c r="C23" s="11"/>
      <c r="D23" s="11"/>
      <c r="E23" s="11"/>
      <c r="F23" s="11"/>
      <c r="G23" s="11"/>
      <c r="H23" s="11"/>
      <c r="I23" s="11"/>
      <c r="J23" s="11"/>
      <c r="K23" s="13">
        <v>6</v>
      </c>
      <c r="L23" s="11" t="s">
        <v>181</v>
      </c>
      <c r="M23" s="11"/>
      <c r="N23" s="11"/>
      <c r="O23" s="11"/>
      <c r="P23" s="11"/>
      <c r="Q23" s="11" t="s">
        <v>179</v>
      </c>
      <c r="R23" s="11"/>
      <c r="S23" s="11" t="s">
        <v>615</v>
      </c>
      <c r="T23" s="11"/>
      <c r="U23" s="11"/>
      <c r="V23" s="11"/>
      <c r="W23" s="11"/>
      <c r="X23" s="11"/>
      <c r="Y23" s="11"/>
      <c r="Z23" s="11"/>
    </row>
    <row r="24" spans="1:26" x14ac:dyDescent="0.3">
      <c r="A24" s="11"/>
      <c r="B24" s="11"/>
      <c r="C24" s="11"/>
      <c r="D24" s="11"/>
      <c r="E24" s="11"/>
      <c r="F24" s="11"/>
      <c r="G24" s="11"/>
      <c r="H24" s="11"/>
      <c r="I24" s="11"/>
      <c r="J24" s="11"/>
      <c r="K24" s="13"/>
      <c r="L24" s="11"/>
      <c r="M24" s="11"/>
      <c r="N24" s="11"/>
      <c r="O24" s="11"/>
      <c r="P24" s="11"/>
      <c r="Q24" s="11"/>
      <c r="R24" s="11"/>
      <c r="S24" s="11"/>
      <c r="T24" s="11"/>
      <c r="U24" s="11"/>
      <c r="V24" s="11"/>
      <c r="W24" s="11"/>
      <c r="X24" s="11"/>
      <c r="Y24" s="11"/>
      <c r="Z24" s="11"/>
    </row>
    <row r="25" spans="1:26" x14ac:dyDescent="0.3">
      <c r="A25" s="11"/>
      <c r="B25" s="11"/>
      <c r="C25" s="11"/>
      <c r="D25" s="11"/>
      <c r="E25" s="11"/>
      <c r="F25" s="11"/>
      <c r="G25" s="11"/>
      <c r="H25" s="11"/>
      <c r="I25" s="11"/>
      <c r="J25" s="11"/>
      <c r="K25" s="11"/>
      <c r="L25" s="9" t="s">
        <v>619</v>
      </c>
      <c r="M25" s="11"/>
      <c r="N25" s="11"/>
      <c r="O25" s="11"/>
      <c r="P25" s="11"/>
      <c r="Q25" s="11"/>
      <c r="R25" s="11"/>
      <c r="S25" s="11"/>
      <c r="T25" s="11"/>
      <c r="U25" s="11"/>
      <c r="V25" s="11"/>
      <c r="W25" s="11"/>
      <c r="X25" s="11"/>
      <c r="Y25" s="11"/>
      <c r="Z25" s="11"/>
    </row>
    <row r="26" spans="1:26" x14ac:dyDescent="0.3">
      <c r="A26" s="11"/>
      <c r="B26" s="11"/>
      <c r="C26" s="11"/>
      <c r="D26" s="11"/>
      <c r="E26" s="11"/>
      <c r="F26" s="11"/>
      <c r="G26" s="11"/>
      <c r="H26" s="11"/>
      <c r="I26" s="11"/>
      <c r="J26" s="11"/>
      <c r="K26" s="13">
        <v>1</v>
      </c>
      <c r="L26" s="11" t="s">
        <v>620</v>
      </c>
      <c r="M26" s="11"/>
      <c r="N26" s="11"/>
      <c r="O26" s="11"/>
      <c r="P26" s="11"/>
      <c r="Q26" s="11" t="s">
        <v>621</v>
      </c>
      <c r="R26" s="11"/>
      <c r="S26" s="11" t="s">
        <v>622</v>
      </c>
      <c r="T26" s="11"/>
      <c r="U26" s="11"/>
      <c r="V26" s="11"/>
      <c r="W26" s="11"/>
      <c r="X26" s="11"/>
      <c r="Y26" s="11"/>
      <c r="Z26" s="11"/>
    </row>
    <row r="27" spans="1:26" x14ac:dyDescent="0.3">
      <c r="A27" s="11"/>
      <c r="B27" s="11"/>
      <c r="C27" s="11"/>
      <c r="D27" s="11"/>
      <c r="E27" s="11"/>
      <c r="F27" s="11"/>
      <c r="G27" s="11"/>
      <c r="H27" s="11"/>
      <c r="I27" s="11"/>
      <c r="J27" s="11"/>
      <c r="K27" s="13">
        <v>2</v>
      </c>
      <c r="L27" s="11" t="s">
        <v>623</v>
      </c>
      <c r="M27" s="11"/>
      <c r="N27" s="11"/>
      <c r="O27" s="11"/>
      <c r="P27" s="11"/>
      <c r="Q27" s="11" t="s">
        <v>621</v>
      </c>
      <c r="R27" s="11"/>
      <c r="S27" s="11" t="s">
        <v>624</v>
      </c>
      <c r="T27" s="11"/>
      <c r="U27" s="11"/>
      <c r="V27" s="11"/>
      <c r="W27" s="11"/>
      <c r="X27" s="11"/>
      <c r="Y27" s="11"/>
      <c r="Z27" s="11"/>
    </row>
    <row r="28" spans="1:26" x14ac:dyDescent="0.3">
      <c r="A28" s="11"/>
      <c r="B28" s="11"/>
      <c r="C28" s="11"/>
      <c r="D28" s="11"/>
      <c r="E28" s="11"/>
      <c r="F28" s="11"/>
      <c r="G28" s="11"/>
      <c r="H28" s="11"/>
      <c r="I28" s="11"/>
      <c r="J28" s="11"/>
      <c r="K28" s="13">
        <v>3</v>
      </c>
      <c r="L28" s="11" t="s">
        <v>625</v>
      </c>
      <c r="M28" s="11"/>
      <c r="N28" s="11"/>
      <c r="O28" s="11"/>
      <c r="P28" s="11"/>
      <c r="Q28" s="11" t="s">
        <v>621</v>
      </c>
      <c r="R28" s="11"/>
      <c r="S28" s="11" t="s">
        <v>627</v>
      </c>
      <c r="T28" s="11"/>
      <c r="U28" s="11"/>
      <c r="V28" s="11"/>
      <c r="W28" s="11"/>
      <c r="X28" s="11"/>
      <c r="Y28" s="11"/>
      <c r="Z28" s="11"/>
    </row>
    <row r="29" spans="1:26" x14ac:dyDescent="0.3">
      <c r="A29" s="11"/>
      <c r="B29" s="11"/>
      <c r="C29" s="11"/>
      <c r="D29" s="11"/>
      <c r="E29" s="11"/>
      <c r="F29" s="11"/>
      <c r="G29" s="11"/>
      <c r="H29" s="11"/>
      <c r="I29" s="11"/>
      <c r="J29" s="11"/>
      <c r="K29" s="13">
        <v>4</v>
      </c>
      <c r="L29" s="11" t="s">
        <v>626</v>
      </c>
      <c r="M29" s="11"/>
      <c r="N29" s="11"/>
      <c r="O29" s="11"/>
      <c r="P29" s="11"/>
      <c r="Q29" s="11" t="s">
        <v>621</v>
      </c>
      <c r="R29" s="11"/>
      <c r="S29" s="11" t="s">
        <v>628</v>
      </c>
      <c r="T29" s="11"/>
      <c r="U29" s="11"/>
      <c r="V29" s="11"/>
      <c r="W29" s="11"/>
      <c r="X29" s="11"/>
      <c r="Y29" s="11"/>
      <c r="Z29" s="11"/>
    </row>
    <row r="30" spans="1:26" x14ac:dyDescent="0.3">
      <c r="A30" s="11"/>
      <c r="B30" s="11"/>
      <c r="C30" s="11"/>
      <c r="D30" s="11"/>
      <c r="E30" s="11"/>
      <c r="F30" s="11"/>
      <c r="G30" s="11"/>
      <c r="H30" s="11"/>
      <c r="I30" s="11"/>
      <c r="J30" s="11"/>
      <c r="K30" s="13">
        <v>5</v>
      </c>
      <c r="L30" s="11" t="s">
        <v>629</v>
      </c>
      <c r="M30" s="11"/>
      <c r="N30" s="11"/>
      <c r="O30" s="11"/>
      <c r="P30" s="11"/>
      <c r="Q30" s="11" t="s">
        <v>621</v>
      </c>
      <c r="R30" s="11"/>
      <c r="S30" s="11" t="s">
        <v>630</v>
      </c>
      <c r="T30" s="11"/>
      <c r="U30" s="11"/>
      <c r="V30" s="11"/>
      <c r="W30" s="11"/>
      <c r="X30" s="11"/>
      <c r="Y30" s="11"/>
      <c r="Z30" s="11"/>
    </row>
    <row r="31" spans="1:26" x14ac:dyDescent="0.3">
      <c r="A31" s="11"/>
      <c r="B31" s="11"/>
      <c r="C31" s="11"/>
      <c r="D31" s="11"/>
      <c r="E31" s="11"/>
      <c r="F31" s="11"/>
      <c r="G31" s="11"/>
      <c r="H31" s="11"/>
      <c r="I31" s="11"/>
      <c r="J31" s="11"/>
      <c r="K31" s="11"/>
      <c r="L31" s="11"/>
      <c r="M31" s="11"/>
      <c r="N31" s="11"/>
      <c r="O31" s="11"/>
      <c r="P31" s="11"/>
      <c r="Q31" s="11"/>
      <c r="R31" s="11"/>
      <c r="S31" s="11"/>
      <c r="T31" s="11"/>
      <c r="U31" s="11"/>
      <c r="V31" s="11"/>
      <c r="W31" s="11"/>
      <c r="X31" s="11"/>
      <c r="Y31" s="11"/>
      <c r="Z31" s="11"/>
    </row>
    <row r="32" spans="1:26" x14ac:dyDescent="0.3">
      <c r="A32" s="11"/>
      <c r="B32" s="11"/>
      <c r="C32" s="11"/>
      <c r="D32" s="11"/>
      <c r="E32" s="11"/>
      <c r="F32" s="11"/>
      <c r="G32" s="11"/>
      <c r="H32" s="11"/>
      <c r="I32" s="11"/>
      <c r="J32" s="11"/>
      <c r="K32" s="11"/>
      <c r="L32" s="9" t="s">
        <v>631</v>
      </c>
      <c r="M32" s="11"/>
      <c r="N32" s="11"/>
      <c r="O32" s="11"/>
      <c r="P32" s="11"/>
      <c r="Q32" s="11"/>
      <c r="R32" s="11"/>
      <c r="S32" s="11"/>
      <c r="T32" s="11"/>
      <c r="U32" s="11"/>
      <c r="V32" s="11"/>
      <c r="W32" s="11"/>
      <c r="X32" s="11"/>
      <c r="Y32" s="11"/>
      <c r="Z32" s="11"/>
    </row>
    <row r="33" spans="1:26" x14ac:dyDescent="0.3">
      <c r="A33" s="11"/>
      <c r="B33" s="11"/>
      <c r="C33" s="11"/>
      <c r="D33" s="11"/>
      <c r="E33" s="11"/>
      <c r="F33" s="11"/>
      <c r="G33" s="11"/>
      <c r="H33" s="11"/>
      <c r="I33" s="11"/>
      <c r="J33" s="11"/>
      <c r="K33" s="13">
        <v>1</v>
      </c>
      <c r="L33" s="11" t="s">
        <v>632</v>
      </c>
      <c r="M33" s="11"/>
      <c r="N33" s="11"/>
      <c r="O33" s="11"/>
      <c r="P33" s="11"/>
      <c r="Q33" s="11" t="s">
        <v>633</v>
      </c>
      <c r="R33" s="11"/>
      <c r="S33" s="11" t="s">
        <v>634</v>
      </c>
      <c r="T33" s="11"/>
      <c r="U33" s="11"/>
      <c r="V33" s="11"/>
      <c r="W33" s="11"/>
      <c r="X33" s="11"/>
      <c r="Y33" s="11"/>
      <c r="Z33" s="11"/>
    </row>
    <row r="34" spans="1:26" x14ac:dyDescent="0.3">
      <c r="A34" s="11"/>
      <c r="B34" s="11"/>
      <c r="C34" s="11"/>
      <c r="D34" s="11"/>
      <c r="E34" s="11"/>
      <c r="F34" s="11"/>
      <c r="G34" s="11"/>
      <c r="H34" s="11"/>
      <c r="I34" s="11"/>
      <c r="J34" s="11"/>
      <c r="K34" s="13">
        <v>2</v>
      </c>
      <c r="L34" s="11" t="s">
        <v>635</v>
      </c>
      <c r="M34" s="11"/>
      <c r="N34" s="11"/>
      <c r="O34" s="11"/>
      <c r="P34" s="11"/>
      <c r="Q34" s="11" t="s">
        <v>633</v>
      </c>
      <c r="R34" s="11"/>
      <c r="S34" s="11" t="s">
        <v>636</v>
      </c>
      <c r="T34" s="11"/>
      <c r="U34" s="11"/>
      <c r="V34" s="11"/>
      <c r="W34" s="11"/>
      <c r="X34" s="11"/>
      <c r="Y34" s="11"/>
      <c r="Z34" s="11"/>
    </row>
    <row r="35" spans="1:26" x14ac:dyDescent="0.3">
      <c r="A35" s="11"/>
      <c r="B35" s="11"/>
      <c r="C35" s="11"/>
      <c r="D35" s="11"/>
      <c r="E35" s="11"/>
      <c r="F35" s="11"/>
      <c r="G35" s="11"/>
      <c r="H35" s="11"/>
      <c r="I35" s="11"/>
      <c r="J35" s="11"/>
      <c r="K35" s="13">
        <v>3</v>
      </c>
      <c r="L35" s="11" t="s">
        <v>637</v>
      </c>
      <c r="M35" s="11"/>
      <c r="N35" s="11"/>
      <c r="O35" s="11"/>
      <c r="P35" s="11"/>
      <c r="Q35" s="11" t="s">
        <v>633</v>
      </c>
      <c r="R35" s="11"/>
      <c r="S35" s="11" t="s">
        <v>638</v>
      </c>
      <c r="T35" s="11"/>
      <c r="U35" s="11"/>
      <c r="V35" s="11"/>
      <c r="W35" s="11"/>
      <c r="X35" s="11"/>
      <c r="Y35" s="11"/>
      <c r="Z35" s="11"/>
    </row>
    <row r="36" spans="1:26" x14ac:dyDescent="0.3">
      <c r="A36" s="11"/>
      <c r="B36" s="11"/>
      <c r="C36" s="11"/>
      <c r="D36" s="11"/>
      <c r="E36" s="11"/>
      <c r="F36" s="11"/>
      <c r="G36" s="11"/>
      <c r="H36" s="11"/>
      <c r="I36" s="11"/>
      <c r="J36" s="11"/>
      <c r="K36" s="11"/>
      <c r="L36" s="11"/>
      <c r="M36" s="11"/>
      <c r="N36" s="11"/>
      <c r="O36" s="11"/>
      <c r="P36" s="11"/>
      <c r="Q36" s="11"/>
      <c r="R36" s="11"/>
      <c r="S36" s="11"/>
      <c r="T36" s="11"/>
      <c r="U36" s="11"/>
      <c r="V36" s="11"/>
      <c r="W36" s="11"/>
      <c r="X36" s="11"/>
      <c r="Y36" s="11"/>
      <c r="Z36" s="11"/>
    </row>
    <row r="37" spans="1:26" x14ac:dyDescent="0.3">
      <c r="A37" s="11"/>
      <c r="B37" s="11"/>
      <c r="C37" s="11"/>
      <c r="D37" s="11"/>
      <c r="E37" s="11"/>
      <c r="F37" s="11"/>
      <c r="G37" s="11"/>
      <c r="H37" s="11"/>
      <c r="I37" s="11"/>
      <c r="J37" s="11"/>
      <c r="K37" s="11"/>
      <c r="L37" s="9" t="s">
        <v>639</v>
      </c>
      <c r="M37" s="11"/>
      <c r="N37" s="11"/>
      <c r="O37" s="11"/>
      <c r="P37" s="11"/>
      <c r="Q37" s="11"/>
      <c r="R37" s="11"/>
      <c r="S37" s="11"/>
      <c r="T37" s="11"/>
      <c r="U37" s="11"/>
      <c r="V37" s="11"/>
      <c r="W37" s="11"/>
      <c r="X37" s="11"/>
      <c r="Y37" s="11"/>
      <c r="Z37" s="11"/>
    </row>
    <row r="38" spans="1:26" x14ac:dyDescent="0.3">
      <c r="A38" s="11"/>
      <c r="B38" s="11"/>
      <c r="C38" s="11"/>
      <c r="D38" s="11"/>
      <c r="E38" s="11"/>
      <c r="F38" s="11"/>
      <c r="G38" s="11"/>
      <c r="H38" s="11"/>
      <c r="I38" s="11"/>
      <c r="J38" s="11"/>
      <c r="K38" s="13">
        <v>1</v>
      </c>
      <c r="L38" s="11" t="s">
        <v>642</v>
      </c>
      <c r="M38" s="11"/>
      <c r="N38" s="11"/>
      <c r="O38" s="11"/>
      <c r="P38" s="11"/>
      <c r="Q38" s="11" t="s">
        <v>640</v>
      </c>
      <c r="R38" s="11"/>
      <c r="S38" s="11" t="s">
        <v>641</v>
      </c>
      <c r="T38" s="11"/>
      <c r="U38" s="11"/>
      <c r="V38" s="11"/>
      <c r="W38" s="11"/>
      <c r="X38" s="11"/>
      <c r="Y38" s="11"/>
      <c r="Z38" s="11"/>
    </row>
    <row r="39" spans="1:26" x14ac:dyDescent="0.3">
      <c r="A39" s="11"/>
      <c r="B39" s="11"/>
      <c r="C39" s="11"/>
      <c r="D39" s="11"/>
      <c r="E39" s="11"/>
      <c r="F39" s="11"/>
      <c r="G39" s="11"/>
      <c r="H39" s="11"/>
      <c r="I39" s="11"/>
      <c r="J39" s="11"/>
      <c r="K39" s="13">
        <v>2</v>
      </c>
      <c r="L39" s="11" t="s">
        <v>643</v>
      </c>
      <c r="M39" s="11"/>
      <c r="N39" s="11"/>
      <c r="O39" s="11"/>
      <c r="P39" s="11"/>
      <c r="Q39" s="11" t="s">
        <v>640</v>
      </c>
      <c r="R39" s="11"/>
      <c r="S39" s="11" t="s">
        <v>644</v>
      </c>
      <c r="T39" s="11"/>
      <c r="U39" s="11"/>
      <c r="V39" s="11"/>
      <c r="W39" s="11"/>
      <c r="X39" s="11"/>
      <c r="Y39" s="11"/>
      <c r="Z39" s="11"/>
    </row>
    <row r="40" spans="1:26" x14ac:dyDescent="0.3">
      <c r="A40" s="11"/>
      <c r="B40" s="11"/>
      <c r="C40" s="11"/>
      <c r="D40" s="11"/>
      <c r="E40" s="11"/>
      <c r="F40" s="11"/>
      <c r="G40" s="11"/>
      <c r="H40" s="11"/>
      <c r="I40" s="11"/>
      <c r="J40" s="11"/>
      <c r="K40" s="13">
        <v>3</v>
      </c>
      <c r="L40" s="11" t="s">
        <v>645</v>
      </c>
      <c r="M40" s="11"/>
      <c r="N40" s="11"/>
      <c r="O40" s="11"/>
      <c r="P40" s="11"/>
      <c r="Q40" s="11" t="s">
        <v>633</v>
      </c>
      <c r="R40" s="11"/>
      <c r="S40" s="11" t="s">
        <v>646</v>
      </c>
      <c r="T40" s="11"/>
      <c r="U40" s="11"/>
      <c r="V40" s="11"/>
      <c r="W40" s="11"/>
      <c r="X40" s="11"/>
      <c r="Y40" s="11"/>
      <c r="Z40" s="11"/>
    </row>
    <row r="41" spans="1:26" x14ac:dyDescent="0.3">
      <c r="A41" s="11"/>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x14ac:dyDescent="0.3">
      <c r="A42" s="11"/>
      <c r="B42" s="11"/>
      <c r="C42" s="11"/>
      <c r="D42" s="11"/>
      <c r="E42" s="11"/>
      <c r="F42" s="11"/>
      <c r="G42" s="11"/>
      <c r="H42" s="11"/>
      <c r="I42" s="11"/>
      <c r="J42" s="11"/>
      <c r="K42" s="11"/>
      <c r="L42" s="9" t="s">
        <v>647</v>
      </c>
      <c r="M42" s="11"/>
      <c r="N42" s="11"/>
      <c r="O42" s="11"/>
      <c r="P42" s="11"/>
      <c r="Q42" s="11"/>
      <c r="R42" s="11"/>
      <c r="S42" s="11"/>
      <c r="T42" s="11"/>
      <c r="U42" s="11"/>
      <c r="V42" s="11"/>
      <c r="W42" s="11"/>
      <c r="X42" s="11"/>
      <c r="Y42" s="11"/>
      <c r="Z42" s="11"/>
    </row>
    <row r="43" spans="1:26" x14ac:dyDescent="0.3">
      <c r="A43" s="11"/>
      <c r="B43" s="11"/>
      <c r="C43" s="11"/>
      <c r="D43" s="11"/>
      <c r="E43" s="11"/>
      <c r="F43" s="11"/>
      <c r="G43" s="11"/>
      <c r="H43" s="11"/>
      <c r="I43" s="11"/>
      <c r="J43" s="11"/>
      <c r="K43" s="13">
        <v>1</v>
      </c>
      <c r="L43" s="11" t="s">
        <v>648</v>
      </c>
      <c r="M43" s="11"/>
      <c r="N43" s="11"/>
      <c r="O43" s="11"/>
      <c r="P43" s="11"/>
      <c r="Q43" s="11" t="s">
        <v>618</v>
      </c>
      <c r="R43" s="11"/>
      <c r="S43" s="11" t="s">
        <v>649</v>
      </c>
      <c r="T43" s="11"/>
      <c r="U43" s="11"/>
      <c r="V43" s="11"/>
      <c r="W43" s="11"/>
      <c r="X43" s="11"/>
      <c r="Y43" s="11"/>
      <c r="Z43" s="11"/>
    </row>
    <row r="44" spans="1:26" x14ac:dyDescent="0.3">
      <c r="A44" s="11"/>
      <c r="B44" s="11"/>
      <c r="C44" s="11"/>
      <c r="D44" s="11"/>
      <c r="E44" s="11"/>
      <c r="F44" s="11"/>
      <c r="G44" s="11"/>
      <c r="H44" s="11"/>
      <c r="I44" s="11"/>
      <c r="J44" s="11"/>
      <c r="K44" s="13">
        <v>2</v>
      </c>
      <c r="L44" s="11" t="s">
        <v>650</v>
      </c>
      <c r="M44" s="11"/>
      <c r="N44" s="11"/>
      <c r="O44" s="11"/>
      <c r="P44" s="11"/>
      <c r="Q44" s="11" t="s">
        <v>633</v>
      </c>
      <c r="R44" s="11"/>
      <c r="S44" s="11" t="s">
        <v>651</v>
      </c>
      <c r="T44" s="11"/>
      <c r="U44" s="11"/>
      <c r="V44" s="11"/>
      <c r="W44" s="11"/>
      <c r="X44" s="11"/>
      <c r="Y44" s="11"/>
      <c r="Z44" s="11"/>
    </row>
    <row r="45" spans="1:26" x14ac:dyDescent="0.3">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row>
    <row r="46" spans="1:26" x14ac:dyDescent="0.3">
      <c r="A46" s="11"/>
      <c r="B46" s="11"/>
      <c r="C46" s="11"/>
      <c r="D46" s="11"/>
      <c r="E46" s="11"/>
      <c r="F46" s="11"/>
      <c r="G46" s="11"/>
      <c r="H46" s="11"/>
      <c r="I46" s="11"/>
      <c r="J46" s="11"/>
      <c r="K46" s="11"/>
      <c r="L46" s="9" t="s">
        <v>652</v>
      </c>
      <c r="M46" s="11"/>
      <c r="N46" s="11"/>
      <c r="O46" s="11"/>
      <c r="P46" s="11"/>
      <c r="Q46" s="11"/>
      <c r="R46" s="11"/>
      <c r="S46" s="11"/>
      <c r="T46" s="11"/>
      <c r="U46" s="11"/>
      <c r="V46" s="11"/>
      <c r="W46" s="11"/>
      <c r="X46" s="11"/>
      <c r="Y46" s="11"/>
      <c r="Z46" s="11"/>
    </row>
    <row r="47" spans="1:26" x14ac:dyDescent="0.3">
      <c r="A47" s="11"/>
      <c r="B47" s="11"/>
      <c r="C47" s="11"/>
      <c r="D47" s="11"/>
      <c r="E47" s="11"/>
      <c r="F47" s="11"/>
      <c r="G47" s="11"/>
      <c r="H47" s="11"/>
      <c r="I47" s="11"/>
      <c r="J47" s="11"/>
      <c r="K47" s="13">
        <v>1</v>
      </c>
      <c r="L47" s="11" t="s">
        <v>653</v>
      </c>
      <c r="M47" s="11"/>
      <c r="N47" s="11"/>
      <c r="O47" s="11"/>
      <c r="P47" s="11"/>
      <c r="Q47" s="11" t="s">
        <v>179</v>
      </c>
      <c r="R47" s="11"/>
      <c r="S47" s="11" t="s">
        <v>656</v>
      </c>
      <c r="T47" s="11"/>
      <c r="U47" s="11"/>
      <c r="V47" s="11"/>
      <c r="W47" s="11"/>
      <c r="X47" s="11"/>
      <c r="Y47" s="11"/>
      <c r="Z47" s="11"/>
    </row>
    <row r="48" spans="1:26" x14ac:dyDescent="0.3">
      <c r="A48" s="11"/>
      <c r="B48" s="11"/>
      <c r="C48" s="11"/>
      <c r="D48" s="11"/>
      <c r="E48" s="11"/>
      <c r="F48" s="11"/>
      <c r="G48" s="11"/>
      <c r="H48" s="11"/>
      <c r="I48" s="11"/>
      <c r="J48" s="11"/>
      <c r="K48" s="13">
        <v>2</v>
      </c>
      <c r="L48" s="11" t="s">
        <v>654</v>
      </c>
      <c r="M48" s="11"/>
      <c r="N48" s="11"/>
      <c r="O48" s="11"/>
      <c r="P48" s="11"/>
      <c r="Q48" s="11" t="s">
        <v>179</v>
      </c>
      <c r="R48" s="11"/>
      <c r="S48" s="11" t="s">
        <v>657</v>
      </c>
      <c r="T48" s="11"/>
      <c r="U48" s="11"/>
      <c r="V48" s="11"/>
      <c r="W48" s="11"/>
      <c r="X48" s="11"/>
      <c r="Y48" s="11"/>
      <c r="Z48" s="11"/>
    </row>
    <row r="49" spans="1:26" x14ac:dyDescent="0.3">
      <c r="A49" s="11"/>
      <c r="B49" s="11"/>
      <c r="C49" s="11"/>
      <c r="D49" s="11"/>
      <c r="E49" s="11"/>
      <c r="F49" s="11"/>
      <c r="G49" s="11"/>
      <c r="H49" s="11"/>
      <c r="I49" s="11"/>
      <c r="J49" s="11"/>
      <c r="K49" s="13">
        <v>3</v>
      </c>
      <c r="L49" s="11" t="s">
        <v>655</v>
      </c>
      <c r="M49" s="11"/>
      <c r="N49" s="11"/>
      <c r="O49" s="11"/>
      <c r="P49" s="11"/>
      <c r="Q49" s="11" t="s">
        <v>179</v>
      </c>
      <c r="R49" s="11"/>
      <c r="S49" s="11" t="s">
        <v>658</v>
      </c>
      <c r="T49" s="11"/>
      <c r="U49" s="11"/>
      <c r="V49" s="11"/>
      <c r="W49" s="11"/>
      <c r="X49" s="11"/>
      <c r="Y49" s="11"/>
      <c r="Z49" s="11"/>
    </row>
    <row r="50" spans="1:26" x14ac:dyDescent="0.3">
      <c r="A50" s="11"/>
      <c r="B50" s="11"/>
      <c r="C50" s="11"/>
      <c r="D50" s="11"/>
      <c r="E50" s="11"/>
      <c r="F50" s="11"/>
      <c r="G50" s="11"/>
      <c r="H50" s="11"/>
      <c r="I50" s="11"/>
      <c r="J50" s="11"/>
      <c r="K50" s="13">
        <v>4</v>
      </c>
      <c r="L50" s="11" t="s">
        <v>659</v>
      </c>
      <c r="M50" s="11"/>
      <c r="N50" s="11"/>
      <c r="O50" s="11"/>
      <c r="P50" s="11"/>
      <c r="Q50" s="11" t="s">
        <v>179</v>
      </c>
      <c r="R50" s="11"/>
      <c r="S50" s="11" t="s">
        <v>660</v>
      </c>
      <c r="T50" s="11"/>
      <c r="U50" s="11"/>
      <c r="V50" s="11"/>
      <c r="W50" s="11"/>
      <c r="X50" s="11"/>
      <c r="Y50" s="11"/>
      <c r="Z50" s="11"/>
    </row>
    <row r="51" spans="1:26" x14ac:dyDescent="0.3">
      <c r="A51" s="11"/>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x14ac:dyDescent="0.3">
      <c r="A52" s="11"/>
      <c r="B52" s="11"/>
      <c r="C52" s="11"/>
      <c r="D52" s="11"/>
      <c r="E52" s="11"/>
      <c r="F52" s="11"/>
      <c r="G52" s="11"/>
      <c r="H52" s="11"/>
      <c r="I52" s="11"/>
      <c r="J52" s="11"/>
      <c r="K52" s="11"/>
      <c r="L52" s="11"/>
      <c r="M52" s="11"/>
      <c r="N52" s="11"/>
      <c r="O52" s="11"/>
      <c r="P52" s="11"/>
      <c r="Q52" s="11"/>
      <c r="R52" s="11"/>
      <c r="S52" s="11"/>
      <c r="T52" s="11"/>
      <c r="U52" s="11"/>
      <c r="V52" s="11"/>
      <c r="W52" s="11"/>
      <c r="X52" s="11"/>
      <c r="Y52" s="11"/>
      <c r="Z52" s="11"/>
    </row>
    <row r="53" spans="1:26" x14ac:dyDescent="0.3">
      <c r="A53" s="11"/>
      <c r="B53" s="11"/>
      <c r="C53" s="11"/>
      <c r="D53" s="11"/>
      <c r="E53" s="11"/>
      <c r="F53" s="11"/>
      <c r="G53" s="11"/>
      <c r="H53" s="11"/>
      <c r="I53" s="11"/>
      <c r="J53" s="11"/>
      <c r="K53" s="11"/>
      <c r="L53" s="11"/>
      <c r="M53" s="11"/>
      <c r="N53" s="11"/>
      <c r="O53" s="11"/>
      <c r="P53" s="11"/>
      <c r="Q53" s="11"/>
      <c r="R53" s="11"/>
      <c r="S53" s="11"/>
      <c r="T53" s="11"/>
      <c r="U53" s="11"/>
      <c r="V53" s="11"/>
      <c r="W53" s="11"/>
      <c r="X53" s="11"/>
      <c r="Y53" s="11"/>
      <c r="Z53" s="11"/>
    </row>
    <row r="54" spans="1:26" x14ac:dyDescent="0.3">
      <c r="A54" s="11"/>
      <c r="B54" s="11"/>
      <c r="C54" s="11"/>
      <c r="D54" s="11"/>
      <c r="E54" s="11"/>
      <c r="F54" s="11"/>
      <c r="G54" s="11"/>
      <c r="H54" s="11"/>
      <c r="I54" s="11"/>
      <c r="J54" s="11"/>
      <c r="K54" s="11"/>
      <c r="L54" s="11"/>
      <c r="M54" s="11"/>
      <c r="N54" s="11"/>
      <c r="O54" s="11"/>
      <c r="P54" s="11"/>
      <c r="Q54" s="11"/>
      <c r="R54" s="11"/>
      <c r="S54" s="11"/>
      <c r="T54" s="11"/>
      <c r="U54" s="11"/>
      <c r="V54" s="11"/>
      <c r="W54" s="11"/>
      <c r="X54" s="11"/>
      <c r="Y54" s="11"/>
      <c r="Z54" s="11"/>
    </row>
    <row r="55" spans="1:26" x14ac:dyDescent="0.3">
      <c r="A55" s="11"/>
      <c r="B55" s="11"/>
      <c r="C55" s="11"/>
      <c r="D55" s="11"/>
      <c r="E55" s="11"/>
      <c r="F55" s="11"/>
      <c r="G55" s="11"/>
      <c r="H55" s="11"/>
      <c r="I55" s="11"/>
      <c r="J55" s="11"/>
      <c r="K55" s="11"/>
      <c r="L55" s="11"/>
      <c r="M55" s="11"/>
      <c r="N55" s="11"/>
      <c r="O55" s="11"/>
      <c r="P55" s="11"/>
      <c r="Q55" s="11"/>
      <c r="R55" s="11"/>
      <c r="S55" s="11"/>
      <c r="T55" s="11"/>
      <c r="U55" s="11"/>
      <c r="V55" s="11"/>
      <c r="W55" s="11"/>
      <c r="X55" s="11"/>
      <c r="Y55" s="11"/>
      <c r="Z55" s="11"/>
    </row>
    <row r="56" spans="1:26" x14ac:dyDescent="0.3">
      <c r="A56" s="11"/>
      <c r="B56" s="11"/>
      <c r="C56" s="11"/>
      <c r="D56" s="11"/>
      <c r="E56" s="11"/>
      <c r="F56" s="11"/>
      <c r="G56" s="11"/>
      <c r="H56" s="11"/>
      <c r="I56" s="11"/>
      <c r="J56" s="11"/>
      <c r="K56" s="11"/>
      <c r="L56" s="11"/>
      <c r="M56" s="11"/>
      <c r="N56" s="11"/>
      <c r="O56" s="11"/>
      <c r="P56" s="11"/>
      <c r="Q56" s="11"/>
      <c r="R56" s="11"/>
      <c r="S56" s="11"/>
      <c r="T56" s="11"/>
      <c r="U56" s="11"/>
      <c r="V56" s="11"/>
      <c r="W56" s="11"/>
      <c r="X56" s="11"/>
      <c r="Y56" s="11"/>
      <c r="Z56" s="11"/>
    </row>
    <row r="57" spans="1:26" x14ac:dyDescent="0.3">
      <c r="A57" s="11"/>
      <c r="B57" s="11"/>
      <c r="C57" s="11"/>
      <c r="D57" s="11"/>
      <c r="E57" s="11"/>
      <c r="F57" s="11"/>
      <c r="G57" s="11"/>
      <c r="H57" s="11"/>
      <c r="I57" s="11"/>
      <c r="J57" s="11"/>
      <c r="K57" s="11"/>
      <c r="L57" s="11"/>
      <c r="M57" s="11"/>
      <c r="N57" s="11"/>
      <c r="O57" s="11"/>
      <c r="P57" s="11"/>
      <c r="Q57" s="11"/>
      <c r="R57" s="11"/>
      <c r="S57" s="11"/>
      <c r="T57" s="11"/>
      <c r="U57" s="11"/>
      <c r="V57" s="11"/>
      <c r="W57" s="11"/>
      <c r="X57" s="11"/>
      <c r="Y57" s="11"/>
      <c r="Z57" s="11"/>
    </row>
    <row r="58" spans="1:26" x14ac:dyDescent="0.3">
      <c r="A58" s="11"/>
      <c r="B58" s="11"/>
      <c r="C58" s="11"/>
      <c r="D58" s="11"/>
      <c r="E58" s="11"/>
      <c r="F58" s="11"/>
      <c r="G58" s="11"/>
      <c r="H58" s="11"/>
      <c r="I58" s="11"/>
      <c r="J58" s="11"/>
      <c r="K58" s="11"/>
      <c r="L58" s="11"/>
      <c r="M58" s="11"/>
      <c r="N58" s="11"/>
      <c r="O58" s="11"/>
      <c r="P58" s="11"/>
      <c r="Q58" s="11"/>
      <c r="R58" s="11"/>
      <c r="S58" s="11"/>
      <c r="T58" s="11"/>
      <c r="U58" s="11"/>
      <c r="V58" s="11"/>
      <c r="W58" s="11"/>
      <c r="X58" s="11"/>
      <c r="Y58" s="11"/>
      <c r="Z58" s="11"/>
    </row>
    <row r="59" spans="1:26" x14ac:dyDescent="0.3">
      <c r="A59" s="11"/>
      <c r="B59" s="11"/>
      <c r="C59" s="11"/>
      <c r="D59" s="11"/>
      <c r="E59" s="11"/>
      <c r="F59" s="11"/>
      <c r="G59" s="11"/>
      <c r="H59" s="11"/>
      <c r="I59" s="11"/>
      <c r="J59" s="11"/>
      <c r="K59" s="11"/>
      <c r="L59" s="11"/>
      <c r="M59" s="11"/>
      <c r="N59" s="11"/>
      <c r="O59" s="11"/>
      <c r="P59" s="11"/>
      <c r="Q59" s="11"/>
      <c r="R59" s="11"/>
      <c r="S59" s="11"/>
      <c r="T59" s="11"/>
      <c r="U59" s="11"/>
      <c r="V59" s="11"/>
      <c r="W59" s="11"/>
      <c r="X59" s="11"/>
      <c r="Y59" s="11"/>
      <c r="Z59" s="11"/>
    </row>
    <row r="60" spans="1:26" x14ac:dyDescent="0.3">
      <c r="A60" s="11"/>
      <c r="B60" s="11"/>
      <c r="C60" s="11"/>
      <c r="D60" s="11"/>
      <c r="E60" s="11"/>
      <c r="F60" s="11"/>
      <c r="G60" s="11"/>
      <c r="H60" s="11"/>
      <c r="I60" s="11"/>
      <c r="J60" s="11"/>
      <c r="K60" s="11"/>
      <c r="L60" s="11"/>
      <c r="M60" s="11"/>
      <c r="N60" s="11"/>
      <c r="O60" s="11"/>
      <c r="P60" s="11"/>
      <c r="Q60" s="11"/>
      <c r="R60" s="11"/>
      <c r="S60" s="11"/>
      <c r="T60" s="11"/>
      <c r="U60" s="11"/>
      <c r="V60" s="11"/>
      <c r="W60" s="11"/>
      <c r="X60" s="11"/>
      <c r="Y60" s="11"/>
      <c r="Z60" s="11"/>
    </row>
    <row r="61" spans="1:26" x14ac:dyDescent="0.3">
      <c r="A61" s="11"/>
      <c r="B61" s="11"/>
      <c r="C61" s="11"/>
      <c r="D61" s="11"/>
      <c r="E61" s="11"/>
      <c r="F61" s="11"/>
      <c r="G61" s="11"/>
      <c r="H61" s="11"/>
      <c r="I61" s="11"/>
      <c r="J61" s="11"/>
      <c r="K61" s="11"/>
      <c r="L61" s="11"/>
      <c r="M61" s="11"/>
      <c r="N61" s="11"/>
      <c r="O61" s="11"/>
      <c r="P61" s="11"/>
      <c r="Q61" s="11"/>
      <c r="R61" s="11"/>
      <c r="S61" s="11"/>
      <c r="T61" s="11"/>
      <c r="U61" s="11"/>
      <c r="V61" s="11"/>
      <c r="W61" s="11"/>
      <c r="X61" s="11"/>
      <c r="Y61" s="11"/>
      <c r="Z61" s="11"/>
    </row>
    <row r="62" spans="1:26" x14ac:dyDescent="0.3">
      <c r="A62" s="11"/>
      <c r="B62" s="11"/>
      <c r="C62" s="11"/>
      <c r="D62" s="11"/>
      <c r="E62" s="11"/>
      <c r="F62" s="11"/>
      <c r="G62" s="11"/>
      <c r="H62" s="11"/>
      <c r="I62" s="11"/>
      <c r="J62" s="11"/>
      <c r="K62" s="11"/>
      <c r="L62" s="11"/>
      <c r="M62" s="11"/>
      <c r="N62" s="11"/>
      <c r="O62" s="11"/>
      <c r="P62" s="11"/>
      <c r="Q62" s="11"/>
      <c r="R62" s="11"/>
      <c r="S62" s="11"/>
      <c r="T62" s="11"/>
      <c r="U62" s="11"/>
      <c r="V62" s="11"/>
      <c r="W62" s="11"/>
      <c r="X62" s="11"/>
      <c r="Y62" s="11"/>
      <c r="Z62" s="11"/>
    </row>
    <row r="63" spans="1:26" x14ac:dyDescent="0.3">
      <c r="A63" s="11"/>
      <c r="B63" s="11"/>
      <c r="C63" s="11"/>
      <c r="D63" s="11"/>
      <c r="E63" s="11"/>
      <c r="F63" s="11"/>
      <c r="G63" s="11"/>
      <c r="H63" s="11"/>
      <c r="I63" s="11"/>
      <c r="J63" s="11"/>
      <c r="K63" s="11"/>
      <c r="L63" s="11"/>
      <c r="M63" s="11"/>
      <c r="N63" s="11"/>
      <c r="O63" s="11"/>
      <c r="P63" s="11"/>
      <c r="Q63" s="11"/>
      <c r="R63" s="11"/>
      <c r="S63" s="11"/>
      <c r="T63" s="11"/>
      <c r="U63" s="11"/>
      <c r="V63" s="11"/>
      <c r="W63" s="11"/>
      <c r="X63" s="11"/>
      <c r="Y63" s="11"/>
      <c r="Z63" s="11"/>
    </row>
    <row r="64" spans="1:26" x14ac:dyDescent="0.3">
      <c r="A64" s="11"/>
      <c r="B64" s="11"/>
      <c r="C64" s="11"/>
      <c r="D64" s="11"/>
      <c r="E64" s="11"/>
      <c r="F64" s="11"/>
      <c r="G64" s="11"/>
      <c r="H64" s="11"/>
      <c r="I64" s="11"/>
      <c r="J64" s="11"/>
      <c r="K64" s="11"/>
      <c r="L64" s="11"/>
      <c r="M64" s="11"/>
      <c r="N64" s="11"/>
      <c r="O64" s="11"/>
      <c r="P64" s="11"/>
      <c r="Q64" s="11"/>
      <c r="R64" s="11"/>
      <c r="S64" s="11"/>
      <c r="T64" s="11"/>
      <c r="U64" s="11"/>
      <c r="V64" s="11"/>
      <c r="W64" s="11"/>
      <c r="X64" s="11"/>
      <c r="Y64" s="11"/>
      <c r="Z64" s="11"/>
    </row>
    <row r="65" spans="1:26" x14ac:dyDescent="0.3">
      <c r="A65" s="11"/>
      <c r="B65" s="11"/>
      <c r="C65" s="11"/>
      <c r="D65" s="11"/>
      <c r="E65" s="11"/>
      <c r="F65" s="11"/>
      <c r="G65" s="11"/>
      <c r="H65" s="11"/>
      <c r="I65" s="11"/>
      <c r="J65" s="11"/>
      <c r="K65" s="11"/>
      <c r="L65" s="11"/>
      <c r="M65" s="11"/>
      <c r="N65" s="11"/>
      <c r="O65" s="11"/>
      <c r="P65" s="11"/>
      <c r="Q65" s="11"/>
      <c r="R65" s="11"/>
      <c r="S65" s="11"/>
      <c r="T65" s="11"/>
      <c r="U65" s="11"/>
      <c r="V65" s="11"/>
      <c r="W65" s="11"/>
      <c r="X65" s="11"/>
      <c r="Y65" s="11"/>
      <c r="Z65" s="11"/>
    </row>
    <row r="66" spans="1:26" x14ac:dyDescent="0.3">
      <c r="A66" s="11"/>
      <c r="B66" s="11"/>
      <c r="C66" s="11"/>
      <c r="D66" s="11"/>
      <c r="E66" s="11"/>
      <c r="F66" s="11"/>
      <c r="G66" s="11"/>
      <c r="H66" s="11"/>
      <c r="I66" s="11"/>
      <c r="J66" s="11"/>
      <c r="K66" s="11"/>
      <c r="L66" s="11"/>
      <c r="M66" s="11"/>
      <c r="N66" s="11"/>
      <c r="O66" s="11"/>
      <c r="P66" s="11"/>
      <c r="Q66" s="11"/>
      <c r="R66" s="11"/>
      <c r="S66" s="11"/>
      <c r="T66" s="11"/>
      <c r="U66" s="11"/>
      <c r="V66" s="11"/>
      <c r="W66" s="11"/>
      <c r="X66" s="11"/>
      <c r="Y66" s="11"/>
      <c r="Z66" s="11"/>
    </row>
    <row r="67" spans="1:26" x14ac:dyDescent="0.3">
      <c r="A67" s="11"/>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x14ac:dyDescent="0.3">
      <c r="A68" s="11"/>
      <c r="B68" s="11"/>
      <c r="C68" s="11"/>
      <c r="D68" s="11"/>
      <c r="E68" s="11"/>
      <c r="F68" s="11"/>
      <c r="G68" s="11"/>
      <c r="H68" s="11"/>
      <c r="I68" s="11"/>
      <c r="J68" s="11"/>
      <c r="K68" s="11"/>
      <c r="L68" s="11"/>
      <c r="M68" s="11"/>
      <c r="N68" s="11"/>
      <c r="O68" s="11"/>
      <c r="P68" s="11"/>
      <c r="Q68" s="11"/>
      <c r="R68" s="11"/>
      <c r="S68" s="11"/>
      <c r="T68" s="11"/>
      <c r="U68" s="11"/>
      <c r="V68" s="11"/>
      <c r="W68" s="11"/>
      <c r="X68" s="11"/>
      <c r="Y68" s="11"/>
      <c r="Z68" s="11"/>
    </row>
    <row r="69" spans="1:26" x14ac:dyDescent="0.3">
      <c r="A69" s="11"/>
      <c r="B69" s="11"/>
      <c r="C69" s="11"/>
      <c r="D69" s="11"/>
      <c r="E69" s="11"/>
      <c r="F69" s="11"/>
      <c r="G69" s="11"/>
      <c r="H69" s="11"/>
      <c r="I69" s="11"/>
      <c r="J69" s="11"/>
      <c r="K69" s="11"/>
      <c r="L69" s="11"/>
      <c r="M69" s="11"/>
      <c r="N69" s="11"/>
      <c r="O69" s="11"/>
      <c r="P69" s="11"/>
      <c r="Q69" s="11"/>
      <c r="R69" s="11"/>
      <c r="S69" s="11"/>
      <c r="T69" s="11"/>
      <c r="U69" s="11"/>
      <c r="V69" s="11"/>
      <c r="W69" s="11"/>
      <c r="X69" s="11"/>
      <c r="Y69" s="11"/>
      <c r="Z69" s="11"/>
    </row>
    <row r="70" spans="1:26" x14ac:dyDescent="0.3">
      <c r="A70" s="11"/>
      <c r="B70" s="11"/>
      <c r="C70" s="11"/>
      <c r="D70" s="11"/>
      <c r="E70" s="11"/>
      <c r="F70" s="11"/>
      <c r="G70" s="11"/>
      <c r="H70" s="11"/>
      <c r="I70" s="11"/>
      <c r="J70" s="11"/>
      <c r="K70" s="11"/>
      <c r="L70" s="11"/>
      <c r="M70" s="11"/>
      <c r="N70" s="11"/>
      <c r="O70" s="11"/>
      <c r="P70" s="11"/>
      <c r="Q70" s="11"/>
      <c r="R70" s="11"/>
      <c r="S70" s="11"/>
      <c r="T70" s="11"/>
      <c r="U70" s="11"/>
      <c r="V70" s="11"/>
      <c r="W70" s="11"/>
      <c r="X70" s="11"/>
      <c r="Y70" s="11"/>
      <c r="Z70" s="11"/>
    </row>
    <row r="71" spans="1:26" x14ac:dyDescent="0.3">
      <c r="A71" s="11"/>
      <c r="B71" s="11"/>
      <c r="C71" s="11"/>
      <c r="D71" s="11"/>
      <c r="E71" s="11"/>
      <c r="F71" s="11"/>
      <c r="G71" s="11"/>
      <c r="H71" s="11"/>
      <c r="I71" s="11"/>
      <c r="J71" s="11"/>
      <c r="K71" s="11"/>
      <c r="L71" s="11"/>
      <c r="M71" s="11"/>
      <c r="N71" s="11"/>
      <c r="O71" s="11"/>
      <c r="P71" s="11"/>
      <c r="Q71" s="11"/>
      <c r="R71" s="11"/>
      <c r="S71" s="11"/>
      <c r="T71" s="11"/>
      <c r="U71" s="11"/>
      <c r="V71" s="11"/>
      <c r="W71" s="11"/>
      <c r="X71" s="11"/>
      <c r="Y71" s="11"/>
      <c r="Z71" s="11"/>
    </row>
    <row r="72" spans="1:26" x14ac:dyDescent="0.3">
      <c r="A72" s="11"/>
      <c r="B72" s="11"/>
      <c r="C72" s="11"/>
      <c r="D72" s="11"/>
      <c r="E72" s="11"/>
      <c r="F72" s="11"/>
      <c r="G72" s="11"/>
      <c r="H72" s="11"/>
      <c r="I72" s="11"/>
      <c r="J72" s="11"/>
      <c r="K72" s="11"/>
      <c r="L72" s="11"/>
      <c r="M72" s="11"/>
      <c r="N72" s="11"/>
      <c r="O72" s="11"/>
      <c r="P72" s="11"/>
      <c r="Q72" s="11"/>
      <c r="R72" s="11"/>
      <c r="S72" s="11"/>
      <c r="T72" s="11"/>
      <c r="U72" s="11"/>
      <c r="V72" s="11"/>
      <c r="W72" s="11"/>
      <c r="X72" s="11"/>
      <c r="Y72" s="11"/>
      <c r="Z72" s="11"/>
    </row>
    <row r="73" spans="1:26" x14ac:dyDescent="0.3">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row>
    <row r="74" spans="1:26" x14ac:dyDescent="0.3">
      <c r="A74" s="11"/>
      <c r="B74" s="11"/>
      <c r="C74" s="11"/>
      <c r="D74" s="11"/>
      <c r="E74" s="11"/>
      <c r="F74" s="11"/>
      <c r="G74" s="11"/>
      <c r="H74" s="11"/>
      <c r="I74" s="11"/>
      <c r="J74" s="11"/>
      <c r="K74" s="11"/>
      <c r="L74" s="11"/>
      <c r="M74" s="11"/>
      <c r="N74" s="11"/>
      <c r="O74" s="11"/>
      <c r="P74" s="11"/>
      <c r="Q74" s="11"/>
      <c r="R74" s="11"/>
      <c r="S74" s="11"/>
      <c r="T74" s="11"/>
      <c r="U74" s="11"/>
      <c r="V74" s="11"/>
      <c r="W74" s="11"/>
      <c r="X74" s="11"/>
      <c r="Y74" s="11"/>
      <c r="Z74" s="11"/>
    </row>
    <row r="75" spans="1:26" x14ac:dyDescent="0.3">
      <c r="A75" s="11"/>
      <c r="B75" s="11"/>
      <c r="C75" s="11"/>
      <c r="D75" s="11"/>
      <c r="E75" s="11"/>
      <c r="F75" s="11"/>
      <c r="G75" s="11"/>
      <c r="H75" s="11"/>
      <c r="I75" s="11"/>
      <c r="J75" s="11"/>
      <c r="K75" s="11"/>
      <c r="L75" s="11"/>
      <c r="M75" s="11"/>
      <c r="N75" s="11"/>
      <c r="O75" s="11"/>
      <c r="P75" s="11"/>
      <c r="Q75" s="11"/>
      <c r="R75" s="11"/>
      <c r="S75" s="11"/>
      <c r="T75" s="11"/>
      <c r="U75" s="11"/>
      <c r="V75" s="11"/>
      <c r="W75" s="11"/>
      <c r="X75" s="11"/>
      <c r="Y75" s="11"/>
      <c r="Z75" s="11"/>
    </row>
    <row r="76" spans="1:26" x14ac:dyDescent="0.3">
      <c r="A76" s="11"/>
      <c r="B76" s="11"/>
      <c r="C76" s="11"/>
      <c r="D76" s="11"/>
      <c r="E76" s="11"/>
      <c r="F76" s="11"/>
      <c r="G76" s="11"/>
      <c r="H76" s="11"/>
      <c r="I76" s="11"/>
      <c r="J76" s="11"/>
      <c r="K76" s="11"/>
      <c r="L76" s="11"/>
      <c r="M76" s="11"/>
      <c r="N76" s="11"/>
      <c r="O76" s="11"/>
      <c r="P76" s="11"/>
      <c r="Q76" s="11"/>
      <c r="R76" s="11"/>
      <c r="S76" s="11"/>
      <c r="T76" s="11"/>
      <c r="U76" s="11"/>
      <c r="V76" s="11"/>
      <c r="W76" s="11"/>
      <c r="X76" s="11"/>
      <c r="Y76" s="11"/>
      <c r="Z76" s="11"/>
    </row>
  </sheetData>
  <phoneticPr fontId="1" type="noConversion"/>
  <pageMargins left="0.75" right="0.75" top="1" bottom="1" header="0.5" footer="0.5"/>
  <pageSetup paperSize="9" orientation="portrait"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HN655"/>
  <sheetViews>
    <sheetView topLeftCell="CX1" zoomScale="90" zoomScaleNormal="90" workbookViewId="0">
      <selection activeCell="DJ1" sqref="DJ1"/>
    </sheetView>
  </sheetViews>
  <sheetFormatPr defaultColWidth="9.109375" defaultRowHeight="15.6" x14ac:dyDescent="0.3"/>
  <cols>
    <col min="1" max="48" width="9.33203125" style="268" bestFit="1" customWidth="1"/>
    <col min="49" max="49" width="9.33203125" style="268" customWidth="1"/>
    <col min="50" max="76" width="9.33203125" style="268" bestFit="1" customWidth="1"/>
    <col min="77" max="80" width="12.5546875" style="268" bestFit="1" customWidth="1"/>
    <col min="81" max="108" width="9.33203125" style="268" bestFit="1" customWidth="1"/>
    <col min="109" max="109" width="11.33203125" style="268" bestFit="1" customWidth="1"/>
    <col min="110" max="219" width="9.33203125" style="268" bestFit="1" customWidth="1"/>
    <col min="220" max="222" width="11.44140625" style="268" bestFit="1" customWidth="1"/>
    <col min="223" max="16384" width="9.109375" style="268"/>
  </cols>
  <sheetData>
    <row r="1" spans="1:222" x14ac:dyDescent="0.3">
      <c r="A1" s="268" t="s">
        <v>960</v>
      </c>
      <c r="B1" s="268" t="s">
        <v>987</v>
      </c>
      <c r="C1" s="268" t="s">
        <v>840</v>
      </c>
      <c r="D1" s="268" t="s">
        <v>959</v>
      </c>
      <c r="E1" s="268" t="s">
        <v>841</v>
      </c>
      <c r="F1" s="268" t="s">
        <v>842</v>
      </c>
      <c r="G1" s="268" t="s">
        <v>843</v>
      </c>
      <c r="H1" s="268" t="s">
        <v>844</v>
      </c>
      <c r="I1" s="268" t="s">
        <v>845</v>
      </c>
      <c r="J1" s="268" t="s">
        <v>846</v>
      </c>
      <c r="K1" s="268" t="s">
        <v>910</v>
      </c>
      <c r="L1" s="268" t="s">
        <v>911</v>
      </c>
      <c r="M1" s="268" t="s">
        <v>912</v>
      </c>
      <c r="N1" s="268" t="s">
        <v>913</v>
      </c>
      <c r="O1" s="268" t="s">
        <v>914</v>
      </c>
      <c r="P1" s="268" t="s">
        <v>915</v>
      </c>
      <c r="Q1" s="268" t="s">
        <v>916</v>
      </c>
      <c r="R1" s="268" t="s">
        <v>917</v>
      </c>
      <c r="S1" s="268" t="s">
        <v>918</v>
      </c>
      <c r="T1" s="268" t="s">
        <v>932</v>
      </c>
      <c r="U1" s="268" t="s">
        <v>852</v>
      </c>
      <c r="V1" s="268" t="s">
        <v>848</v>
      </c>
      <c r="W1" s="268" t="s">
        <v>848</v>
      </c>
      <c r="X1" s="268" t="s">
        <v>848</v>
      </c>
      <c r="Y1" s="268" t="s">
        <v>853</v>
      </c>
      <c r="Z1" s="268" t="s">
        <v>848</v>
      </c>
      <c r="AA1" s="268" t="s">
        <v>848</v>
      </c>
      <c r="AB1" s="268" t="s">
        <v>848</v>
      </c>
      <c r="AC1" s="268" t="s">
        <v>939</v>
      </c>
      <c r="AD1" s="268" t="s">
        <v>848</v>
      </c>
      <c r="AE1" s="268" t="s">
        <v>848</v>
      </c>
      <c r="AF1" s="268" t="s">
        <v>848</v>
      </c>
      <c r="AG1" s="268" t="s">
        <v>850</v>
      </c>
      <c r="AH1" s="268" t="s">
        <v>851</v>
      </c>
      <c r="AI1" s="268" t="s">
        <v>933</v>
      </c>
      <c r="AJ1" s="268" t="s">
        <v>848</v>
      </c>
      <c r="AK1" s="268" t="s">
        <v>849</v>
      </c>
      <c r="AL1" s="268" t="s">
        <v>848</v>
      </c>
      <c r="AM1" s="268" t="s">
        <v>847</v>
      </c>
      <c r="AN1" s="268" t="s">
        <v>848</v>
      </c>
      <c r="AO1" s="268" t="s">
        <v>848</v>
      </c>
      <c r="AP1" s="268" t="s">
        <v>848</v>
      </c>
      <c r="AQ1" s="268" t="s">
        <v>854</v>
      </c>
      <c r="AR1" s="268" t="s">
        <v>848</v>
      </c>
      <c r="AS1" s="268" t="s">
        <v>848</v>
      </c>
      <c r="AT1" s="268" t="s">
        <v>855</v>
      </c>
      <c r="AU1" s="268" t="s">
        <v>848</v>
      </c>
      <c r="AV1" s="268" t="s">
        <v>848</v>
      </c>
      <c r="AW1" s="268" t="s">
        <v>980</v>
      </c>
      <c r="AX1" s="268" t="s">
        <v>856</v>
      </c>
      <c r="AY1" s="268" t="s">
        <v>857</v>
      </c>
      <c r="AZ1" s="268" t="s">
        <v>858</v>
      </c>
      <c r="BA1" s="268" t="s">
        <v>848</v>
      </c>
      <c r="BB1" s="268" t="s">
        <v>848</v>
      </c>
      <c r="BC1" s="268" t="s">
        <v>859</v>
      </c>
      <c r="BD1" s="268" t="s">
        <v>848</v>
      </c>
      <c r="BE1" s="268" t="s">
        <v>848</v>
      </c>
      <c r="BF1" s="268" t="s">
        <v>860</v>
      </c>
      <c r="BG1" s="268" t="s">
        <v>848</v>
      </c>
      <c r="BH1" s="268" t="s">
        <v>848</v>
      </c>
      <c r="BI1" s="268" t="s">
        <v>861</v>
      </c>
      <c r="BJ1" s="268" t="s">
        <v>848</v>
      </c>
      <c r="BK1" s="268" t="s">
        <v>848</v>
      </c>
      <c r="BL1" s="268" t="s">
        <v>901</v>
      </c>
      <c r="BM1" s="268" t="s">
        <v>902</v>
      </c>
      <c r="BN1" s="268" t="s">
        <v>903</v>
      </c>
      <c r="BO1" s="268" t="s">
        <v>904</v>
      </c>
      <c r="BP1" s="268" t="s">
        <v>905</v>
      </c>
      <c r="BQ1" s="268" t="s">
        <v>906</v>
      </c>
      <c r="BR1" s="268" t="s">
        <v>907</v>
      </c>
      <c r="BS1" s="268" t="s">
        <v>908</v>
      </c>
      <c r="BT1" s="268" t="s">
        <v>909</v>
      </c>
      <c r="BU1" s="268" t="s">
        <v>876</v>
      </c>
      <c r="BV1" s="268" t="s">
        <v>877</v>
      </c>
      <c r="BW1" s="268" t="s">
        <v>878</v>
      </c>
      <c r="BX1" s="268" t="s">
        <v>879</v>
      </c>
      <c r="BY1" s="268" t="s">
        <v>881</v>
      </c>
      <c r="BZ1" s="268" t="s">
        <v>882</v>
      </c>
      <c r="CA1" s="268" t="s">
        <v>883</v>
      </c>
      <c r="CB1" s="268" t="s">
        <v>884</v>
      </c>
      <c r="CC1" s="268" t="s">
        <v>885</v>
      </c>
      <c r="CD1" s="268" t="s">
        <v>886</v>
      </c>
      <c r="CE1" s="268" t="s">
        <v>887</v>
      </c>
      <c r="CF1" s="268" t="s">
        <v>888</v>
      </c>
      <c r="CG1" s="268" t="s">
        <v>889</v>
      </c>
      <c r="CH1" s="268" t="s">
        <v>890</v>
      </c>
      <c r="CI1" s="268" t="s">
        <v>891</v>
      </c>
      <c r="CJ1" s="268" t="s">
        <v>892</v>
      </c>
      <c r="CK1" s="268" t="s">
        <v>893</v>
      </c>
      <c r="CL1" s="268" t="s">
        <v>894</v>
      </c>
      <c r="CM1" s="268" t="s">
        <v>895</v>
      </c>
      <c r="CN1" s="268" t="s">
        <v>896</v>
      </c>
      <c r="CO1" s="268" t="s">
        <v>897</v>
      </c>
      <c r="CP1" s="268" t="s">
        <v>898</v>
      </c>
      <c r="CQ1" s="268" t="s">
        <v>899</v>
      </c>
      <c r="CR1" s="268" t="s">
        <v>900</v>
      </c>
      <c r="CS1" s="268" t="s">
        <v>919</v>
      </c>
      <c r="CT1" s="268" t="s">
        <v>920</v>
      </c>
      <c r="CU1" s="268" t="s">
        <v>921</v>
      </c>
      <c r="CV1" s="268" t="s">
        <v>922</v>
      </c>
      <c r="CW1" s="268" t="s">
        <v>923</v>
      </c>
      <c r="CX1" s="268" t="s">
        <v>924</v>
      </c>
      <c r="CY1" s="268" t="s">
        <v>925</v>
      </c>
      <c r="CZ1" s="268" t="s">
        <v>926</v>
      </c>
      <c r="DA1" s="268" t="s">
        <v>927</v>
      </c>
      <c r="DB1" s="268" t="s">
        <v>928</v>
      </c>
      <c r="DC1" s="268" t="s">
        <v>929</v>
      </c>
      <c r="DD1" s="268" t="s">
        <v>930</v>
      </c>
      <c r="DE1" s="268" t="s">
        <v>872</v>
      </c>
      <c r="DF1" s="268" t="s">
        <v>873</v>
      </c>
      <c r="DG1" s="268" t="s">
        <v>874</v>
      </c>
      <c r="DH1" s="268" t="s">
        <v>875</v>
      </c>
      <c r="DI1" s="268" t="s">
        <v>880</v>
      </c>
      <c r="DJ1" s="268" t="s">
        <v>871</v>
      </c>
      <c r="DK1" s="268" t="s">
        <v>934</v>
      </c>
      <c r="DL1" s="268" t="s">
        <v>935</v>
      </c>
      <c r="DM1" s="268" t="s">
        <v>936</v>
      </c>
      <c r="DN1" s="268" t="s">
        <v>937</v>
      </c>
      <c r="DO1" s="268" t="s">
        <v>938</v>
      </c>
      <c r="DP1" s="268" t="s">
        <v>862</v>
      </c>
      <c r="DQ1" s="268" t="s">
        <v>848</v>
      </c>
      <c r="DR1" s="268" t="s">
        <v>848</v>
      </c>
      <c r="DS1" s="268" t="s">
        <v>848</v>
      </c>
      <c r="DT1" s="268" t="s">
        <v>863</v>
      </c>
      <c r="DU1" s="268" t="s">
        <v>848</v>
      </c>
      <c r="DV1" s="268" t="s">
        <v>848</v>
      </c>
      <c r="DW1" s="268" t="s">
        <v>848</v>
      </c>
      <c r="DX1" s="268" t="s">
        <v>863</v>
      </c>
      <c r="DY1" s="268" t="s">
        <v>848</v>
      </c>
      <c r="DZ1" s="268" t="s">
        <v>848</v>
      </c>
      <c r="EA1" s="268" t="s">
        <v>848</v>
      </c>
      <c r="EB1" s="268" t="s">
        <v>863</v>
      </c>
      <c r="EC1" s="268" t="s">
        <v>848</v>
      </c>
      <c r="ED1" s="268" t="s">
        <v>848</v>
      </c>
      <c r="EE1" s="268" t="s">
        <v>848</v>
      </c>
      <c r="EF1" s="268" t="s">
        <v>863</v>
      </c>
      <c r="EG1" s="268" t="s">
        <v>848</v>
      </c>
      <c r="EH1" s="268" t="s">
        <v>848</v>
      </c>
      <c r="EI1" s="268" t="s">
        <v>848</v>
      </c>
      <c r="EJ1" s="268" t="s">
        <v>864</v>
      </c>
      <c r="EK1" s="268" t="s">
        <v>848</v>
      </c>
      <c r="EL1" s="268" t="s">
        <v>848</v>
      </c>
      <c r="EM1" s="268" t="s">
        <v>848</v>
      </c>
      <c r="EN1" s="268" t="s">
        <v>863</v>
      </c>
      <c r="EO1" s="268" t="s">
        <v>848</v>
      </c>
      <c r="EP1" s="268" t="s">
        <v>848</v>
      </c>
      <c r="EQ1" s="268" t="s">
        <v>848</v>
      </c>
      <c r="ER1" s="268" t="s">
        <v>863</v>
      </c>
      <c r="ES1" s="268" t="s">
        <v>848</v>
      </c>
      <c r="ET1" s="268" t="s">
        <v>848</v>
      </c>
      <c r="EU1" s="268" t="s">
        <v>848</v>
      </c>
      <c r="EV1" s="268" t="s">
        <v>863</v>
      </c>
      <c r="EW1" s="268" t="s">
        <v>848</v>
      </c>
      <c r="EX1" s="268" t="s">
        <v>848</v>
      </c>
      <c r="EY1" s="268" t="s">
        <v>848</v>
      </c>
      <c r="EZ1" s="268" t="s">
        <v>863</v>
      </c>
      <c r="FA1" s="268" t="s">
        <v>848</v>
      </c>
      <c r="FB1" s="268" t="s">
        <v>848</v>
      </c>
      <c r="FC1" s="268" t="s">
        <v>848</v>
      </c>
      <c r="FD1" s="268" t="s">
        <v>865</v>
      </c>
      <c r="FE1" s="268" t="s">
        <v>848</v>
      </c>
      <c r="FF1" s="268" t="s">
        <v>848</v>
      </c>
      <c r="FG1" s="268" t="s">
        <v>848</v>
      </c>
      <c r="FH1" s="268" t="s">
        <v>863</v>
      </c>
      <c r="FI1" s="268" t="s">
        <v>848</v>
      </c>
      <c r="FJ1" s="268" t="s">
        <v>848</v>
      </c>
      <c r="FK1" s="268" t="s">
        <v>848</v>
      </c>
      <c r="FL1" s="268" t="s">
        <v>863</v>
      </c>
      <c r="FM1" s="268" t="s">
        <v>848</v>
      </c>
      <c r="FN1" s="268" t="s">
        <v>848</v>
      </c>
      <c r="FO1" s="268" t="s">
        <v>848</v>
      </c>
      <c r="FP1" s="268" t="s">
        <v>863</v>
      </c>
      <c r="FQ1" s="268" t="s">
        <v>848</v>
      </c>
      <c r="FR1" s="268" t="s">
        <v>848</v>
      </c>
      <c r="FS1" s="268" t="s">
        <v>848</v>
      </c>
      <c r="FT1" s="268" t="s">
        <v>863</v>
      </c>
      <c r="FU1" s="268" t="s">
        <v>848</v>
      </c>
      <c r="FV1" s="268" t="s">
        <v>848</v>
      </c>
      <c r="FW1" s="268" t="s">
        <v>848</v>
      </c>
      <c r="FX1" s="268" t="s">
        <v>866</v>
      </c>
      <c r="FY1" s="268" t="s">
        <v>848</v>
      </c>
      <c r="FZ1" s="268" t="s">
        <v>848</v>
      </c>
      <c r="GA1" s="268" t="s">
        <v>848</v>
      </c>
      <c r="GB1" s="268" t="s">
        <v>863</v>
      </c>
      <c r="GC1" s="268" t="s">
        <v>848</v>
      </c>
      <c r="GD1" s="268" t="s">
        <v>848</v>
      </c>
      <c r="GE1" s="268" t="s">
        <v>848</v>
      </c>
      <c r="GF1" s="268" t="s">
        <v>863</v>
      </c>
      <c r="GG1" s="268" t="s">
        <v>848</v>
      </c>
      <c r="GH1" s="268" t="s">
        <v>848</v>
      </c>
      <c r="GI1" s="268" t="s">
        <v>848</v>
      </c>
      <c r="GJ1" s="268" t="s">
        <v>863</v>
      </c>
      <c r="GK1" s="268" t="s">
        <v>848</v>
      </c>
      <c r="GL1" s="268" t="s">
        <v>848</v>
      </c>
      <c r="GM1" s="268" t="s">
        <v>848</v>
      </c>
      <c r="GN1" s="268" t="s">
        <v>863</v>
      </c>
      <c r="GO1" s="268" t="s">
        <v>848</v>
      </c>
      <c r="GP1" s="268" t="s">
        <v>848</v>
      </c>
      <c r="GQ1" s="268" t="s">
        <v>848</v>
      </c>
      <c r="GR1" s="268" t="s">
        <v>867</v>
      </c>
      <c r="GS1" s="268" t="s">
        <v>848</v>
      </c>
      <c r="GT1" s="268" t="s">
        <v>848</v>
      </c>
      <c r="GU1" s="268" t="s">
        <v>848</v>
      </c>
      <c r="GV1" s="268" t="s">
        <v>863</v>
      </c>
      <c r="GW1" s="268" t="s">
        <v>848</v>
      </c>
      <c r="GX1" s="268" t="s">
        <v>848</v>
      </c>
      <c r="GY1" s="268" t="s">
        <v>848</v>
      </c>
      <c r="GZ1" s="268" t="s">
        <v>863</v>
      </c>
      <c r="HA1" s="268" t="s">
        <v>848</v>
      </c>
      <c r="HB1" s="268" t="s">
        <v>848</v>
      </c>
      <c r="HC1" s="268" t="s">
        <v>848</v>
      </c>
      <c r="HD1" s="268" t="s">
        <v>863</v>
      </c>
      <c r="HE1" s="268" t="s">
        <v>848</v>
      </c>
      <c r="HF1" s="268" t="s">
        <v>848</v>
      </c>
      <c r="HG1" s="268" t="s">
        <v>848</v>
      </c>
      <c r="HH1" s="268" t="s">
        <v>863</v>
      </c>
      <c r="HI1" s="268" t="s">
        <v>848</v>
      </c>
      <c r="HJ1" s="268" t="s">
        <v>848</v>
      </c>
      <c r="HK1" s="268" t="s">
        <v>848</v>
      </c>
      <c r="HL1" s="268" t="s">
        <v>868</v>
      </c>
      <c r="HM1" s="268" t="s">
        <v>869</v>
      </c>
      <c r="HN1" s="268" t="s">
        <v>870</v>
      </c>
    </row>
    <row r="2" spans="1:222" x14ac:dyDescent="0.3">
      <c r="A2" s="268">
        <f>AFSystem!G9</f>
        <v>0</v>
      </c>
      <c r="B2" s="395">
        <f>Nitrogen!B9</f>
        <v>3.0000000000000001E-3</v>
      </c>
      <c r="C2" s="396">
        <f>WEATHER!C12</f>
        <v>15</v>
      </c>
      <c r="D2" s="396">
        <f>WEATHER!D12</f>
        <v>27.8</v>
      </c>
      <c r="E2" s="396">
        <f>WEATHER!E12</f>
        <v>4.032258064516129</v>
      </c>
      <c r="F2" s="124">
        <f>Phosphorus!B26</f>
        <v>0.12843089396089569</v>
      </c>
      <c r="G2" s="396">
        <f>Phosphorus!F26</f>
        <v>2584.7610209517179</v>
      </c>
      <c r="H2" s="396">
        <f>Phosphorus!G26</f>
        <v>2584.7610209517179</v>
      </c>
      <c r="I2" s="396">
        <f>Phosphorus!H26</f>
        <v>2584.7610209517179</v>
      </c>
      <c r="J2" s="396">
        <f>Phosphorus!I26</f>
        <v>2584.7610209517179</v>
      </c>
      <c r="K2" s="396">
        <f>'Slash&amp;Burn'!B12</f>
        <v>0</v>
      </c>
      <c r="L2" s="396">
        <f>'Slash&amp;Burn'!C12</f>
        <v>0</v>
      </c>
      <c r="M2" s="396">
        <f>'Slash&amp;Burn'!D12</f>
        <v>0</v>
      </c>
      <c r="N2" s="396">
        <f>'Slash&amp;Burn'!E12</f>
        <v>0.51500000000000001</v>
      </c>
      <c r="O2" s="396">
        <f>'Slash&amp;Burn'!F12</f>
        <v>0</v>
      </c>
      <c r="P2" s="396">
        <f>'Slash&amp;Burn'!G12</f>
        <v>0</v>
      </c>
      <c r="Q2" s="396">
        <f>'Slash&amp;Burn'!J12</f>
        <v>0</v>
      </c>
      <c r="R2" s="396">
        <f>'Slash&amp;Burn'!K12</f>
        <v>0</v>
      </c>
      <c r="S2" s="396">
        <f>'Slash&amp;Burn'!L12</f>
        <v>0</v>
      </c>
      <c r="T2" s="396">
        <f>'Slash&amp;Burn'!O12</f>
        <v>1</v>
      </c>
      <c r="U2" s="397">
        <f>'CROP MANAGEMENT'!B11</f>
        <v>100</v>
      </c>
      <c r="V2" s="397">
        <f>'CROP MANAGEMENT'!G11</f>
        <v>0</v>
      </c>
      <c r="W2" s="397">
        <f>'CROP MANAGEMENT'!L11</f>
        <v>0</v>
      </c>
      <c r="X2" s="397">
        <f>'CROP MANAGEMENT'!Q11</f>
        <v>0</v>
      </c>
      <c r="Y2" s="397">
        <f>'CROP MANAGEMENT'!C11</f>
        <v>304</v>
      </c>
      <c r="Z2" s="397">
        <f>'CROP MANAGEMENT'!H11</f>
        <v>304</v>
      </c>
      <c r="AA2" s="397">
        <f>'CROP MANAGEMENT'!M11</f>
        <v>304</v>
      </c>
      <c r="AB2" s="397">
        <f>'CROP MANAGEMENT'!R11</f>
        <v>304</v>
      </c>
      <c r="AC2" s="397">
        <f>'CROP MANAGEMENT'!D11</f>
        <v>2</v>
      </c>
      <c r="AD2" s="397">
        <f>'CROP MANAGEMENT'!I11</f>
        <v>2</v>
      </c>
      <c r="AE2" s="397">
        <f>'CROP MANAGEMENT'!N11</f>
        <v>2</v>
      </c>
      <c r="AF2" s="397">
        <f>'CROP MANAGEMENT'!S11</f>
        <v>2</v>
      </c>
      <c r="AG2" s="397">
        <f>'CROP MANAGEMENT'!V11</f>
        <v>0</v>
      </c>
      <c r="AH2" s="397">
        <f>'CROP MANAGEMENT'!W11</f>
        <v>305</v>
      </c>
      <c r="AI2" s="396">
        <f>'CROP MANAGEMENT'!X11</f>
        <v>1</v>
      </c>
      <c r="AJ2" s="396">
        <f>'CROP MANAGEMENT'!Y11</f>
        <v>0</v>
      </c>
      <c r="AK2" s="396">
        <f>'CROP MANAGEMENT'!Z11</f>
        <v>0</v>
      </c>
      <c r="AL2" s="396">
        <f>'CROP MANAGEMENT'!AA11</f>
        <v>0</v>
      </c>
      <c r="AM2" s="396">
        <f>'CROP MANAGEMENT'!AB11</f>
        <v>0</v>
      </c>
      <c r="AN2" s="396">
        <f>'CROP MANAGEMENT'!AC11</f>
        <v>3</v>
      </c>
      <c r="AO2" s="396">
        <f>'CROP MANAGEMENT'!AD11</f>
        <v>3</v>
      </c>
      <c r="AP2" s="396">
        <f>'CROP MANAGEMENT'!AE11</f>
        <v>3</v>
      </c>
      <c r="AQ2" s="397">
        <f>'TREE MANAGEMENT'!C11</f>
        <v>0</v>
      </c>
      <c r="AR2" s="397">
        <f>'TREE MANAGEMENT'!E11</f>
        <v>100</v>
      </c>
      <c r="AS2" s="397">
        <f>'TREE MANAGEMENT'!G11</f>
        <v>100</v>
      </c>
      <c r="AT2" s="397">
        <f>'TREE MANAGEMENT'!D11</f>
        <v>251</v>
      </c>
      <c r="AU2" s="397">
        <f>'TREE MANAGEMENT'!F11</f>
        <v>251</v>
      </c>
      <c r="AV2" s="397">
        <f>'TREE MANAGEMENT'!H11</f>
        <v>251</v>
      </c>
      <c r="AW2" s="397">
        <f>'TREE MANAGEMENT'!N7</f>
        <v>1</v>
      </c>
      <c r="AX2" s="268">
        <f>'TREE MANAGEMENT'!K11</f>
        <v>100</v>
      </c>
      <c r="AY2" s="268">
        <f>'TREE MANAGEMENT'!L11</f>
        <v>281</v>
      </c>
      <c r="AZ2" s="268">
        <f>'TREE MANAGEMENT'!M11</f>
        <v>0.2</v>
      </c>
      <c r="BA2" s="268">
        <f>'TREE MANAGEMENT'!O11</f>
        <v>0.2</v>
      </c>
      <c r="BB2" s="268">
        <f>'TREE MANAGEMENT'!Q11</f>
        <v>1</v>
      </c>
      <c r="BC2" s="268">
        <f>'TREE MANAGEMENT'!N11</f>
        <v>0</v>
      </c>
      <c r="BD2" s="268">
        <f>'TREE MANAGEMENT'!P11</f>
        <v>0</v>
      </c>
      <c r="BE2" s="268">
        <f>'TREE MANAGEMENT'!R11</f>
        <v>0</v>
      </c>
      <c r="BF2" s="268">
        <f>'TREE MANAGEMENT'!W11</f>
        <v>100</v>
      </c>
      <c r="BG2" s="268">
        <f>'TREE MANAGEMENT'!Y11</f>
        <v>100</v>
      </c>
      <c r="BH2" s="268">
        <f>'TREE MANAGEMENT'!AA11</f>
        <v>100</v>
      </c>
      <c r="BI2" s="268">
        <f>'TREE MANAGEMENT'!X11</f>
        <v>364</v>
      </c>
      <c r="BJ2" s="268">
        <f>'TREE MANAGEMENT'!Z11</f>
        <v>364</v>
      </c>
      <c r="BK2" s="268">
        <f>'TREE MANAGEMENT'!AB11</f>
        <v>364</v>
      </c>
      <c r="BL2" s="268">
        <f>PROFITABILITY!F28</f>
        <v>30</v>
      </c>
      <c r="BM2" s="268">
        <f>PROFITABILITY!G28</f>
        <v>25</v>
      </c>
      <c r="BN2" s="268">
        <f>PROFITABILITY!H28</f>
        <v>10</v>
      </c>
      <c r="BO2" s="268">
        <f>PROFITABILITY!I28</f>
        <v>15</v>
      </c>
      <c r="BP2" s="268">
        <f>PROFITABILITY!J28</f>
        <v>24</v>
      </c>
      <c r="BQ2" s="268">
        <f>PROFITABILITY!F41</f>
        <v>0.3</v>
      </c>
      <c r="BR2" s="268">
        <f>PROFITABILITY!G41</f>
        <v>0.05</v>
      </c>
      <c r="BS2" s="268">
        <f>PROFITABILITY!H41</f>
        <v>0.126</v>
      </c>
      <c r="BT2" s="268">
        <f>PROFITABILITY!F8</f>
        <v>7</v>
      </c>
      <c r="BU2" s="124">
        <f>'Soil Hydraulic'!B13</f>
        <v>-2.965811354102624E-3</v>
      </c>
      <c r="BV2" s="124">
        <f>'Soil Hydraulic'!I13</f>
        <v>-1.8168622715966337E-3</v>
      </c>
      <c r="BW2" s="124">
        <f>'Soil Hydraulic'!P13</f>
        <v>-2.1963206616468583E-4</v>
      </c>
      <c r="BX2" s="124">
        <f>'Soil Hydraulic'!W13</f>
        <v>-1.3352678429606182E-4</v>
      </c>
      <c r="BY2" s="396">
        <f>'Soil Hydraulic'!C13</f>
        <v>-1000000</v>
      </c>
      <c r="BZ2" s="396">
        <f>'Soil Hydraulic'!J13</f>
        <v>-1000000</v>
      </c>
      <c r="CA2" s="396">
        <f>'Soil Hydraulic'!Q13</f>
        <v>-1000000</v>
      </c>
      <c r="CB2" s="396">
        <f>'Soil Hydraulic'!X13</f>
        <v>-1000000</v>
      </c>
      <c r="CC2" s="395">
        <f>'Soil Hydraulic'!E13</f>
        <v>327.36124843838968</v>
      </c>
      <c r="CD2" s="395">
        <f>'Soil Hydraulic'!L13</f>
        <v>217.03799982182326</v>
      </c>
      <c r="CE2" s="395">
        <f>'Soil Hydraulic'!S13</f>
        <v>27.103183905527086</v>
      </c>
      <c r="CF2" s="395">
        <f>'Soil Hydraulic'!Z13</f>
        <v>20.681042518656437</v>
      </c>
      <c r="CG2" s="395">
        <f>'Soil Hydraulic'!E13</f>
        <v>327.36124843838968</v>
      </c>
      <c r="CH2" s="395">
        <f>'Soil Hydraulic'!L13</f>
        <v>217.03799982182326</v>
      </c>
      <c r="CI2" s="395">
        <f>'Soil Hydraulic'!S13</f>
        <v>27.103183905527086</v>
      </c>
      <c r="CJ2" s="395">
        <f>'Soil Hydraulic'!Z13</f>
        <v>20.681042518656437</v>
      </c>
      <c r="CK2" s="395">
        <f>'Soil Hydraulic'!E13</f>
        <v>327.36124843838968</v>
      </c>
      <c r="CL2" s="395">
        <f>'Soil Hydraulic'!L13</f>
        <v>217.03799982182326</v>
      </c>
      <c r="CM2" s="395">
        <f>'Soil Hydraulic'!S13</f>
        <v>27.103183905527086</v>
      </c>
      <c r="CN2" s="395">
        <f>'Soil Hydraulic'!Z13</f>
        <v>20.681042518656437</v>
      </c>
      <c r="CO2" s="395">
        <f>'Soil Hydraulic'!E13</f>
        <v>327.36124843838968</v>
      </c>
      <c r="CP2" s="395">
        <f>'Soil Hydraulic'!L13</f>
        <v>217.03799982182326</v>
      </c>
      <c r="CQ2" s="395">
        <f>'Soil Hydraulic'!S13</f>
        <v>27.103183905527086</v>
      </c>
      <c r="CR2" s="395">
        <f>'Soil Hydraulic'!Z13</f>
        <v>20.681042518656437</v>
      </c>
      <c r="CS2" s="395">
        <f>'Soil Hydraulic'!E13</f>
        <v>327.36124843838968</v>
      </c>
      <c r="CT2" s="395">
        <f>'Soil Hydraulic'!E13</f>
        <v>327.36124843838968</v>
      </c>
      <c r="CU2" s="395">
        <f>'Soil Hydraulic'!E13</f>
        <v>327.36124843838968</v>
      </c>
      <c r="CV2" s="395">
        <f>'Soil Hydraulic'!L13</f>
        <v>217.03799982182326</v>
      </c>
      <c r="CW2" s="395">
        <f>'Soil Hydraulic'!L13</f>
        <v>217.03799982182326</v>
      </c>
      <c r="CX2" s="395">
        <f>'Soil Hydraulic'!L13</f>
        <v>217.03799982182326</v>
      </c>
      <c r="CY2" s="395">
        <f>'Soil Hydraulic'!S13</f>
        <v>27.103183905527086</v>
      </c>
      <c r="CZ2" s="395">
        <f>'Soil Hydraulic'!S13</f>
        <v>27.103183905527086</v>
      </c>
      <c r="DA2" s="395">
        <f>'Soil Hydraulic'!S13</f>
        <v>27.103183905527086</v>
      </c>
      <c r="DB2" s="395">
        <f>'Soil Hydraulic'!Z13</f>
        <v>20.681042518656437</v>
      </c>
      <c r="DC2" s="395">
        <f>'Soil Hydraulic'!Z13</f>
        <v>20.681042518656437</v>
      </c>
      <c r="DD2" s="395">
        <f>'Soil Hydraulic'!Z13</f>
        <v>20.681042518656437</v>
      </c>
      <c r="DE2" s="395">
        <f>'Soil Hydraulic'!G13</f>
        <v>0.24519552942069822</v>
      </c>
      <c r="DF2" s="395">
        <f>'Soil Hydraulic'!N13</f>
        <v>0.28857371969136092</v>
      </c>
      <c r="DG2" s="395">
        <f>'Soil Hydraulic'!U13</f>
        <v>0.27740770806054282</v>
      </c>
      <c r="DH2" s="395">
        <f>'Soil Hydraulic'!AB13</f>
        <v>0.28970174437589219</v>
      </c>
      <c r="DI2" s="395">
        <f>'Soil Hydraulic'!G13</f>
        <v>0.24519552942069822</v>
      </c>
      <c r="DJ2" s="395">
        <f>'Soil Hydraulic'!AD13</f>
        <v>303</v>
      </c>
      <c r="DK2" s="268">
        <f>'CROP PARAMETERS'!E12</f>
        <v>90</v>
      </c>
      <c r="DL2" s="268">
        <f>'CROP PARAMETERS'!F12</f>
        <v>30</v>
      </c>
      <c r="DM2" s="268">
        <f>'CROP PARAMETERS'!G12</f>
        <v>40</v>
      </c>
      <c r="DN2" s="268">
        <f>'CROP PARAMETERS'!H12</f>
        <v>1</v>
      </c>
      <c r="DO2" s="268">
        <f>'CROP PARAMETERS'!I12</f>
        <v>3</v>
      </c>
      <c r="DP2" s="395">
        <f>'CROP PARAMETERS'!L12</f>
        <v>0.74615686730269015</v>
      </c>
      <c r="DQ2" s="395">
        <f>'CROP PARAMETERS'!L12</f>
        <v>0.74615686730269015</v>
      </c>
      <c r="DR2" s="395">
        <f>'CROP PARAMETERS'!L12</f>
        <v>0.74615686730269015</v>
      </c>
      <c r="DS2" s="395">
        <f>'CROP PARAMETERS'!L12</f>
        <v>0.74615686730269015</v>
      </c>
      <c r="DT2" s="395">
        <f>'CROP PARAMETERS'!M12</f>
        <v>1.1741337409929491</v>
      </c>
      <c r="DU2" s="395">
        <f>'CROP PARAMETERS'!M12</f>
        <v>1.1741337409929491</v>
      </c>
      <c r="DV2" s="395">
        <f>'CROP PARAMETERS'!M12</f>
        <v>1.1741337409929491</v>
      </c>
      <c r="DW2" s="395">
        <f>'CROP PARAMETERS'!M12</f>
        <v>1.1741337409929491</v>
      </c>
      <c r="DX2" s="395">
        <f>'CROP PARAMETERS'!N12</f>
        <v>0.68654135799312144</v>
      </c>
      <c r="DY2" s="395">
        <f>'CROP PARAMETERS'!N12</f>
        <v>0.68654135799312144</v>
      </c>
      <c r="DZ2" s="395">
        <f>'CROP PARAMETERS'!N12</f>
        <v>0.68654135799312144</v>
      </c>
      <c r="EA2" s="395">
        <f>'CROP PARAMETERS'!N12</f>
        <v>0.68654135799312144</v>
      </c>
      <c r="EB2" s="395">
        <f>'CROP PARAMETERS'!O12</f>
        <v>0</v>
      </c>
      <c r="EC2" s="395">
        <f>'CROP PARAMETERS'!O12</f>
        <v>0</v>
      </c>
      <c r="ED2" s="395">
        <f>'CROP PARAMETERS'!O12</f>
        <v>0</v>
      </c>
      <c r="EE2" s="395">
        <f>'CROP PARAMETERS'!O12</f>
        <v>0</v>
      </c>
      <c r="EF2" s="395">
        <f>'CROP PARAMETERS'!P12</f>
        <v>1.1741337409929491</v>
      </c>
      <c r="EG2" s="395">
        <f>'CROP PARAMETERS'!P12</f>
        <v>1.1741337409929491</v>
      </c>
      <c r="EH2" s="395">
        <f>'CROP PARAMETERS'!P12</f>
        <v>1.1741337409929491</v>
      </c>
      <c r="EI2" s="395">
        <f>'CROP PARAMETERS'!P12</f>
        <v>1.1741337409929491</v>
      </c>
      <c r="EJ2" s="395">
        <f>'CROP PARAMETERS'!S12</f>
        <v>0.75757575757575757</v>
      </c>
      <c r="EK2" s="395">
        <f>'CROP PARAMETERS'!S12</f>
        <v>0.75757575757575757</v>
      </c>
      <c r="EL2" s="395">
        <f>'CROP PARAMETERS'!S12</f>
        <v>0.75757575757575757</v>
      </c>
      <c r="EM2" s="395">
        <f>'CROP PARAMETERS'!S12</f>
        <v>0.75757575757575757</v>
      </c>
      <c r="EN2" s="395">
        <f>'CROP PARAMETERS'!T12</f>
        <v>0.58333333333333337</v>
      </c>
      <c r="EO2" s="395">
        <f>'CROP PARAMETERS'!T12</f>
        <v>0.58333333333333337</v>
      </c>
      <c r="EP2" s="395">
        <f>'CROP PARAMETERS'!T12</f>
        <v>0.58333333333333337</v>
      </c>
      <c r="EQ2" s="395">
        <f>'CROP PARAMETERS'!T12</f>
        <v>0.58333333333333337</v>
      </c>
      <c r="ER2" s="395">
        <f>'CROP PARAMETERS'!U12</f>
        <v>0.5</v>
      </c>
      <c r="ES2" s="395">
        <f>'CROP PARAMETERS'!U12</f>
        <v>0.5</v>
      </c>
      <c r="ET2" s="395">
        <f>'CROP PARAMETERS'!U12</f>
        <v>0.5</v>
      </c>
      <c r="EU2" s="395">
        <f>'CROP PARAMETERS'!U12</f>
        <v>0.5</v>
      </c>
      <c r="EV2" s="395">
        <f>'CROP PARAMETERS'!V12</f>
        <v>0.56000000000000005</v>
      </c>
      <c r="EW2" s="395">
        <f>'CROP PARAMETERS'!V12</f>
        <v>0.56000000000000005</v>
      </c>
      <c r="EX2" s="395">
        <f>'CROP PARAMETERS'!V12</f>
        <v>0.56000000000000005</v>
      </c>
      <c r="EY2" s="395">
        <f>'CROP PARAMETERS'!V12</f>
        <v>0.56000000000000005</v>
      </c>
      <c r="EZ2" s="395">
        <f>'CROP PARAMETERS'!W12</f>
        <v>0.7</v>
      </c>
      <c r="FA2" s="395">
        <f>'CROP PARAMETERS'!W12</f>
        <v>0.7</v>
      </c>
      <c r="FB2" s="395">
        <f>'CROP PARAMETERS'!W12</f>
        <v>0.7</v>
      </c>
      <c r="FC2" s="395">
        <f>'CROP PARAMETERS'!W12</f>
        <v>0.7</v>
      </c>
      <c r="FD2" s="395">
        <f>'CROP PARAMETERS'!Z12</f>
        <v>0</v>
      </c>
      <c r="FE2" s="395">
        <f>'CROP PARAMETERS'!Z12</f>
        <v>0</v>
      </c>
      <c r="FF2" s="395">
        <f>'CROP PARAMETERS'!Z12</f>
        <v>0</v>
      </c>
      <c r="FG2" s="395">
        <f>'CROP PARAMETERS'!Z12</f>
        <v>0</v>
      </c>
      <c r="FH2" s="395">
        <f>'CROP PARAMETERS'!AA12</f>
        <v>0</v>
      </c>
      <c r="FI2" s="395">
        <f>'CROP PARAMETERS'!AA12</f>
        <v>0</v>
      </c>
      <c r="FJ2" s="395">
        <f>'CROP PARAMETERS'!AA12</f>
        <v>0</v>
      </c>
      <c r="FK2" s="395">
        <f>'CROP PARAMETERS'!AA12</f>
        <v>0</v>
      </c>
      <c r="FL2" s="395">
        <f>'CROP PARAMETERS'!AB12</f>
        <v>0</v>
      </c>
      <c r="FM2" s="395">
        <f>'CROP PARAMETERS'!AB12</f>
        <v>0</v>
      </c>
      <c r="FN2" s="395">
        <f>'CROP PARAMETERS'!AB12</f>
        <v>0</v>
      </c>
      <c r="FO2" s="395">
        <f>'CROP PARAMETERS'!AB12</f>
        <v>0</v>
      </c>
      <c r="FP2" s="395">
        <f>'CROP PARAMETERS'!AC12</f>
        <v>0</v>
      </c>
      <c r="FQ2" s="395">
        <f>'CROP PARAMETERS'!AC12</f>
        <v>0</v>
      </c>
      <c r="FR2" s="395">
        <f>'CROP PARAMETERS'!AC12</f>
        <v>0</v>
      </c>
      <c r="FS2" s="395">
        <f>'CROP PARAMETERS'!AC12</f>
        <v>0</v>
      </c>
      <c r="FT2" s="395">
        <f>'CROP PARAMETERS'!AD12</f>
        <v>0</v>
      </c>
      <c r="FU2" s="395">
        <f>'CROP PARAMETERS'!AD12</f>
        <v>0</v>
      </c>
      <c r="FV2" s="395">
        <f>'CROP PARAMETERS'!AD12</f>
        <v>0</v>
      </c>
      <c r="FW2" s="395">
        <f>'CROP PARAMETERS'!AD12</f>
        <v>0</v>
      </c>
      <c r="FX2" s="395">
        <f>'CROP PARAMETERS'!AG12</f>
        <v>25</v>
      </c>
      <c r="FY2" s="395">
        <f>'CROP PARAMETERS'!AG12</f>
        <v>25</v>
      </c>
      <c r="FZ2" s="395">
        <f>'CROP PARAMETERS'!AG12</f>
        <v>25</v>
      </c>
      <c r="GA2" s="395">
        <f>'CROP PARAMETERS'!AG12</f>
        <v>25</v>
      </c>
      <c r="GB2" s="395">
        <f>'CROP PARAMETERS'!AH12</f>
        <v>50</v>
      </c>
      <c r="GC2" s="395">
        <f>'CROP PARAMETERS'!AH12</f>
        <v>50</v>
      </c>
      <c r="GD2" s="395">
        <f>'CROP PARAMETERS'!AH12</f>
        <v>50</v>
      </c>
      <c r="GE2" s="395">
        <f>'CROP PARAMETERS'!AH12</f>
        <v>50</v>
      </c>
      <c r="GF2" s="395">
        <f>'CROP PARAMETERS'!AI12</f>
        <v>25</v>
      </c>
      <c r="GG2" s="395">
        <f>'CROP PARAMETERS'!AI12</f>
        <v>25</v>
      </c>
      <c r="GH2" s="395">
        <f>'CROP PARAMETERS'!AI12</f>
        <v>25</v>
      </c>
      <c r="GI2" s="395">
        <f>'CROP PARAMETERS'!AI12</f>
        <v>25</v>
      </c>
      <c r="GJ2" s="395">
        <f>'CROP PARAMETERS'!AJ12</f>
        <v>40</v>
      </c>
      <c r="GK2" s="395">
        <f>'CROP PARAMETERS'!AJ12</f>
        <v>40</v>
      </c>
      <c r="GL2" s="395">
        <f>'CROP PARAMETERS'!AJ12</f>
        <v>40</v>
      </c>
      <c r="GM2" s="395">
        <f>'CROP PARAMETERS'!AJ12</f>
        <v>40</v>
      </c>
      <c r="GN2" s="395">
        <f>'CROP PARAMETERS'!AK12</f>
        <v>10</v>
      </c>
      <c r="GO2" s="395">
        <f>'CROP PARAMETERS'!AK12</f>
        <v>10</v>
      </c>
      <c r="GP2" s="395">
        <f>'CROP PARAMETERS'!AK12</f>
        <v>10</v>
      </c>
      <c r="GQ2" s="395">
        <f>'CROP PARAMETERS'!AK12</f>
        <v>10</v>
      </c>
      <c r="GR2" s="395">
        <f>'CROP PARAMETERS'!AN12</f>
        <v>0.29199999999999998</v>
      </c>
      <c r="GS2" s="395">
        <f>'CROP PARAMETERS'!AN12</f>
        <v>0.29199999999999998</v>
      </c>
      <c r="GT2" s="395">
        <f>'CROP PARAMETERS'!AN12</f>
        <v>0.29199999999999998</v>
      </c>
      <c r="GU2" s="395">
        <f>'CROP PARAMETERS'!AN12</f>
        <v>0.29199999999999998</v>
      </c>
      <c r="GV2" s="395">
        <f>'CROP PARAMETERS'!AO12</f>
        <v>0.7</v>
      </c>
      <c r="GW2" s="395">
        <f>'CROP PARAMETERS'!AO12</f>
        <v>0.7</v>
      </c>
      <c r="GX2" s="395">
        <f>'CROP PARAMETERS'!AO12</f>
        <v>0.7</v>
      </c>
      <c r="GY2" s="395">
        <f>'CROP PARAMETERS'!AO12</f>
        <v>0.7</v>
      </c>
      <c r="GZ2" s="395">
        <f>'CROP PARAMETERS'!AP12</f>
        <v>0.29199999999999998</v>
      </c>
      <c r="HA2" s="395">
        <f>'CROP PARAMETERS'!AP12</f>
        <v>0.29199999999999998</v>
      </c>
      <c r="HB2" s="395">
        <f>'CROP PARAMETERS'!AP12</f>
        <v>0.29199999999999998</v>
      </c>
      <c r="HC2" s="395">
        <f>'CROP PARAMETERS'!AP12</f>
        <v>0.29199999999999998</v>
      </c>
      <c r="HD2" s="395">
        <f>'CROP PARAMETERS'!AQ12</f>
        <v>0.29199999999999998</v>
      </c>
      <c r="HE2" s="395">
        <f>'CROP PARAMETERS'!AQ12</f>
        <v>0.29199999999999998</v>
      </c>
      <c r="HF2" s="395">
        <f>'CROP PARAMETERS'!AQ12</f>
        <v>0.29199999999999998</v>
      </c>
      <c r="HG2" s="395">
        <f>'CROP PARAMETERS'!AQ12</f>
        <v>0.29199999999999998</v>
      </c>
      <c r="HH2" s="395">
        <f>'CROP PARAMETERS'!AR12</f>
        <v>0.29199999999999998</v>
      </c>
      <c r="HI2" s="395">
        <f>'CROP PARAMETERS'!AR12</f>
        <v>0.29199999999999998</v>
      </c>
      <c r="HJ2" s="395">
        <f>'CROP PARAMETERS'!AR12</f>
        <v>0.29199999999999998</v>
      </c>
      <c r="HK2" s="395">
        <f>'CROP PARAMETERS'!AR12</f>
        <v>0.29199999999999998</v>
      </c>
      <c r="HL2" s="395">
        <f>'TREE PARAMETERS'!G11</f>
        <v>720</v>
      </c>
      <c r="HM2" s="395">
        <f>'TREE PARAMETERS'!H11</f>
        <v>1095</v>
      </c>
      <c r="HN2" s="395">
        <f>'TREE PARAMETERS'!I11</f>
        <v>5</v>
      </c>
    </row>
    <row r="3" spans="1:222" x14ac:dyDescent="0.3">
      <c r="A3" s="268">
        <f>AFSystem!G13</f>
        <v>3.5</v>
      </c>
      <c r="B3" s="395">
        <f>Nitrogen!C9</f>
        <v>3.0000000000000001E-3</v>
      </c>
      <c r="C3" s="396">
        <f>WEATHER!C13</f>
        <v>4</v>
      </c>
      <c r="D3" s="396">
        <f>WEATHER!D13</f>
        <v>27.4</v>
      </c>
      <c r="E3" s="396">
        <f>WEATHER!E13</f>
        <v>4.032258064516129</v>
      </c>
      <c r="F3" s="124">
        <f>Phosphorus!B27</f>
        <v>7.7683600767130226E-2</v>
      </c>
      <c r="G3" s="396">
        <f>Phosphorus!F27</f>
        <v>2541.7939168636444</v>
      </c>
      <c r="H3" s="396">
        <f>Phosphorus!G27</f>
        <v>2541.7939168636444</v>
      </c>
      <c r="I3" s="396">
        <f>Phosphorus!H27</f>
        <v>2541.7939168636444</v>
      </c>
      <c r="J3" s="396">
        <f>Phosphorus!I27</f>
        <v>2541.7939168636444</v>
      </c>
      <c r="K3" s="396">
        <f>'Slash&amp;Burn'!B13</f>
        <v>0.04</v>
      </c>
      <c r="L3" s="396">
        <f>'Slash&amp;Burn'!C13</f>
        <v>3.5000000000000003E-2</v>
      </c>
      <c r="M3" s="396">
        <f>'Slash&amp;Burn'!D13</f>
        <v>2.5000000000000001E-2</v>
      </c>
      <c r="N3" s="396">
        <f>'Slash&amp;Burn'!E13</f>
        <v>0.45500000000000002</v>
      </c>
      <c r="O3" s="396">
        <f>'Slash&amp;Burn'!F13</f>
        <v>0.03</v>
      </c>
      <c r="P3" s="396">
        <f>'Slash&amp;Burn'!G13</f>
        <v>1.4999999999999999E-2</v>
      </c>
      <c r="Q3" s="396">
        <f>'Slash&amp;Burn'!J13</f>
        <v>1.4999999999999999E-2</v>
      </c>
      <c r="R3" s="396">
        <f>'Slash&amp;Burn'!K13</f>
        <v>0</v>
      </c>
      <c r="S3" s="396">
        <f>'Slash&amp;Burn'!L13</f>
        <v>1.4999999999999999E-2</v>
      </c>
      <c r="T3" s="396">
        <f>'Slash&amp;Burn'!O13</f>
        <v>1</v>
      </c>
      <c r="U3" s="397">
        <f>'CROP MANAGEMENT'!B12</f>
        <v>1</v>
      </c>
      <c r="V3" s="397">
        <f>'CROP MANAGEMENT'!G12</f>
        <v>1</v>
      </c>
      <c r="W3" s="397">
        <f>'CROP MANAGEMENT'!L12</f>
        <v>1</v>
      </c>
      <c r="X3" s="397">
        <f>'CROP MANAGEMENT'!Q12</f>
        <v>1</v>
      </c>
      <c r="Y3" s="397">
        <f>'CROP MANAGEMENT'!C12</f>
        <v>80</v>
      </c>
      <c r="Z3" s="397">
        <f>'CROP MANAGEMENT'!H12</f>
        <v>80</v>
      </c>
      <c r="AA3" s="397">
        <f>'CROP MANAGEMENT'!M12</f>
        <v>80</v>
      </c>
      <c r="AB3" s="397">
        <f>'CROP MANAGEMENT'!R12</f>
        <v>80</v>
      </c>
      <c r="AC3" s="397">
        <f>'CROP MANAGEMENT'!D12</f>
        <v>2</v>
      </c>
      <c r="AD3" s="397">
        <f>'CROP MANAGEMENT'!I12</f>
        <v>2</v>
      </c>
      <c r="AE3" s="397">
        <f>'CROP MANAGEMENT'!N12</f>
        <v>2</v>
      </c>
      <c r="AF3" s="397">
        <f>'CROP MANAGEMENT'!S12</f>
        <v>2</v>
      </c>
      <c r="AG3" s="397">
        <f>'CROP MANAGEMENT'!V12</f>
        <v>0</v>
      </c>
      <c r="AH3" s="397">
        <f>'CROP MANAGEMENT'!W12</f>
        <v>306</v>
      </c>
      <c r="AI3" s="396">
        <f>'CROP MANAGEMENT'!X12</f>
        <v>0</v>
      </c>
      <c r="AJ3" s="396">
        <f>'CROP MANAGEMENT'!Y12</f>
        <v>1</v>
      </c>
      <c r="AK3" s="396">
        <f>'CROP MANAGEMENT'!Z12</f>
        <v>0</v>
      </c>
      <c r="AL3" s="396">
        <f>'CROP MANAGEMENT'!AA12</f>
        <v>0</v>
      </c>
      <c r="AM3" s="396">
        <f>'CROP MANAGEMENT'!AB12</f>
        <v>0</v>
      </c>
      <c r="AN3" s="396">
        <f>'CROP MANAGEMENT'!AC12</f>
        <v>4.5</v>
      </c>
      <c r="AO3" s="396">
        <f>'CROP MANAGEMENT'!AD12</f>
        <v>4.5</v>
      </c>
      <c r="AP3" s="396">
        <f>'CROP MANAGEMENT'!AE12</f>
        <v>4.5</v>
      </c>
      <c r="AQ3" s="397">
        <f>'TREE MANAGEMENT'!C12</f>
        <v>100</v>
      </c>
      <c r="AR3" s="397">
        <f>'TREE MANAGEMENT'!E12</f>
        <v>100</v>
      </c>
      <c r="AS3" s="397">
        <f>'TREE MANAGEMENT'!G12</f>
        <v>100</v>
      </c>
      <c r="AT3" s="397">
        <f>'TREE MANAGEMENT'!D12</f>
        <v>251</v>
      </c>
      <c r="AU3" s="397">
        <f>'TREE MANAGEMENT'!F12</f>
        <v>251</v>
      </c>
      <c r="AV3" s="397">
        <f>'TREE MANAGEMENT'!H12</f>
        <v>251</v>
      </c>
      <c r="AW3" s="397">
        <f>'TREE MANAGEMENT'!N8</f>
        <v>0</v>
      </c>
      <c r="AX3" s="268">
        <f>'TREE MANAGEMENT'!K12</f>
        <v>100</v>
      </c>
      <c r="AY3" s="268">
        <f>'TREE MANAGEMENT'!L12</f>
        <v>283</v>
      </c>
      <c r="AZ3" s="268">
        <f>'TREE MANAGEMENT'!M12</f>
        <v>0.2</v>
      </c>
      <c r="BA3" s="268">
        <f>'TREE MANAGEMENT'!O12</f>
        <v>0.2</v>
      </c>
      <c r="BB3" s="268">
        <f>'TREE MANAGEMENT'!Q12</f>
        <v>1</v>
      </c>
      <c r="BC3" s="268">
        <f>'TREE MANAGEMENT'!N12</f>
        <v>0</v>
      </c>
      <c r="BD3" s="268">
        <f>'TREE MANAGEMENT'!P12</f>
        <v>0</v>
      </c>
      <c r="BE3" s="268">
        <f>'TREE MANAGEMENT'!R12</f>
        <v>0</v>
      </c>
      <c r="BF3" s="268">
        <f>'TREE MANAGEMENT'!W12</f>
        <v>100</v>
      </c>
      <c r="BG3" s="268">
        <f>'TREE MANAGEMENT'!Y12</f>
        <v>100</v>
      </c>
      <c r="BH3" s="268">
        <f>'TREE MANAGEMENT'!AA12</f>
        <v>100</v>
      </c>
      <c r="BI3" s="268">
        <f>'TREE MANAGEMENT'!X12</f>
        <v>364</v>
      </c>
      <c r="BJ3" s="268">
        <f>'TREE MANAGEMENT'!Z12</f>
        <v>364</v>
      </c>
      <c r="BK3" s="268">
        <f>'TREE MANAGEMENT'!AB12</f>
        <v>364</v>
      </c>
      <c r="BL3" s="268">
        <f>PROFITABILITY!F29</f>
        <v>29</v>
      </c>
      <c r="BM3" s="268">
        <f>PROFITABILITY!G29</f>
        <v>0</v>
      </c>
      <c r="BN3" s="268">
        <f>PROFITABILITY!H29</f>
        <v>25</v>
      </c>
      <c r="BO3" s="268">
        <f>PROFITABILITY!I29</f>
        <v>30</v>
      </c>
      <c r="BP3" s="268">
        <f>PROFITABILITY!J29</f>
        <v>22.5</v>
      </c>
      <c r="BQ3" s="268">
        <f>PROFITABILITY!F42</f>
        <v>0.1</v>
      </c>
      <c r="BR3" s="268">
        <f>PROFITABILITY!G42</f>
        <v>0.02</v>
      </c>
      <c r="BS3" s="268">
        <f>PROFITABILITY!H42</f>
        <v>4.0495867768595018E-4</v>
      </c>
      <c r="BT3" s="268">
        <f>PROFITABILITY!F9</f>
        <v>0</v>
      </c>
      <c r="BU3" s="124">
        <f>'Soil Hydraulic'!B14</f>
        <v>-2.965811354102624E-3</v>
      </c>
      <c r="BV3" s="124">
        <f>'Soil Hydraulic'!I14</f>
        <v>-1.8168622715966337E-3</v>
      </c>
      <c r="BW3" s="124">
        <f>'Soil Hydraulic'!P14</f>
        <v>-2.1963206616468583E-4</v>
      </c>
      <c r="BX3" s="124">
        <f>'Soil Hydraulic'!W14</f>
        <v>-1.3352678429606182E-4</v>
      </c>
      <c r="BY3" s="396">
        <f>'Soil Hydraulic'!C14</f>
        <v>-1000000</v>
      </c>
      <c r="BZ3" s="396">
        <f>'Soil Hydraulic'!J14</f>
        <v>-1000000</v>
      </c>
      <c r="CA3" s="396">
        <f>'Soil Hydraulic'!Q14</f>
        <v>-1000000</v>
      </c>
      <c r="CB3" s="396">
        <f>'Soil Hydraulic'!X14</f>
        <v>-1000000</v>
      </c>
      <c r="CC3" s="395">
        <f>'Soil Hydraulic'!E14</f>
        <v>298.92437143606435</v>
      </c>
      <c r="CD3" s="395">
        <f>'Soil Hydraulic'!L14</f>
        <v>197.72465462781983</v>
      </c>
      <c r="CE3" s="395">
        <f>'Soil Hydraulic'!S14</f>
        <v>24.618763173866459</v>
      </c>
      <c r="CF3" s="395">
        <f>'Soil Hydraulic'!Z14</f>
        <v>18.808357616336362</v>
      </c>
      <c r="CG3" s="395">
        <f>'Soil Hydraulic'!E14</f>
        <v>298.92437143606435</v>
      </c>
      <c r="CH3" s="395">
        <f>'Soil Hydraulic'!L14</f>
        <v>197.72465462781983</v>
      </c>
      <c r="CI3" s="395">
        <f>'Soil Hydraulic'!S14</f>
        <v>24.618763173866459</v>
      </c>
      <c r="CJ3" s="395">
        <f>'Soil Hydraulic'!Z14</f>
        <v>18.808357616336362</v>
      </c>
      <c r="CK3" s="395">
        <f>'Soil Hydraulic'!E14</f>
        <v>298.92437143606435</v>
      </c>
      <c r="CL3" s="395">
        <f>'Soil Hydraulic'!L14</f>
        <v>197.72465462781983</v>
      </c>
      <c r="CM3" s="395">
        <f>'Soil Hydraulic'!S14</f>
        <v>24.618763173866459</v>
      </c>
      <c r="CN3" s="395">
        <f>'Soil Hydraulic'!Z14</f>
        <v>18.808357616336362</v>
      </c>
      <c r="CO3" s="395">
        <f>'Soil Hydraulic'!E14</f>
        <v>298.92437143606435</v>
      </c>
      <c r="CP3" s="395">
        <f>'Soil Hydraulic'!L14</f>
        <v>197.72465462781983</v>
      </c>
      <c r="CQ3" s="395">
        <f>'Soil Hydraulic'!S14</f>
        <v>24.618763173866459</v>
      </c>
      <c r="CR3" s="395">
        <f>'Soil Hydraulic'!Z14</f>
        <v>18.808357616336362</v>
      </c>
      <c r="CS3" s="395">
        <f>'Soil Hydraulic'!E14</f>
        <v>298.92437143606435</v>
      </c>
      <c r="CT3" s="395">
        <f>'Soil Hydraulic'!E14</f>
        <v>298.92437143606435</v>
      </c>
      <c r="CU3" s="395">
        <f>'Soil Hydraulic'!E14</f>
        <v>298.92437143606435</v>
      </c>
      <c r="CV3" s="395">
        <f>'Soil Hydraulic'!L14</f>
        <v>197.72465462781983</v>
      </c>
      <c r="CW3" s="395">
        <f>'Soil Hydraulic'!L14</f>
        <v>197.72465462781983</v>
      </c>
      <c r="CX3" s="395">
        <f>'Soil Hydraulic'!L14</f>
        <v>197.72465462781983</v>
      </c>
      <c r="CY3" s="395">
        <f>'Soil Hydraulic'!S14</f>
        <v>24.618763173866459</v>
      </c>
      <c r="CZ3" s="395">
        <f>'Soil Hydraulic'!S14</f>
        <v>24.618763173866459</v>
      </c>
      <c r="DA3" s="395">
        <f>'Soil Hydraulic'!S14</f>
        <v>24.618763173866459</v>
      </c>
      <c r="DB3" s="395">
        <f>'Soil Hydraulic'!Z14</f>
        <v>18.808357616336362</v>
      </c>
      <c r="DC3" s="395">
        <f>'Soil Hydraulic'!Z14</f>
        <v>18.808357616336362</v>
      </c>
      <c r="DD3" s="395">
        <f>'Soil Hydraulic'!Z14</f>
        <v>18.808357616336362</v>
      </c>
      <c r="DE3" s="395">
        <f>'Soil Hydraulic'!G14</f>
        <v>0.24712766011793175</v>
      </c>
      <c r="DF3" s="395">
        <f>'Soil Hydraulic'!N14</f>
        <v>0.29024899394808534</v>
      </c>
      <c r="DG3" s="395">
        <f>'Soil Hydraulic'!U14</f>
        <v>0.27880694159232033</v>
      </c>
      <c r="DH3" s="395">
        <f>'Soil Hydraulic'!AB14</f>
        <v>0.29101130216682414</v>
      </c>
      <c r="DI3" s="395">
        <f>'Soil Hydraulic'!G14</f>
        <v>0.24712766011793175</v>
      </c>
      <c r="DJ3" s="395">
        <f>'Soil Hydraulic'!AD14</f>
        <v>303</v>
      </c>
      <c r="DK3" s="268">
        <f>'CROP PARAMETERS'!E13</f>
        <v>180</v>
      </c>
      <c r="DL3" s="268">
        <f>'CROP PARAMETERS'!F13</f>
        <v>60</v>
      </c>
      <c r="DM3" s="268">
        <f>'CROP PARAMETERS'!G13</f>
        <v>60</v>
      </c>
      <c r="DN3" s="268">
        <f>'CROP PARAMETERS'!H13</f>
        <v>360</v>
      </c>
      <c r="DO3" s="268">
        <f>'CROP PARAMETERS'!I13</f>
        <v>330</v>
      </c>
      <c r="DP3" s="395">
        <f>'CROP PARAMETERS'!L13</f>
        <v>0.81346646105206499</v>
      </c>
      <c r="DQ3" s="395">
        <f>'CROP PARAMETERS'!L13</f>
        <v>0.81346646105206499</v>
      </c>
      <c r="DR3" s="395">
        <f>'CROP PARAMETERS'!L13</f>
        <v>0.81346646105206499</v>
      </c>
      <c r="DS3" s="395">
        <f>'CROP PARAMETERS'!L13</f>
        <v>0.81346646105206499</v>
      </c>
      <c r="DT3" s="395">
        <f>'CROP PARAMETERS'!M13</f>
        <v>1.0190525840144458</v>
      </c>
      <c r="DU3" s="395">
        <f>'CROP PARAMETERS'!M13</f>
        <v>1.0190525840144458</v>
      </c>
      <c r="DV3" s="395">
        <f>'CROP PARAMETERS'!M13</f>
        <v>1.0190525840144458</v>
      </c>
      <c r="DW3" s="395">
        <f>'CROP PARAMETERS'!M13</f>
        <v>1.0190525840144458</v>
      </c>
      <c r="DX3" s="395">
        <f>'CROP PARAMETERS'!N13</f>
        <v>0.74483519924087649</v>
      </c>
      <c r="DY3" s="395">
        <f>'CROP PARAMETERS'!N13</f>
        <v>0.74483519924087649</v>
      </c>
      <c r="DZ3" s="395">
        <f>'CROP PARAMETERS'!N13</f>
        <v>0.74483519924087649</v>
      </c>
      <c r="EA3" s="395">
        <f>'CROP PARAMETERS'!N13</f>
        <v>0.74483519924087649</v>
      </c>
      <c r="EB3" s="395">
        <f>'CROP PARAMETERS'!O13</f>
        <v>0.2</v>
      </c>
      <c r="EC3" s="395">
        <f>'CROP PARAMETERS'!O13</f>
        <v>0.2</v>
      </c>
      <c r="ED3" s="395">
        <f>'CROP PARAMETERS'!O13</f>
        <v>0.2</v>
      </c>
      <c r="EE3" s="395">
        <f>'CROP PARAMETERS'!O13</f>
        <v>0.2</v>
      </c>
      <c r="EF3" s="395">
        <f>'CROP PARAMETERS'!P13</f>
        <v>1.0190525840144458</v>
      </c>
      <c r="EG3" s="395">
        <f>'CROP PARAMETERS'!P13</f>
        <v>1.0190525840144458</v>
      </c>
      <c r="EH3" s="395">
        <f>'CROP PARAMETERS'!P13</f>
        <v>1.0190525840144458</v>
      </c>
      <c r="EI3" s="395">
        <f>'CROP PARAMETERS'!P13</f>
        <v>1.0190525840144458</v>
      </c>
      <c r="EJ3" s="395">
        <f>'CROP PARAMETERS'!S13</f>
        <v>0.74657212121212124</v>
      </c>
      <c r="EK3" s="395">
        <f>'CROP PARAMETERS'!S13</f>
        <v>0.74657212121212124</v>
      </c>
      <c r="EL3" s="395">
        <f>'CROP PARAMETERS'!S13</f>
        <v>0.74657212121212124</v>
      </c>
      <c r="EM3" s="395">
        <f>'CROP PARAMETERS'!S13</f>
        <v>0.74657212121212124</v>
      </c>
      <c r="EN3" s="395">
        <f>'CROP PARAMETERS'!T13</f>
        <v>0.59395833333333337</v>
      </c>
      <c r="EO3" s="395">
        <f>'CROP PARAMETERS'!T13</f>
        <v>0.59395833333333337</v>
      </c>
      <c r="EP3" s="395">
        <f>'CROP PARAMETERS'!T13</f>
        <v>0.59395833333333337</v>
      </c>
      <c r="EQ3" s="395">
        <f>'CROP PARAMETERS'!T13</f>
        <v>0.59395833333333337</v>
      </c>
      <c r="ER3" s="395">
        <f>'CROP PARAMETERS'!U13</f>
        <v>0.5</v>
      </c>
      <c r="ES3" s="395">
        <f>'CROP PARAMETERS'!U13</f>
        <v>0.5</v>
      </c>
      <c r="ET3" s="395">
        <f>'CROP PARAMETERS'!U13</f>
        <v>0.5</v>
      </c>
      <c r="EU3" s="395">
        <f>'CROP PARAMETERS'!U13</f>
        <v>0.5</v>
      </c>
      <c r="EV3" s="395">
        <f>'CROP PARAMETERS'!V13</f>
        <v>0.6</v>
      </c>
      <c r="EW3" s="395">
        <f>'CROP PARAMETERS'!V13</f>
        <v>0.6</v>
      </c>
      <c r="EX3" s="395">
        <f>'CROP PARAMETERS'!V13</f>
        <v>0.6</v>
      </c>
      <c r="EY3" s="395">
        <f>'CROP PARAMETERS'!V13</f>
        <v>0.6</v>
      </c>
      <c r="EZ3" s="395">
        <f>'CROP PARAMETERS'!W13</f>
        <v>0.67</v>
      </c>
      <c r="FA3" s="395">
        <f>'CROP PARAMETERS'!W13</f>
        <v>0.67</v>
      </c>
      <c r="FB3" s="395">
        <f>'CROP PARAMETERS'!W13</f>
        <v>0.67</v>
      </c>
      <c r="FC3" s="395">
        <f>'CROP PARAMETERS'!W13</f>
        <v>0.67</v>
      </c>
      <c r="FD3" s="395">
        <f>'CROP PARAMETERS'!Z13</f>
        <v>0</v>
      </c>
      <c r="FE3" s="395">
        <f>'CROP PARAMETERS'!Z13</f>
        <v>0</v>
      </c>
      <c r="FF3" s="395">
        <f>'CROP PARAMETERS'!Z13</f>
        <v>0</v>
      </c>
      <c r="FG3" s="395">
        <f>'CROP PARAMETERS'!Z13</f>
        <v>0</v>
      </c>
      <c r="FH3" s="395">
        <f>'CROP PARAMETERS'!AA13</f>
        <v>0</v>
      </c>
      <c r="FI3" s="395">
        <f>'CROP PARAMETERS'!AA13</f>
        <v>0</v>
      </c>
      <c r="FJ3" s="395">
        <f>'CROP PARAMETERS'!AA13</f>
        <v>0</v>
      </c>
      <c r="FK3" s="395">
        <f>'CROP PARAMETERS'!AA13</f>
        <v>0</v>
      </c>
      <c r="FL3" s="395">
        <f>'CROP PARAMETERS'!AB13</f>
        <v>0</v>
      </c>
      <c r="FM3" s="395">
        <f>'CROP PARAMETERS'!AB13</f>
        <v>0</v>
      </c>
      <c r="FN3" s="395">
        <f>'CROP PARAMETERS'!AB13</f>
        <v>0</v>
      </c>
      <c r="FO3" s="395">
        <f>'CROP PARAMETERS'!AB13</f>
        <v>0</v>
      </c>
      <c r="FP3" s="395">
        <f>'CROP PARAMETERS'!AC13</f>
        <v>0</v>
      </c>
      <c r="FQ3" s="395">
        <f>'CROP PARAMETERS'!AC13</f>
        <v>0</v>
      </c>
      <c r="FR3" s="395">
        <f>'CROP PARAMETERS'!AC13</f>
        <v>0</v>
      </c>
      <c r="FS3" s="395">
        <f>'CROP PARAMETERS'!AC13</f>
        <v>0</v>
      </c>
      <c r="FT3" s="395">
        <f>'CROP PARAMETERS'!AD13</f>
        <v>0</v>
      </c>
      <c r="FU3" s="395">
        <f>'CROP PARAMETERS'!AD13</f>
        <v>0</v>
      </c>
      <c r="FV3" s="395">
        <f>'CROP PARAMETERS'!AD13</f>
        <v>0</v>
      </c>
      <c r="FW3" s="395">
        <f>'CROP PARAMETERS'!AD13</f>
        <v>0</v>
      </c>
      <c r="FX3" s="395">
        <f>'CROP PARAMETERS'!AG13</f>
        <v>25</v>
      </c>
      <c r="FY3" s="395">
        <f>'CROP PARAMETERS'!AG13</f>
        <v>25</v>
      </c>
      <c r="FZ3" s="395">
        <f>'CROP PARAMETERS'!AG13</f>
        <v>25</v>
      </c>
      <c r="GA3" s="395">
        <f>'CROP PARAMETERS'!AG13</f>
        <v>25</v>
      </c>
      <c r="GB3" s="395">
        <f>'CROP PARAMETERS'!AH13</f>
        <v>47</v>
      </c>
      <c r="GC3" s="395">
        <f>'CROP PARAMETERS'!AH13</f>
        <v>47</v>
      </c>
      <c r="GD3" s="395">
        <f>'CROP PARAMETERS'!AH13</f>
        <v>47</v>
      </c>
      <c r="GE3" s="395">
        <f>'CROP PARAMETERS'!AH13</f>
        <v>47</v>
      </c>
      <c r="GF3" s="395">
        <f>'CROP PARAMETERS'!AI13</f>
        <v>25</v>
      </c>
      <c r="GG3" s="395">
        <f>'CROP PARAMETERS'!AI13</f>
        <v>25</v>
      </c>
      <c r="GH3" s="395">
        <f>'CROP PARAMETERS'!AI13</f>
        <v>25</v>
      </c>
      <c r="GI3" s="395">
        <f>'CROP PARAMETERS'!AI13</f>
        <v>25</v>
      </c>
      <c r="GJ3" s="395">
        <f>'CROP PARAMETERS'!AJ13</f>
        <v>35.714285714285715</v>
      </c>
      <c r="GK3" s="395">
        <f>'CROP PARAMETERS'!AJ13</f>
        <v>35.714285714285715</v>
      </c>
      <c r="GL3" s="395">
        <f>'CROP PARAMETERS'!AJ13</f>
        <v>35.714285714285715</v>
      </c>
      <c r="GM3" s="395">
        <f>'CROP PARAMETERS'!AJ13</f>
        <v>35.714285714285715</v>
      </c>
      <c r="GN3" s="395">
        <f>'CROP PARAMETERS'!AK13</f>
        <v>10</v>
      </c>
      <c r="GO3" s="395">
        <f>'CROP PARAMETERS'!AK13</f>
        <v>10</v>
      </c>
      <c r="GP3" s="395">
        <f>'CROP PARAMETERS'!AK13</f>
        <v>10</v>
      </c>
      <c r="GQ3" s="395">
        <f>'CROP PARAMETERS'!AK13</f>
        <v>10</v>
      </c>
      <c r="GR3" s="395">
        <f>'CROP PARAMETERS'!AN13</f>
        <v>0.29699999999999999</v>
      </c>
      <c r="GS3" s="395">
        <f>'CROP PARAMETERS'!AN13</f>
        <v>0.29699999999999999</v>
      </c>
      <c r="GT3" s="395">
        <f>'CROP PARAMETERS'!AN13</f>
        <v>0.29699999999999999</v>
      </c>
      <c r="GU3" s="395">
        <f>'CROP PARAMETERS'!AN13</f>
        <v>0.29699999999999999</v>
      </c>
      <c r="GV3" s="395">
        <f>'CROP PARAMETERS'!AO13</f>
        <v>0.65</v>
      </c>
      <c r="GW3" s="395">
        <f>'CROP PARAMETERS'!AO13</f>
        <v>0.65</v>
      </c>
      <c r="GX3" s="395">
        <f>'CROP PARAMETERS'!AO13</f>
        <v>0.65</v>
      </c>
      <c r="GY3" s="395">
        <f>'CROP PARAMETERS'!AO13</f>
        <v>0.65</v>
      </c>
      <c r="GZ3" s="395">
        <f>'CROP PARAMETERS'!AP13</f>
        <v>0.29699999999999999</v>
      </c>
      <c r="HA3" s="395">
        <f>'CROP PARAMETERS'!AP13</f>
        <v>0.29699999999999999</v>
      </c>
      <c r="HB3" s="395">
        <f>'CROP PARAMETERS'!AP13</f>
        <v>0.29699999999999999</v>
      </c>
      <c r="HC3" s="395">
        <f>'CROP PARAMETERS'!AP13</f>
        <v>0.29699999999999999</v>
      </c>
      <c r="HD3" s="395">
        <f>'CROP PARAMETERS'!AQ13</f>
        <v>0.29699999999999999</v>
      </c>
      <c r="HE3" s="395">
        <f>'CROP PARAMETERS'!AQ13</f>
        <v>0.29699999999999999</v>
      </c>
      <c r="HF3" s="395">
        <f>'CROP PARAMETERS'!AQ13</f>
        <v>0.29699999999999999</v>
      </c>
      <c r="HG3" s="395">
        <f>'CROP PARAMETERS'!AQ13</f>
        <v>0.29699999999999999</v>
      </c>
      <c r="HH3" s="395">
        <f>'CROP PARAMETERS'!AR13</f>
        <v>0.29699999999999999</v>
      </c>
      <c r="HI3" s="395">
        <f>'CROP PARAMETERS'!AR13</f>
        <v>0.29699999999999999</v>
      </c>
      <c r="HJ3" s="395">
        <f>'CROP PARAMETERS'!AR13</f>
        <v>0.29699999999999999</v>
      </c>
      <c r="HK3" s="395">
        <f>'CROP PARAMETERS'!AR13</f>
        <v>0.29699999999999999</v>
      </c>
      <c r="HL3" s="395">
        <f>'TREE PARAMETERS'!G12</f>
        <v>150</v>
      </c>
      <c r="HM3" s="395">
        <f>'TREE PARAMETERS'!H12</f>
        <v>199</v>
      </c>
      <c r="HN3" s="395">
        <f>'TREE PARAMETERS'!I12</f>
        <v>9125</v>
      </c>
    </row>
    <row r="4" spans="1:222" x14ac:dyDescent="0.3">
      <c r="A4" s="268">
        <f>AFSystem!G14</f>
        <v>0.5</v>
      </c>
      <c r="B4" s="395">
        <f>Nitrogen!D9</f>
        <v>3.0000000000000001E-3</v>
      </c>
      <c r="C4" s="396">
        <f>WEATHER!C14</f>
        <v>0</v>
      </c>
      <c r="D4" s="396">
        <f>WEATHER!D14</f>
        <v>29.1</v>
      </c>
      <c r="E4" s="396">
        <f>WEATHER!E14</f>
        <v>4.032258064516129</v>
      </c>
      <c r="F4" s="124">
        <f>Phosphorus!B28</f>
        <v>4.6656814818024077E-2</v>
      </c>
      <c r="G4" s="396">
        <f>Phosphorus!F28</f>
        <v>2494.3688796405745</v>
      </c>
      <c r="H4" s="396">
        <f>Phosphorus!G28</f>
        <v>2494.3688796405745</v>
      </c>
      <c r="I4" s="396">
        <f>Phosphorus!H28</f>
        <v>2494.3688796405745</v>
      </c>
      <c r="J4" s="396">
        <f>Phosphorus!I28</f>
        <v>2494.3688796405745</v>
      </c>
      <c r="K4" s="396">
        <f>'Slash&amp;Burn'!B14</f>
        <v>0.1</v>
      </c>
      <c r="L4" s="396">
        <f>'Slash&amp;Burn'!C14</f>
        <v>8.5000000000000006E-2</v>
      </c>
      <c r="M4" s="396">
        <f>'Slash&amp;Burn'!D14</f>
        <v>4.4999999999999998E-2</v>
      </c>
      <c r="N4" s="396">
        <f>'Slash&amp;Burn'!E14</f>
        <v>0.35499999999999998</v>
      </c>
      <c r="O4" s="396">
        <f>'Slash&amp;Burn'!F14</f>
        <v>0.08</v>
      </c>
      <c r="P4" s="396">
        <f>'Slash&amp;Burn'!G14</f>
        <v>4.4999999999999998E-2</v>
      </c>
      <c r="Q4" s="396">
        <f>'Slash&amp;Burn'!J14</f>
        <v>3.5000000000000003E-2</v>
      </c>
      <c r="R4" s="396">
        <f>'Slash&amp;Burn'!K14</f>
        <v>0.61</v>
      </c>
      <c r="S4" s="396">
        <f>'Slash&amp;Burn'!L14</f>
        <v>4.4999999999999998E-2</v>
      </c>
      <c r="T4" s="396">
        <f>'Slash&amp;Burn'!O14</f>
        <v>1</v>
      </c>
      <c r="U4" s="397">
        <f>'CROP MANAGEMENT'!B13</f>
        <v>1</v>
      </c>
      <c r="V4" s="397">
        <f>'CROP MANAGEMENT'!G13</f>
        <v>1</v>
      </c>
      <c r="W4" s="397">
        <f>'CROP MANAGEMENT'!L13</f>
        <v>1</v>
      </c>
      <c r="X4" s="397">
        <f>'CROP MANAGEMENT'!Q13</f>
        <v>1</v>
      </c>
      <c r="Y4" s="397">
        <f>'CROP MANAGEMENT'!C13</f>
        <v>304</v>
      </c>
      <c r="Z4" s="397">
        <f>'CROP MANAGEMENT'!H13</f>
        <v>304</v>
      </c>
      <c r="AA4" s="397">
        <f>'CROP MANAGEMENT'!M13</f>
        <v>304</v>
      </c>
      <c r="AB4" s="397">
        <f>'CROP MANAGEMENT'!R13</f>
        <v>304</v>
      </c>
      <c r="AC4" s="397">
        <f>'CROP MANAGEMENT'!D13</f>
        <v>2</v>
      </c>
      <c r="AD4" s="397">
        <f>'CROP MANAGEMENT'!I13</f>
        <v>2</v>
      </c>
      <c r="AE4" s="397">
        <f>'CROP MANAGEMENT'!N13</f>
        <v>2</v>
      </c>
      <c r="AF4" s="397">
        <f>'CROP MANAGEMENT'!S13</f>
        <v>2</v>
      </c>
      <c r="AG4" s="397">
        <f>'CROP MANAGEMENT'!V13</f>
        <v>0</v>
      </c>
      <c r="AH4" s="397">
        <f>'CROP MANAGEMENT'!W13</f>
        <v>335</v>
      </c>
      <c r="AI4" s="396">
        <f>'CROP MANAGEMENT'!X13</f>
        <v>1</v>
      </c>
      <c r="AJ4" s="396">
        <f>'CROP MANAGEMENT'!Y13</f>
        <v>0</v>
      </c>
      <c r="AK4" s="396">
        <f>'CROP MANAGEMENT'!Z13</f>
        <v>0</v>
      </c>
      <c r="AL4" s="396">
        <f>'CROP MANAGEMENT'!AA13</f>
        <v>0</v>
      </c>
      <c r="AM4" s="396">
        <f>'CROP MANAGEMENT'!AB13</f>
        <v>0</v>
      </c>
      <c r="AN4" s="396">
        <f>'CROP MANAGEMENT'!AC13</f>
        <v>3</v>
      </c>
      <c r="AO4" s="396">
        <f>'CROP MANAGEMENT'!AD13</f>
        <v>3</v>
      </c>
      <c r="AP4" s="396">
        <f>'CROP MANAGEMENT'!AE13</f>
        <v>3</v>
      </c>
      <c r="AQ4" s="397">
        <f>'TREE MANAGEMENT'!C13</f>
        <v>100</v>
      </c>
      <c r="AR4" s="397">
        <f>'TREE MANAGEMENT'!E13</f>
        <v>100</v>
      </c>
      <c r="AS4" s="397">
        <f>'TREE MANAGEMENT'!G13</f>
        <v>100</v>
      </c>
      <c r="AT4" s="397">
        <f>'TREE MANAGEMENT'!D13</f>
        <v>251</v>
      </c>
      <c r="AU4" s="397">
        <f>'TREE MANAGEMENT'!F13</f>
        <v>251</v>
      </c>
      <c r="AV4" s="397">
        <f>'TREE MANAGEMENT'!H13</f>
        <v>251</v>
      </c>
      <c r="AW4" s="397">
        <f>'CROP MANAGEMENT'!AK8</f>
        <v>0</v>
      </c>
      <c r="AX4" s="268">
        <f>'TREE MANAGEMENT'!K13</f>
        <v>100</v>
      </c>
      <c r="AY4" s="268">
        <f>'TREE MANAGEMENT'!L13</f>
        <v>285</v>
      </c>
      <c r="AZ4" s="268">
        <f>'TREE MANAGEMENT'!M13</f>
        <v>0.2</v>
      </c>
      <c r="BA4" s="268">
        <f>'TREE MANAGEMENT'!O13</f>
        <v>0.2</v>
      </c>
      <c r="BB4" s="268">
        <f>'TREE MANAGEMENT'!Q13</f>
        <v>1</v>
      </c>
      <c r="BC4" s="268">
        <f>'TREE MANAGEMENT'!N13</f>
        <v>0</v>
      </c>
      <c r="BD4" s="268">
        <f>'TREE MANAGEMENT'!P13</f>
        <v>0</v>
      </c>
      <c r="BE4" s="268">
        <f>'TREE MANAGEMENT'!R13</f>
        <v>0</v>
      </c>
      <c r="BF4" s="268">
        <f>'TREE MANAGEMENT'!W13</f>
        <v>100</v>
      </c>
      <c r="BG4" s="268">
        <f>'TREE MANAGEMENT'!Y13</f>
        <v>100</v>
      </c>
      <c r="BH4" s="268">
        <f>'TREE MANAGEMENT'!AA13</f>
        <v>100</v>
      </c>
      <c r="BI4" s="268">
        <f>'TREE MANAGEMENT'!X13</f>
        <v>364</v>
      </c>
      <c r="BJ4" s="268">
        <f>'TREE MANAGEMENT'!Z13</f>
        <v>364</v>
      </c>
      <c r="BK4" s="268">
        <f>'TREE MANAGEMENT'!AB13</f>
        <v>364</v>
      </c>
      <c r="BL4" s="268">
        <f>PROFITABILITY!F30</f>
        <v>3.5</v>
      </c>
      <c r="BM4" s="268">
        <f>PROFITABILITY!G30</f>
        <v>0</v>
      </c>
      <c r="BN4" s="268">
        <f>PROFITABILITY!H30</f>
        <v>10</v>
      </c>
      <c r="BO4" s="268">
        <f>PROFITABILITY!I30</f>
        <v>10</v>
      </c>
      <c r="BP4" s="268">
        <f>PROFITABILITY!J30</f>
        <v>3.5</v>
      </c>
      <c r="BQ4" s="268">
        <f>PROFITABILITY!F43</f>
        <v>0</v>
      </c>
      <c r="BR4" s="268">
        <f>PROFITABILITY!G43</f>
        <v>0.04</v>
      </c>
      <c r="BS4" s="268">
        <f>PROFITABILITY!H43</f>
        <v>1.1299999999999999E-3</v>
      </c>
      <c r="BT4" s="268">
        <f>PROFITABILITY!F10</f>
        <v>7150</v>
      </c>
      <c r="BU4" s="124">
        <f>'Soil Hydraulic'!B15</f>
        <v>-2.965811354102624E-3</v>
      </c>
      <c r="BV4" s="124">
        <f>'Soil Hydraulic'!I15</f>
        <v>-1.8168622715966337E-3</v>
      </c>
      <c r="BW4" s="124">
        <f>'Soil Hydraulic'!P15</f>
        <v>-2.1963206616468583E-4</v>
      </c>
      <c r="BX4" s="124">
        <f>'Soil Hydraulic'!W15</f>
        <v>-1.3352678429606182E-4</v>
      </c>
      <c r="BY4" s="396">
        <f>'Soil Hydraulic'!C15</f>
        <v>-1000000</v>
      </c>
      <c r="BZ4" s="396">
        <f>'Soil Hydraulic'!J15</f>
        <v>-1000000</v>
      </c>
      <c r="CA4" s="396">
        <f>'Soil Hydraulic'!Q15</f>
        <v>-1000000</v>
      </c>
      <c r="CB4" s="396">
        <f>'Soil Hydraulic'!X15</f>
        <v>-1000000</v>
      </c>
      <c r="CC4" s="395">
        <f>'Soil Hydraulic'!E15</f>
        <v>225.00904397338908</v>
      </c>
      <c r="CD4" s="395">
        <f>'Soil Hydraulic'!L15</f>
        <v>148.57434189089682</v>
      </c>
      <c r="CE4" s="395">
        <f>'Soil Hydraulic'!S15</f>
        <v>18.366164188024861</v>
      </c>
      <c r="CF4" s="395">
        <f>'Soil Hydraulic'!Z15</f>
        <v>14.104556968428465</v>
      </c>
      <c r="CG4" s="395">
        <f>'Soil Hydraulic'!E15</f>
        <v>225.00904397338908</v>
      </c>
      <c r="CH4" s="395">
        <f>'Soil Hydraulic'!L15</f>
        <v>148.57434189089682</v>
      </c>
      <c r="CI4" s="395">
        <f>'Soil Hydraulic'!S15</f>
        <v>18.366164188024861</v>
      </c>
      <c r="CJ4" s="395">
        <f>'Soil Hydraulic'!Z15</f>
        <v>14.104556968428465</v>
      </c>
      <c r="CK4" s="395">
        <f>'Soil Hydraulic'!E15</f>
        <v>225.00904397338908</v>
      </c>
      <c r="CL4" s="395">
        <f>'Soil Hydraulic'!L15</f>
        <v>148.57434189089682</v>
      </c>
      <c r="CM4" s="395">
        <f>'Soil Hydraulic'!S15</f>
        <v>18.366164188024861</v>
      </c>
      <c r="CN4" s="395">
        <f>'Soil Hydraulic'!Z15</f>
        <v>14.104556968428465</v>
      </c>
      <c r="CO4" s="395">
        <f>'Soil Hydraulic'!E15</f>
        <v>225.00904397338908</v>
      </c>
      <c r="CP4" s="395">
        <f>'Soil Hydraulic'!L15</f>
        <v>148.57434189089682</v>
      </c>
      <c r="CQ4" s="395">
        <f>'Soil Hydraulic'!S15</f>
        <v>18.366164188024861</v>
      </c>
      <c r="CR4" s="395">
        <f>'Soil Hydraulic'!Z15</f>
        <v>14.104556968428465</v>
      </c>
      <c r="CS4" s="395">
        <f>'Soil Hydraulic'!E15</f>
        <v>225.00904397338908</v>
      </c>
      <c r="CT4" s="395">
        <f>'Soil Hydraulic'!E15</f>
        <v>225.00904397338908</v>
      </c>
      <c r="CU4" s="395">
        <f>'Soil Hydraulic'!E15</f>
        <v>225.00904397338908</v>
      </c>
      <c r="CV4" s="395">
        <f>'Soil Hydraulic'!L15</f>
        <v>148.57434189089682</v>
      </c>
      <c r="CW4" s="395">
        <f>'Soil Hydraulic'!L15</f>
        <v>148.57434189089682</v>
      </c>
      <c r="CX4" s="395">
        <f>'Soil Hydraulic'!L15</f>
        <v>148.57434189089682</v>
      </c>
      <c r="CY4" s="395">
        <f>'Soil Hydraulic'!S15</f>
        <v>18.366164188024861</v>
      </c>
      <c r="CZ4" s="395">
        <f>'Soil Hydraulic'!S15</f>
        <v>18.366164188024861</v>
      </c>
      <c r="DA4" s="395">
        <f>'Soil Hydraulic'!S15</f>
        <v>18.366164188024861</v>
      </c>
      <c r="DB4" s="395">
        <f>'Soil Hydraulic'!Z15</f>
        <v>14.104556968428465</v>
      </c>
      <c r="DC4" s="395">
        <f>'Soil Hydraulic'!Z15</f>
        <v>14.104556968428465</v>
      </c>
      <c r="DD4" s="395">
        <f>'Soil Hydraulic'!Z15</f>
        <v>14.104556968428465</v>
      </c>
      <c r="DE4" s="395">
        <f>'Soil Hydraulic'!G15</f>
        <v>0.24915497779478502</v>
      </c>
      <c r="DF4" s="395">
        <f>'Soil Hydraulic'!N15</f>
        <v>0.29200264701556311</v>
      </c>
      <c r="DG4" s="395">
        <f>'Soil Hydraulic'!U15</f>
        <v>0.28027050201449127</v>
      </c>
      <c r="DH4" s="395">
        <f>'Soil Hydraulic'!AB15</f>
        <v>0.29238000809276626</v>
      </c>
      <c r="DI4" s="395">
        <f>'Soil Hydraulic'!G15</f>
        <v>0.24915497779478502</v>
      </c>
      <c r="DJ4" s="395">
        <f>'Soil Hydraulic'!AD15</f>
        <v>0.27071568058206202</v>
      </c>
      <c r="DK4" s="268">
        <f>'CROP PARAMETERS'!E14</f>
        <v>1</v>
      </c>
      <c r="DL4" s="268">
        <f>'CROP PARAMETERS'!F14</f>
        <v>1</v>
      </c>
      <c r="DM4" s="268">
        <f>'CROP PARAMETERS'!G14</f>
        <v>1</v>
      </c>
      <c r="DN4" s="268">
        <f>'CROP PARAMETERS'!H14</f>
        <v>0</v>
      </c>
      <c r="DO4" s="268">
        <f>'CROP PARAMETERS'!I14</f>
        <v>1</v>
      </c>
      <c r="DP4" s="395">
        <f>'CROP PARAMETERS'!L14</f>
        <v>0.88114628097609415</v>
      </c>
      <c r="DQ4" s="395">
        <f>'CROP PARAMETERS'!L14</f>
        <v>0.88114628097609415</v>
      </c>
      <c r="DR4" s="395">
        <f>'CROP PARAMETERS'!L14</f>
        <v>0.88114628097609415</v>
      </c>
      <c r="DS4" s="395">
        <f>'CROP PARAMETERS'!L14</f>
        <v>0.88114628097609415</v>
      </c>
      <c r="DT4" s="395">
        <f>'CROP PARAMETERS'!M14</f>
        <v>0.86397142703594243</v>
      </c>
      <c r="DU4" s="395">
        <f>'CROP PARAMETERS'!M14</f>
        <v>0.86397142703594243</v>
      </c>
      <c r="DV4" s="395">
        <f>'CROP PARAMETERS'!M14</f>
        <v>0.86397142703594243</v>
      </c>
      <c r="DW4" s="395">
        <f>'CROP PARAMETERS'!M14</f>
        <v>0.86397142703594243</v>
      </c>
      <c r="DX4" s="395">
        <f>'CROP PARAMETERS'!N14</f>
        <v>0.80312904048863154</v>
      </c>
      <c r="DY4" s="395">
        <f>'CROP PARAMETERS'!N14</f>
        <v>0.80312904048863154</v>
      </c>
      <c r="DZ4" s="395">
        <f>'CROP PARAMETERS'!N14</f>
        <v>0.80312904048863154</v>
      </c>
      <c r="EA4" s="395">
        <f>'CROP PARAMETERS'!N14</f>
        <v>0.80312904048863154</v>
      </c>
      <c r="EB4" s="395">
        <f>'CROP PARAMETERS'!O14</f>
        <v>0.2</v>
      </c>
      <c r="EC4" s="395">
        <f>'CROP PARAMETERS'!O14</f>
        <v>0.2</v>
      </c>
      <c r="ED4" s="395">
        <f>'CROP PARAMETERS'!O14</f>
        <v>0.2</v>
      </c>
      <c r="EE4" s="395">
        <f>'CROP PARAMETERS'!O14</f>
        <v>0.2</v>
      </c>
      <c r="EF4" s="395">
        <f>'CROP PARAMETERS'!P14</f>
        <v>0.86397142703594243</v>
      </c>
      <c r="EG4" s="395">
        <f>'CROP PARAMETERS'!P14</f>
        <v>0.86397142703594243</v>
      </c>
      <c r="EH4" s="395">
        <f>'CROP PARAMETERS'!P14</f>
        <v>0.86397142703594243</v>
      </c>
      <c r="EI4" s="395">
        <f>'CROP PARAMETERS'!P14</f>
        <v>0.86397142703594243</v>
      </c>
      <c r="EJ4" s="395">
        <f>'CROP PARAMETERS'!S14</f>
        <v>0.73551597678916825</v>
      </c>
      <c r="EK4" s="395">
        <f>'CROP PARAMETERS'!S14</f>
        <v>0.73551597678916825</v>
      </c>
      <c r="EL4" s="395">
        <f>'CROP PARAMETERS'!S14</f>
        <v>0.73551597678916825</v>
      </c>
      <c r="EM4" s="395">
        <f>'CROP PARAMETERS'!S14</f>
        <v>0.73551597678916825</v>
      </c>
      <c r="EN4" s="395">
        <f>'CROP PARAMETERS'!T14</f>
        <v>0.60458333333333336</v>
      </c>
      <c r="EO4" s="395">
        <f>'CROP PARAMETERS'!T14</f>
        <v>0.60458333333333336</v>
      </c>
      <c r="EP4" s="395">
        <f>'CROP PARAMETERS'!T14</f>
        <v>0.60458333333333336</v>
      </c>
      <c r="EQ4" s="395">
        <f>'CROP PARAMETERS'!T14</f>
        <v>0.60458333333333336</v>
      </c>
      <c r="ER4" s="395">
        <f>'CROP PARAMETERS'!U14</f>
        <v>0.5</v>
      </c>
      <c r="ES4" s="395">
        <f>'CROP PARAMETERS'!U14</f>
        <v>0.5</v>
      </c>
      <c r="ET4" s="395">
        <f>'CROP PARAMETERS'!U14</f>
        <v>0.5</v>
      </c>
      <c r="EU4" s="395">
        <f>'CROP PARAMETERS'!U14</f>
        <v>0.5</v>
      </c>
      <c r="EV4" s="395">
        <f>'CROP PARAMETERS'!V14</f>
        <v>0.62</v>
      </c>
      <c r="EW4" s="395">
        <f>'CROP PARAMETERS'!V14</f>
        <v>0.62</v>
      </c>
      <c r="EX4" s="395">
        <f>'CROP PARAMETERS'!V14</f>
        <v>0.62</v>
      </c>
      <c r="EY4" s="395">
        <f>'CROP PARAMETERS'!V14</f>
        <v>0.62</v>
      </c>
      <c r="EZ4" s="395">
        <f>'CROP PARAMETERS'!W14</f>
        <v>0.6</v>
      </c>
      <c r="FA4" s="395">
        <f>'CROP PARAMETERS'!W14</f>
        <v>0.6</v>
      </c>
      <c r="FB4" s="395">
        <f>'CROP PARAMETERS'!W14</f>
        <v>0.6</v>
      </c>
      <c r="FC4" s="395">
        <f>'CROP PARAMETERS'!W14</f>
        <v>0.6</v>
      </c>
      <c r="FD4" s="395">
        <f>'CROP PARAMETERS'!Z14</f>
        <v>0</v>
      </c>
      <c r="FE4" s="395">
        <f>'CROP PARAMETERS'!Z14</f>
        <v>0</v>
      </c>
      <c r="FF4" s="395">
        <f>'CROP PARAMETERS'!Z14</f>
        <v>0</v>
      </c>
      <c r="FG4" s="395">
        <f>'CROP PARAMETERS'!Z14</f>
        <v>0</v>
      </c>
      <c r="FH4" s="395">
        <f>'CROP PARAMETERS'!AA14</f>
        <v>0</v>
      </c>
      <c r="FI4" s="395">
        <f>'CROP PARAMETERS'!AA14</f>
        <v>0</v>
      </c>
      <c r="FJ4" s="395">
        <f>'CROP PARAMETERS'!AA14</f>
        <v>0</v>
      </c>
      <c r="FK4" s="395">
        <f>'CROP PARAMETERS'!AA14</f>
        <v>0</v>
      </c>
      <c r="FL4" s="395">
        <f>'CROP PARAMETERS'!AB14</f>
        <v>0</v>
      </c>
      <c r="FM4" s="395">
        <f>'CROP PARAMETERS'!AB14</f>
        <v>0</v>
      </c>
      <c r="FN4" s="395">
        <f>'CROP PARAMETERS'!AB14</f>
        <v>0</v>
      </c>
      <c r="FO4" s="395">
        <f>'CROP PARAMETERS'!AB14</f>
        <v>0</v>
      </c>
      <c r="FP4" s="395">
        <f>'CROP PARAMETERS'!AC14</f>
        <v>0</v>
      </c>
      <c r="FQ4" s="395">
        <f>'CROP PARAMETERS'!AC14</f>
        <v>0</v>
      </c>
      <c r="FR4" s="395">
        <f>'CROP PARAMETERS'!AC14</f>
        <v>0</v>
      </c>
      <c r="FS4" s="395">
        <f>'CROP PARAMETERS'!AC14</f>
        <v>0</v>
      </c>
      <c r="FT4" s="395">
        <f>'CROP PARAMETERS'!AD14</f>
        <v>0</v>
      </c>
      <c r="FU4" s="395">
        <f>'CROP PARAMETERS'!AD14</f>
        <v>0</v>
      </c>
      <c r="FV4" s="395">
        <f>'CROP PARAMETERS'!AD14</f>
        <v>0</v>
      </c>
      <c r="FW4" s="395">
        <f>'CROP PARAMETERS'!AD14</f>
        <v>0</v>
      </c>
      <c r="FX4" s="395">
        <f>'CROP PARAMETERS'!AG14</f>
        <v>25</v>
      </c>
      <c r="FY4" s="395">
        <f>'CROP PARAMETERS'!AG14</f>
        <v>25</v>
      </c>
      <c r="FZ4" s="395">
        <f>'CROP PARAMETERS'!AG14</f>
        <v>25</v>
      </c>
      <c r="GA4" s="395">
        <f>'CROP PARAMETERS'!AG14</f>
        <v>25</v>
      </c>
      <c r="GB4" s="395">
        <f>'CROP PARAMETERS'!AH14</f>
        <v>44</v>
      </c>
      <c r="GC4" s="395">
        <f>'CROP PARAMETERS'!AH14</f>
        <v>44</v>
      </c>
      <c r="GD4" s="395">
        <f>'CROP PARAMETERS'!AH14</f>
        <v>44</v>
      </c>
      <c r="GE4" s="395">
        <f>'CROP PARAMETERS'!AH14</f>
        <v>44</v>
      </c>
      <c r="GF4" s="395">
        <f>'CROP PARAMETERS'!AI14</f>
        <v>25</v>
      </c>
      <c r="GG4" s="395">
        <f>'CROP PARAMETERS'!AI14</f>
        <v>25</v>
      </c>
      <c r="GH4" s="395">
        <f>'CROP PARAMETERS'!AI14</f>
        <v>25</v>
      </c>
      <c r="GI4" s="395">
        <f>'CROP PARAMETERS'!AI14</f>
        <v>25</v>
      </c>
      <c r="GJ4" s="395">
        <f>'CROP PARAMETERS'!AJ14</f>
        <v>31.428571428571427</v>
      </c>
      <c r="GK4" s="395">
        <f>'CROP PARAMETERS'!AJ14</f>
        <v>31.428571428571427</v>
      </c>
      <c r="GL4" s="395">
        <f>'CROP PARAMETERS'!AJ14</f>
        <v>31.428571428571427</v>
      </c>
      <c r="GM4" s="395">
        <f>'CROP PARAMETERS'!AJ14</f>
        <v>31.428571428571427</v>
      </c>
      <c r="GN4" s="395">
        <f>'CROP PARAMETERS'!AK14</f>
        <v>10</v>
      </c>
      <c r="GO4" s="395">
        <f>'CROP PARAMETERS'!AK14</f>
        <v>10</v>
      </c>
      <c r="GP4" s="395">
        <f>'CROP PARAMETERS'!AK14</f>
        <v>10</v>
      </c>
      <c r="GQ4" s="395">
        <f>'CROP PARAMETERS'!AK14</f>
        <v>10</v>
      </c>
      <c r="GR4" s="395">
        <f>'CROP PARAMETERS'!AN14</f>
        <v>0.29699999999999999</v>
      </c>
      <c r="GS4" s="395">
        <f>'CROP PARAMETERS'!AN14</f>
        <v>0.29699999999999999</v>
      </c>
      <c r="GT4" s="395">
        <f>'CROP PARAMETERS'!AN14</f>
        <v>0.29699999999999999</v>
      </c>
      <c r="GU4" s="395">
        <f>'CROP PARAMETERS'!AN14</f>
        <v>0.29699999999999999</v>
      </c>
      <c r="GV4" s="395">
        <f>'CROP PARAMETERS'!AO14</f>
        <v>0.5</v>
      </c>
      <c r="GW4" s="395">
        <f>'CROP PARAMETERS'!AO14</f>
        <v>0.5</v>
      </c>
      <c r="GX4" s="395">
        <f>'CROP PARAMETERS'!AO14</f>
        <v>0.5</v>
      </c>
      <c r="GY4" s="395">
        <f>'CROP PARAMETERS'!AO14</f>
        <v>0.5</v>
      </c>
      <c r="GZ4" s="395">
        <f>'CROP PARAMETERS'!AP14</f>
        <v>0.29699999999999999</v>
      </c>
      <c r="HA4" s="395">
        <f>'CROP PARAMETERS'!AP14</f>
        <v>0.29699999999999999</v>
      </c>
      <c r="HB4" s="395">
        <f>'CROP PARAMETERS'!AP14</f>
        <v>0.29699999999999999</v>
      </c>
      <c r="HC4" s="395">
        <f>'CROP PARAMETERS'!AP14</f>
        <v>0.29699999999999999</v>
      </c>
      <c r="HD4" s="395">
        <f>'CROP PARAMETERS'!AQ14</f>
        <v>0.29699999999999999</v>
      </c>
      <c r="HE4" s="395">
        <f>'CROP PARAMETERS'!AQ14</f>
        <v>0.29699999999999999</v>
      </c>
      <c r="HF4" s="395">
        <f>'CROP PARAMETERS'!AQ14</f>
        <v>0.29699999999999999</v>
      </c>
      <c r="HG4" s="395">
        <f>'CROP PARAMETERS'!AQ14</f>
        <v>0.29699999999999999</v>
      </c>
      <c r="HH4" s="395">
        <f>'CROP PARAMETERS'!AR14</f>
        <v>0.29699999999999999</v>
      </c>
      <c r="HI4" s="395">
        <f>'CROP PARAMETERS'!AR14</f>
        <v>0.29699999999999999</v>
      </c>
      <c r="HJ4" s="395">
        <f>'CROP PARAMETERS'!AR14</f>
        <v>0.29699999999999999</v>
      </c>
      <c r="HK4" s="395">
        <f>'CROP PARAMETERS'!AR14</f>
        <v>0.29699999999999999</v>
      </c>
      <c r="HL4" s="395">
        <f>'TREE PARAMETERS'!G13</f>
        <v>200</v>
      </c>
      <c r="HM4" s="395">
        <f>'TREE PARAMETERS'!H13</f>
        <v>180</v>
      </c>
      <c r="HN4" s="395">
        <f>'TREE PARAMETERS'!I13</f>
        <v>1</v>
      </c>
    </row>
    <row r="5" spans="1:222" x14ac:dyDescent="0.3">
      <c r="A5" s="268">
        <f>AFSystem!G15</f>
        <v>1</v>
      </c>
      <c r="B5" s="395">
        <f>Nitrogen!E9</f>
        <v>3.0000000000000001E-3</v>
      </c>
      <c r="C5" s="396">
        <f>WEATHER!C15</f>
        <v>0</v>
      </c>
      <c r="D5" s="396">
        <f>WEATHER!D15</f>
        <v>29.4</v>
      </c>
      <c r="E5" s="396">
        <f>WEATHER!E15</f>
        <v>4.032258064516129</v>
      </c>
      <c r="F5" s="124">
        <f>Phosphorus!B29</f>
        <v>4.7264351789339701E-2</v>
      </c>
      <c r="G5" s="396">
        <f>Phosphorus!F29</f>
        <v>2439.2003341164968</v>
      </c>
      <c r="H5" s="396">
        <f>Phosphorus!G29</f>
        <v>2439.2003341164968</v>
      </c>
      <c r="I5" s="396">
        <f>Phosphorus!H29</f>
        <v>2439.2003341164968</v>
      </c>
      <c r="J5" s="396">
        <f>Phosphorus!I29</f>
        <v>2439.2003341164968</v>
      </c>
      <c r="K5" s="396">
        <f>'Slash&amp;Burn'!B15</f>
        <v>0.19</v>
      </c>
      <c r="L5" s="396">
        <f>'Slash&amp;Burn'!C15</f>
        <v>0.215</v>
      </c>
      <c r="M5" s="396">
        <f>'Slash&amp;Burn'!D15</f>
        <v>5.5E-2</v>
      </c>
      <c r="N5" s="396">
        <f>'Slash&amp;Burn'!E15</f>
        <v>0.26500000000000001</v>
      </c>
      <c r="O5" s="396">
        <f>'Slash&amp;Burn'!F15</f>
        <v>0.28000000000000003</v>
      </c>
      <c r="P5" s="396">
        <f>'Slash&amp;Burn'!G15</f>
        <v>7.4999999999999997E-2</v>
      </c>
      <c r="Q5" s="396">
        <f>'Slash&amp;Burn'!J15</f>
        <v>8.5000000000000006E-2</v>
      </c>
      <c r="R5" s="396">
        <f>'Slash&amp;Burn'!K15</f>
        <v>0.95</v>
      </c>
      <c r="S5" s="396">
        <f>'Slash&amp;Burn'!L15</f>
        <v>7.4999999999999997E-2</v>
      </c>
      <c r="T5" s="396">
        <f>'Slash&amp;Burn'!O15</f>
        <v>1</v>
      </c>
      <c r="U5" s="397">
        <f>'CROP MANAGEMENT'!B14</f>
        <v>2</v>
      </c>
      <c r="V5" s="397">
        <f>'CROP MANAGEMENT'!G14</f>
        <v>2</v>
      </c>
      <c r="W5" s="397">
        <f>'CROP MANAGEMENT'!L14</f>
        <v>2</v>
      </c>
      <c r="X5" s="397">
        <f>'CROP MANAGEMENT'!Q14</f>
        <v>2</v>
      </c>
      <c r="Y5" s="397">
        <f>'CROP MANAGEMENT'!C14</f>
        <v>80</v>
      </c>
      <c r="Z5" s="397">
        <f>'CROP MANAGEMENT'!H14</f>
        <v>80</v>
      </c>
      <c r="AA5" s="397">
        <f>'CROP MANAGEMENT'!M14</f>
        <v>80</v>
      </c>
      <c r="AB5" s="397">
        <f>'CROP MANAGEMENT'!R14</f>
        <v>80</v>
      </c>
      <c r="AC5" s="397">
        <f>'CROP MANAGEMENT'!D14</f>
        <v>2</v>
      </c>
      <c r="AD5" s="397">
        <f>'CROP MANAGEMENT'!I14</f>
        <v>2</v>
      </c>
      <c r="AE5" s="397">
        <f>'CROP MANAGEMENT'!N14</f>
        <v>2</v>
      </c>
      <c r="AF5" s="397">
        <f>'CROP MANAGEMENT'!S14</f>
        <v>2</v>
      </c>
      <c r="AG5" s="397">
        <f>'CROP MANAGEMENT'!V14</f>
        <v>1</v>
      </c>
      <c r="AH5" s="397">
        <f>'CROP MANAGEMENT'!W14</f>
        <v>81</v>
      </c>
      <c r="AI5" s="396">
        <f>'CROP MANAGEMENT'!X14</f>
        <v>1</v>
      </c>
      <c r="AJ5" s="396">
        <f>'CROP MANAGEMENT'!Y14</f>
        <v>0</v>
      </c>
      <c r="AK5" s="396">
        <f>'CROP MANAGEMENT'!Z14</f>
        <v>0</v>
      </c>
      <c r="AL5" s="396">
        <f>'CROP MANAGEMENT'!AA14</f>
        <v>0</v>
      </c>
      <c r="AM5" s="396">
        <f>'CROP MANAGEMENT'!AB14</f>
        <v>0</v>
      </c>
      <c r="AN5" s="396">
        <f>'CROP MANAGEMENT'!AC14</f>
        <v>3</v>
      </c>
      <c r="AO5" s="396">
        <f>'CROP MANAGEMENT'!AD14</f>
        <v>3</v>
      </c>
      <c r="AP5" s="396">
        <f>'CROP MANAGEMENT'!AE14</f>
        <v>3</v>
      </c>
      <c r="AQ5" s="397">
        <f>'TREE MANAGEMENT'!C14</f>
        <v>100</v>
      </c>
      <c r="AR5" s="397">
        <f>'TREE MANAGEMENT'!E14</f>
        <v>100</v>
      </c>
      <c r="AS5" s="397">
        <f>'TREE MANAGEMENT'!G14</f>
        <v>100</v>
      </c>
      <c r="AT5" s="397">
        <f>'TREE MANAGEMENT'!D14</f>
        <v>251</v>
      </c>
      <c r="AU5" s="397">
        <f>'TREE MANAGEMENT'!F14</f>
        <v>251</v>
      </c>
      <c r="AV5" s="397">
        <f>'TREE MANAGEMENT'!H14</f>
        <v>251</v>
      </c>
      <c r="AW5" s="397"/>
      <c r="AX5" s="268">
        <f>'TREE MANAGEMENT'!K14</f>
        <v>100</v>
      </c>
      <c r="AY5" s="268">
        <f>'TREE MANAGEMENT'!L14</f>
        <v>287</v>
      </c>
      <c r="AZ5" s="268">
        <f>'TREE MANAGEMENT'!M14</f>
        <v>0.2</v>
      </c>
      <c r="BA5" s="268">
        <f>'TREE MANAGEMENT'!O14</f>
        <v>0.2</v>
      </c>
      <c r="BB5" s="268">
        <f>'TREE MANAGEMENT'!Q14</f>
        <v>1</v>
      </c>
      <c r="BC5" s="268">
        <f>'TREE MANAGEMENT'!N14</f>
        <v>0</v>
      </c>
      <c r="BD5" s="268">
        <f>'TREE MANAGEMENT'!P14</f>
        <v>0</v>
      </c>
      <c r="BE5" s="268">
        <f>'TREE MANAGEMENT'!R14</f>
        <v>0</v>
      </c>
      <c r="BF5" s="268">
        <f>'TREE MANAGEMENT'!W14</f>
        <v>100</v>
      </c>
      <c r="BG5" s="268">
        <f>'TREE MANAGEMENT'!Y14</f>
        <v>100</v>
      </c>
      <c r="BH5" s="268">
        <f>'TREE MANAGEMENT'!AA14</f>
        <v>100</v>
      </c>
      <c r="BI5" s="268">
        <f>'TREE MANAGEMENT'!X14</f>
        <v>364</v>
      </c>
      <c r="BJ5" s="268">
        <f>'TREE MANAGEMENT'!Z14</f>
        <v>364</v>
      </c>
      <c r="BK5" s="268">
        <f>'TREE MANAGEMENT'!AB14</f>
        <v>364</v>
      </c>
      <c r="BL5" s="268">
        <f>PROFITABILITY!F31</f>
        <v>1.78</v>
      </c>
      <c r="BM5" s="268">
        <f>PROFITABILITY!G31</f>
        <v>2</v>
      </c>
      <c r="BN5" s="268">
        <f>PROFITABILITY!H31</f>
        <v>15</v>
      </c>
      <c r="BO5" s="268">
        <f>PROFITABILITY!I31</f>
        <v>10</v>
      </c>
      <c r="BP5" s="268">
        <f>PROFITABILITY!J31</f>
        <v>1.54</v>
      </c>
      <c r="BQ5" s="268">
        <f>PROFITABILITY!F44</f>
        <v>0</v>
      </c>
      <c r="BR5" s="268">
        <f>PROFITABILITY!G44</f>
        <v>0</v>
      </c>
      <c r="BS5" s="268">
        <f>PROFITABILITY!H44</f>
        <v>0</v>
      </c>
      <c r="BT5" s="268">
        <f>PROFITABILITY!F11</f>
        <v>6100</v>
      </c>
      <c r="BU5" s="124">
        <f>'Soil Hydraulic'!B16</f>
        <v>-2.965811354102624E-3</v>
      </c>
      <c r="BV5" s="124">
        <f>'Soil Hydraulic'!I16</f>
        <v>-1.8168622715966337E-3</v>
      </c>
      <c r="BW5" s="124">
        <f>'Soil Hydraulic'!P16</f>
        <v>-2.1963206616468583E-4</v>
      </c>
      <c r="BX5" s="124">
        <f>'Soil Hydraulic'!W16</f>
        <v>-1.3352678429606182E-4</v>
      </c>
      <c r="BY5" s="396">
        <f>'Soil Hydraulic'!C16</f>
        <v>-1000000</v>
      </c>
      <c r="BZ5" s="396">
        <f>'Soil Hydraulic'!J16</f>
        <v>-1000000</v>
      </c>
      <c r="CA5" s="396">
        <f>'Soil Hydraulic'!Q16</f>
        <v>-1000000</v>
      </c>
      <c r="CB5" s="396">
        <f>'Soil Hydraulic'!X16</f>
        <v>-1000000</v>
      </c>
      <c r="CC5" s="395">
        <f>'Soil Hydraulic'!E16</f>
        <v>183.50489585804979</v>
      </c>
      <c r="CD5" s="395">
        <f>'Soil Hydraulic'!L16</f>
        <v>121.30866246737895</v>
      </c>
      <c r="CE5" s="395">
        <f>'Soil Hydraulic'!S16</f>
        <v>14.943409927702508</v>
      </c>
      <c r="CF5" s="395">
        <f>'Soil Hydraulic'!Z16</f>
        <v>11.512401539343706</v>
      </c>
      <c r="CG5" s="395">
        <f>'Soil Hydraulic'!E16</f>
        <v>183.50489585804979</v>
      </c>
      <c r="CH5" s="395">
        <f>'Soil Hydraulic'!L16</f>
        <v>121.30866246737895</v>
      </c>
      <c r="CI5" s="395">
        <f>'Soil Hydraulic'!S16</f>
        <v>14.943409927702508</v>
      </c>
      <c r="CJ5" s="395">
        <f>'Soil Hydraulic'!Z16</f>
        <v>11.512401539343706</v>
      </c>
      <c r="CK5" s="395">
        <f>'Soil Hydraulic'!E16</f>
        <v>183.50489585804979</v>
      </c>
      <c r="CL5" s="395">
        <f>'Soil Hydraulic'!L16</f>
        <v>121.30866246737895</v>
      </c>
      <c r="CM5" s="395">
        <f>'Soil Hydraulic'!S16</f>
        <v>14.943409927702508</v>
      </c>
      <c r="CN5" s="395">
        <f>'Soil Hydraulic'!Z16</f>
        <v>11.512401539343706</v>
      </c>
      <c r="CO5" s="395">
        <f>'Soil Hydraulic'!E16</f>
        <v>183.50489585804979</v>
      </c>
      <c r="CP5" s="395">
        <f>'Soil Hydraulic'!L16</f>
        <v>121.30866246737895</v>
      </c>
      <c r="CQ5" s="395">
        <f>'Soil Hydraulic'!S16</f>
        <v>14.943409927702508</v>
      </c>
      <c r="CR5" s="395">
        <f>'Soil Hydraulic'!Z16</f>
        <v>11.512401539343706</v>
      </c>
      <c r="CS5" s="395">
        <f>'Soil Hydraulic'!E16</f>
        <v>183.50489585804979</v>
      </c>
      <c r="CT5" s="395">
        <f>'Soil Hydraulic'!E16</f>
        <v>183.50489585804979</v>
      </c>
      <c r="CU5" s="395">
        <f>'Soil Hydraulic'!E16</f>
        <v>183.50489585804979</v>
      </c>
      <c r="CV5" s="395">
        <f>'Soil Hydraulic'!L16</f>
        <v>121.30866246737895</v>
      </c>
      <c r="CW5" s="395">
        <f>'Soil Hydraulic'!L16</f>
        <v>121.30866246737895</v>
      </c>
      <c r="CX5" s="395">
        <f>'Soil Hydraulic'!L16</f>
        <v>121.30866246737895</v>
      </c>
      <c r="CY5" s="395">
        <f>'Soil Hydraulic'!S16</f>
        <v>14.943409927702508</v>
      </c>
      <c r="CZ5" s="395">
        <f>'Soil Hydraulic'!S16</f>
        <v>14.943409927702508</v>
      </c>
      <c r="DA5" s="395">
        <f>'Soil Hydraulic'!S16</f>
        <v>14.943409927702508</v>
      </c>
      <c r="DB5" s="395">
        <f>'Soil Hydraulic'!Z16</f>
        <v>11.512401539343706</v>
      </c>
      <c r="DC5" s="395">
        <f>'Soil Hydraulic'!Z16</f>
        <v>11.512401539343706</v>
      </c>
      <c r="DD5" s="395">
        <f>'Soil Hydraulic'!Z16</f>
        <v>11.512401539343706</v>
      </c>
      <c r="DE5" s="395">
        <f>'Soil Hydraulic'!G16</f>
        <v>0.25128641787271427</v>
      </c>
      <c r="DF5" s="395">
        <f>'Soil Hydraulic'!N16</f>
        <v>0.29384180801540699</v>
      </c>
      <c r="DG5" s="395">
        <f>'Soil Hydraulic'!U16</f>
        <v>0.28180418658919248</v>
      </c>
      <c r="DH5" s="395">
        <f>'Soil Hydraulic'!AB16</f>
        <v>0.29381312497269574</v>
      </c>
      <c r="DI5" s="395">
        <f>'Soil Hydraulic'!G16</f>
        <v>0.25128641787271427</v>
      </c>
      <c r="DJ5" s="395">
        <f>'Soil Hydraulic'!AD16</f>
        <v>0.10815131634169549</v>
      </c>
      <c r="DK5" s="268">
        <f>'CROP PARAMETERS'!E15</f>
        <v>1</v>
      </c>
      <c r="DL5" s="268">
        <f>'CROP PARAMETERS'!F15</f>
        <v>1</v>
      </c>
      <c r="DM5" s="268">
        <f>'CROP PARAMETERS'!G15</f>
        <v>1</v>
      </c>
      <c r="DN5" s="268">
        <f>'CROP PARAMETERS'!H15</f>
        <v>1</v>
      </c>
      <c r="DO5" s="268">
        <f>'CROP PARAMETERS'!I15</f>
        <v>1</v>
      </c>
      <c r="DP5" s="395">
        <f>'CROP PARAMETERS'!L15</f>
        <v>0.95789664217915149</v>
      </c>
      <c r="DQ5" s="395">
        <f>'CROP PARAMETERS'!L15</f>
        <v>0.95789664217915149</v>
      </c>
      <c r="DR5" s="395">
        <f>'CROP PARAMETERS'!L15</f>
        <v>0.95789664217915149</v>
      </c>
      <c r="DS5" s="395">
        <f>'CROP PARAMETERS'!L15</f>
        <v>0.95789664217915149</v>
      </c>
      <c r="DT5" s="395">
        <f>'CROP PARAMETERS'!M15</f>
        <v>0.70889027005743932</v>
      </c>
      <c r="DU5" s="395">
        <f>'CROP PARAMETERS'!M15</f>
        <v>0.70889027005743932</v>
      </c>
      <c r="DV5" s="395">
        <f>'CROP PARAMETERS'!M15</f>
        <v>0.70889027005743932</v>
      </c>
      <c r="DW5" s="395">
        <f>'CROP PARAMETERS'!M15</f>
        <v>0.70889027005743932</v>
      </c>
      <c r="DX5" s="395">
        <f>'CROP PARAMETERS'!N15</f>
        <v>0.85464695277697145</v>
      </c>
      <c r="DY5" s="395">
        <f>'CROP PARAMETERS'!N15</f>
        <v>0.85464695277697145</v>
      </c>
      <c r="DZ5" s="395">
        <f>'CROP PARAMETERS'!N15</f>
        <v>0.85464695277697145</v>
      </c>
      <c r="EA5" s="395">
        <f>'CROP PARAMETERS'!N15</f>
        <v>0.85464695277697145</v>
      </c>
      <c r="EB5" s="395">
        <f>'CROP PARAMETERS'!O15</f>
        <v>0.25</v>
      </c>
      <c r="EC5" s="395">
        <f>'CROP PARAMETERS'!O15</f>
        <v>0.25</v>
      </c>
      <c r="ED5" s="395">
        <f>'CROP PARAMETERS'!O15</f>
        <v>0.25</v>
      </c>
      <c r="EE5" s="395">
        <f>'CROP PARAMETERS'!O15</f>
        <v>0.25</v>
      </c>
      <c r="EF5" s="395">
        <f>'CROP PARAMETERS'!P15</f>
        <v>0.70889027005743932</v>
      </c>
      <c r="EG5" s="395">
        <f>'CROP PARAMETERS'!P15</f>
        <v>0.70889027005743932</v>
      </c>
      <c r="EH5" s="395">
        <f>'CROP PARAMETERS'!P15</f>
        <v>0.70889027005743932</v>
      </c>
      <c r="EI5" s="395">
        <f>'CROP PARAMETERS'!P15</f>
        <v>0.70889027005743932</v>
      </c>
      <c r="EJ5" s="395">
        <f>'CROP PARAMETERS'!S15</f>
        <v>0.72317338491295935</v>
      </c>
      <c r="EK5" s="395">
        <f>'CROP PARAMETERS'!S15</f>
        <v>0.72317338491295935</v>
      </c>
      <c r="EL5" s="395">
        <f>'CROP PARAMETERS'!S15</f>
        <v>0.72317338491295935</v>
      </c>
      <c r="EM5" s="395">
        <f>'CROP PARAMETERS'!S15</f>
        <v>0.72317338491295935</v>
      </c>
      <c r="EN5" s="395">
        <f>'CROP PARAMETERS'!T15</f>
        <v>0.61520833333333336</v>
      </c>
      <c r="EO5" s="395">
        <f>'CROP PARAMETERS'!T15</f>
        <v>0.61520833333333336</v>
      </c>
      <c r="EP5" s="395">
        <f>'CROP PARAMETERS'!T15</f>
        <v>0.61520833333333336</v>
      </c>
      <c r="EQ5" s="395">
        <f>'CROP PARAMETERS'!T15</f>
        <v>0.61520833333333336</v>
      </c>
      <c r="ER5" s="395">
        <f>'CROP PARAMETERS'!U15</f>
        <v>0.5</v>
      </c>
      <c r="ES5" s="395">
        <f>'CROP PARAMETERS'!U15</f>
        <v>0.5</v>
      </c>
      <c r="ET5" s="395">
        <f>'CROP PARAMETERS'!U15</f>
        <v>0.5</v>
      </c>
      <c r="EU5" s="395">
        <f>'CROP PARAMETERS'!U15</f>
        <v>0.5</v>
      </c>
      <c r="EV5" s="395">
        <f>'CROP PARAMETERS'!V15</f>
        <v>0.63</v>
      </c>
      <c r="EW5" s="395">
        <f>'CROP PARAMETERS'!V15</f>
        <v>0.63</v>
      </c>
      <c r="EX5" s="395">
        <f>'CROP PARAMETERS'!V15</f>
        <v>0.63</v>
      </c>
      <c r="EY5" s="395">
        <f>'CROP PARAMETERS'!V15</f>
        <v>0.63</v>
      </c>
      <c r="EZ5" s="395">
        <f>'CROP PARAMETERS'!W15</f>
        <v>0.45</v>
      </c>
      <c r="FA5" s="395">
        <f>'CROP PARAMETERS'!W15</f>
        <v>0.45</v>
      </c>
      <c r="FB5" s="395">
        <f>'CROP PARAMETERS'!W15</f>
        <v>0.45</v>
      </c>
      <c r="FC5" s="395">
        <f>'CROP PARAMETERS'!W15</f>
        <v>0.45</v>
      </c>
      <c r="FD5" s="395">
        <f>'CROP PARAMETERS'!Z15</f>
        <v>0</v>
      </c>
      <c r="FE5" s="395">
        <f>'CROP PARAMETERS'!Z15</f>
        <v>0</v>
      </c>
      <c r="FF5" s="395">
        <f>'CROP PARAMETERS'!Z15</f>
        <v>0</v>
      </c>
      <c r="FG5" s="395">
        <f>'CROP PARAMETERS'!Z15</f>
        <v>0</v>
      </c>
      <c r="FH5" s="395">
        <f>'CROP PARAMETERS'!AA15</f>
        <v>0</v>
      </c>
      <c r="FI5" s="395">
        <f>'CROP PARAMETERS'!AA15</f>
        <v>0</v>
      </c>
      <c r="FJ5" s="395">
        <f>'CROP PARAMETERS'!AA15</f>
        <v>0</v>
      </c>
      <c r="FK5" s="395">
        <f>'CROP PARAMETERS'!AA15</f>
        <v>0</v>
      </c>
      <c r="FL5" s="395">
        <f>'CROP PARAMETERS'!AB15</f>
        <v>0</v>
      </c>
      <c r="FM5" s="395">
        <f>'CROP PARAMETERS'!AB15</f>
        <v>0</v>
      </c>
      <c r="FN5" s="395">
        <f>'CROP PARAMETERS'!AB15</f>
        <v>0</v>
      </c>
      <c r="FO5" s="395">
        <f>'CROP PARAMETERS'!AB15</f>
        <v>0</v>
      </c>
      <c r="FP5" s="395">
        <f>'CROP PARAMETERS'!AC15</f>
        <v>0</v>
      </c>
      <c r="FQ5" s="395">
        <f>'CROP PARAMETERS'!AC15</f>
        <v>0</v>
      </c>
      <c r="FR5" s="395">
        <f>'CROP PARAMETERS'!AC15</f>
        <v>0</v>
      </c>
      <c r="FS5" s="395">
        <f>'CROP PARAMETERS'!AC15</f>
        <v>0</v>
      </c>
      <c r="FT5" s="395">
        <f>'CROP PARAMETERS'!AD15</f>
        <v>0</v>
      </c>
      <c r="FU5" s="395">
        <f>'CROP PARAMETERS'!AD15</f>
        <v>0</v>
      </c>
      <c r="FV5" s="395">
        <f>'CROP PARAMETERS'!AD15</f>
        <v>0</v>
      </c>
      <c r="FW5" s="395">
        <f>'CROP PARAMETERS'!AD15</f>
        <v>0</v>
      </c>
      <c r="FX5" s="395">
        <f>'CROP PARAMETERS'!AG15</f>
        <v>25</v>
      </c>
      <c r="FY5" s="395">
        <f>'CROP PARAMETERS'!AG15</f>
        <v>25</v>
      </c>
      <c r="FZ5" s="395">
        <f>'CROP PARAMETERS'!AG15</f>
        <v>25</v>
      </c>
      <c r="GA5" s="395">
        <f>'CROP PARAMETERS'!AG15</f>
        <v>25</v>
      </c>
      <c r="GB5" s="395">
        <f>'CROP PARAMETERS'!AH15</f>
        <v>41</v>
      </c>
      <c r="GC5" s="395">
        <f>'CROP PARAMETERS'!AH15</f>
        <v>41</v>
      </c>
      <c r="GD5" s="395">
        <f>'CROP PARAMETERS'!AH15</f>
        <v>41</v>
      </c>
      <c r="GE5" s="395">
        <f>'CROP PARAMETERS'!AH15</f>
        <v>41</v>
      </c>
      <c r="GF5" s="395">
        <f>'CROP PARAMETERS'!AI15</f>
        <v>25</v>
      </c>
      <c r="GG5" s="395">
        <f>'CROP PARAMETERS'!AI15</f>
        <v>25</v>
      </c>
      <c r="GH5" s="395">
        <f>'CROP PARAMETERS'!AI15</f>
        <v>25</v>
      </c>
      <c r="GI5" s="395">
        <f>'CROP PARAMETERS'!AI15</f>
        <v>25</v>
      </c>
      <c r="GJ5" s="395">
        <f>'CROP PARAMETERS'!AJ15</f>
        <v>27.142857142857142</v>
      </c>
      <c r="GK5" s="395">
        <f>'CROP PARAMETERS'!AJ15</f>
        <v>27.142857142857142</v>
      </c>
      <c r="GL5" s="395">
        <f>'CROP PARAMETERS'!AJ15</f>
        <v>27.142857142857142</v>
      </c>
      <c r="GM5" s="395">
        <f>'CROP PARAMETERS'!AJ15</f>
        <v>27.142857142857142</v>
      </c>
      <c r="GN5" s="395">
        <f>'CROP PARAMETERS'!AK15</f>
        <v>10</v>
      </c>
      <c r="GO5" s="395">
        <f>'CROP PARAMETERS'!AK15</f>
        <v>10</v>
      </c>
      <c r="GP5" s="395">
        <f>'CROP PARAMETERS'!AK15</f>
        <v>10</v>
      </c>
      <c r="GQ5" s="395">
        <f>'CROP PARAMETERS'!AK15</f>
        <v>10</v>
      </c>
      <c r="GR5" s="395">
        <f>'CROP PARAMETERS'!AN15</f>
        <v>0.30199999999999999</v>
      </c>
      <c r="GS5" s="395">
        <f>'CROP PARAMETERS'!AN15</f>
        <v>0.30199999999999999</v>
      </c>
      <c r="GT5" s="395">
        <f>'CROP PARAMETERS'!AN15</f>
        <v>0.30199999999999999</v>
      </c>
      <c r="GU5" s="395">
        <f>'CROP PARAMETERS'!AN15</f>
        <v>0.30199999999999999</v>
      </c>
      <c r="GV5" s="395">
        <f>'CROP PARAMETERS'!AO15</f>
        <v>0.3</v>
      </c>
      <c r="GW5" s="395">
        <f>'CROP PARAMETERS'!AO15</f>
        <v>0.3</v>
      </c>
      <c r="GX5" s="395">
        <f>'CROP PARAMETERS'!AO15</f>
        <v>0.3</v>
      </c>
      <c r="GY5" s="395">
        <f>'CROP PARAMETERS'!AO15</f>
        <v>0.3</v>
      </c>
      <c r="GZ5" s="395">
        <f>'CROP PARAMETERS'!AP15</f>
        <v>0.30199999999999999</v>
      </c>
      <c r="HA5" s="395">
        <f>'CROP PARAMETERS'!AP15</f>
        <v>0.30199999999999999</v>
      </c>
      <c r="HB5" s="395">
        <f>'CROP PARAMETERS'!AP15</f>
        <v>0.30199999999999999</v>
      </c>
      <c r="HC5" s="395">
        <f>'CROP PARAMETERS'!AP15</f>
        <v>0.30199999999999999</v>
      </c>
      <c r="HD5" s="395">
        <f>'CROP PARAMETERS'!AQ15</f>
        <v>0.30199999999999999</v>
      </c>
      <c r="HE5" s="395">
        <f>'CROP PARAMETERS'!AQ15</f>
        <v>0.30199999999999999</v>
      </c>
      <c r="HF5" s="395">
        <f>'CROP PARAMETERS'!AQ15</f>
        <v>0.30199999999999999</v>
      </c>
      <c r="HG5" s="395">
        <f>'CROP PARAMETERS'!AQ15</f>
        <v>0.30199999999999999</v>
      </c>
      <c r="HH5" s="395">
        <f>'CROP PARAMETERS'!AR15</f>
        <v>0.30199999999999999</v>
      </c>
      <c r="HI5" s="395">
        <f>'CROP PARAMETERS'!AR15</f>
        <v>0.30199999999999999</v>
      </c>
      <c r="HJ5" s="395">
        <f>'CROP PARAMETERS'!AR15</f>
        <v>0.30199999999999999</v>
      </c>
      <c r="HK5" s="395">
        <f>'CROP PARAMETERS'!AR15</f>
        <v>0.30199999999999999</v>
      </c>
      <c r="HL5" s="395">
        <f>'TREE PARAMETERS'!G14</f>
        <v>250</v>
      </c>
      <c r="HM5" s="395">
        <f>'TREE PARAMETERS'!H14</f>
        <v>210</v>
      </c>
      <c r="HN5" s="395">
        <f>'TREE PARAMETERS'!I14</f>
        <v>165</v>
      </c>
    </row>
    <row r="6" spans="1:222" x14ac:dyDescent="0.3">
      <c r="A6" s="268">
        <f>AFSystem!G16</f>
        <v>1</v>
      </c>
      <c r="B6" s="395">
        <f>Nitrogen!B10</f>
        <v>1E-3</v>
      </c>
      <c r="C6" s="396">
        <f>WEATHER!C16</f>
        <v>43</v>
      </c>
      <c r="D6" s="396">
        <f>WEATHER!D16</f>
        <v>26.7</v>
      </c>
      <c r="E6" s="396">
        <f>WEATHER!E16</f>
        <v>4.032258064516129</v>
      </c>
      <c r="F6" s="124">
        <f>Phosphorus!B30</f>
        <v>0.12843089396089569</v>
      </c>
      <c r="G6" s="396">
        <f>Phosphorus!F30</f>
        <v>2376.1485165104295</v>
      </c>
      <c r="H6" s="396">
        <f>Phosphorus!G30</f>
        <v>2376.1485165104295</v>
      </c>
      <c r="I6" s="396">
        <f>Phosphorus!H30</f>
        <v>2376.1485165104295</v>
      </c>
      <c r="J6" s="396">
        <f>Phosphorus!I30</f>
        <v>2376.1485165104295</v>
      </c>
      <c r="K6" s="396">
        <f>'Slash&amp;Burn'!B16</f>
        <v>0.38</v>
      </c>
      <c r="L6" s="396">
        <f>'Slash&amp;Burn'!C16</f>
        <v>0.38500000000000001</v>
      </c>
      <c r="M6" s="396">
        <f>'Slash&amp;Burn'!D16</f>
        <v>6.5000000000000002E-2</v>
      </c>
      <c r="N6" s="396">
        <f>'Slash&amp;Burn'!E16</f>
        <v>0.22500000000000001</v>
      </c>
      <c r="O6" s="396">
        <f>'Slash&amp;Burn'!F16</f>
        <v>0.63</v>
      </c>
      <c r="P6" s="396">
        <f>'Slash&amp;Burn'!G16</f>
        <v>0.105</v>
      </c>
      <c r="Q6" s="396">
        <f>'Slash&amp;Burn'!J16</f>
        <v>0.19500000000000001</v>
      </c>
      <c r="R6" s="396">
        <f>'Slash&amp;Burn'!K16</f>
        <v>1</v>
      </c>
      <c r="S6" s="396">
        <f>'Slash&amp;Burn'!L16</f>
        <v>0.105</v>
      </c>
      <c r="T6" s="396">
        <f>'Slash&amp;Burn'!O16</f>
        <v>1.425</v>
      </c>
      <c r="U6" s="397">
        <f>'CROP MANAGEMENT'!B15</f>
        <v>100</v>
      </c>
      <c r="V6" s="397">
        <f>'CROP MANAGEMENT'!G15</f>
        <v>100</v>
      </c>
      <c r="W6" s="397">
        <f>'CROP MANAGEMENT'!L15</f>
        <v>100</v>
      </c>
      <c r="X6" s="397">
        <f>'CROP MANAGEMENT'!Q15</f>
        <v>100</v>
      </c>
      <c r="Y6" s="397">
        <f>'CROP MANAGEMENT'!C15</f>
        <v>317</v>
      </c>
      <c r="Z6" s="397">
        <f>'CROP MANAGEMENT'!H15</f>
        <v>317</v>
      </c>
      <c r="AA6" s="397">
        <f>'CROP MANAGEMENT'!M15</f>
        <v>317</v>
      </c>
      <c r="AB6" s="397">
        <f>'CROP MANAGEMENT'!R15</f>
        <v>317</v>
      </c>
      <c r="AC6" s="397">
        <f>'CROP MANAGEMENT'!D15</f>
        <v>2</v>
      </c>
      <c r="AD6" s="397">
        <f>'CROP MANAGEMENT'!I15</f>
        <v>2</v>
      </c>
      <c r="AE6" s="397">
        <f>'CROP MANAGEMENT'!N15</f>
        <v>2</v>
      </c>
      <c r="AF6" s="397">
        <f>'CROP MANAGEMENT'!S15</f>
        <v>2</v>
      </c>
      <c r="AG6" s="397">
        <f>'CROP MANAGEMENT'!V15</f>
        <v>1</v>
      </c>
      <c r="AH6" s="397">
        <f>'CROP MANAGEMENT'!W15</f>
        <v>82</v>
      </c>
      <c r="AI6" s="396">
        <f>'CROP MANAGEMENT'!X15</f>
        <v>0</v>
      </c>
      <c r="AJ6" s="396">
        <f>'CROP MANAGEMENT'!Y15</f>
        <v>1</v>
      </c>
      <c r="AK6" s="396">
        <f>'CROP MANAGEMENT'!Z15</f>
        <v>0</v>
      </c>
      <c r="AL6" s="396">
        <f>'CROP MANAGEMENT'!AA15</f>
        <v>0</v>
      </c>
      <c r="AM6" s="396">
        <f>'CROP MANAGEMENT'!AB15</f>
        <v>0</v>
      </c>
      <c r="AN6" s="396">
        <f>'CROP MANAGEMENT'!AC15</f>
        <v>4.5</v>
      </c>
      <c r="AO6" s="396">
        <f>'CROP MANAGEMENT'!AD15</f>
        <v>4.5</v>
      </c>
      <c r="AP6" s="396">
        <f>'CROP MANAGEMENT'!AE15</f>
        <v>4.5</v>
      </c>
      <c r="AQ6" s="397">
        <f>'TREE MANAGEMENT'!C15</f>
        <v>100</v>
      </c>
      <c r="AR6" s="397">
        <f>'TREE MANAGEMENT'!E15</f>
        <v>100</v>
      </c>
      <c r="AS6" s="397">
        <f>'TREE MANAGEMENT'!G15</f>
        <v>100</v>
      </c>
      <c r="AT6" s="397">
        <f>'TREE MANAGEMENT'!D15</f>
        <v>251</v>
      </c>
      <c r="AU6" s="397">
        <f>'TREE MANAGEMENT'!F15</f>
        <v>251</v>
      </c>
      <c r="AV6" s="397">
        <f>'TREE MANAGEMENT'!H15</f>
        <v>251</v>
      </c>
      <c r="AW6" s="397"/>
      <c r="AX6" s="268">
        <f>'TREE MANAGEMENT'!K15</f>
        <v>100</v>
      </c>
      <c r="AY6" s="268">
        <f>'TREE MANAGEMENT'!L15</f>
        <v>289</v>
      </c>
      <c r="AZ6" s="268">
        <f>'TREE MANAGEMENT'!M15</f>
        <v>0.2</v>
      </c>
      <c r="BA6" s="268">
        <f>'TREE MANAGEMENT'!O15</f>
        <v>0.2</v>
      </c>
      <c r="BB6" s="268">
        <f>'TREE MANAGEMENT'!Q15</f>
        <v>1</v>
      </c>
      <c r="BC6" s="268">
        <f>'TREE MANAGEMENT'!N15</f>
        <v>0</v>
      </c>
      <c r="BD6" s="268">
        <f>'TREE MANAGEMENT'!P15</f>
        <v>0</v>
      </c>
      <c r="BE6" s="268">
        <f>'TREE MANAGEMENT'!R15</f>
        <v>0</v>
      </c>
      <c r="BF6" s="268">
        <f>'TREE MANAGEMENT'!W15</f>
        <v>100</v>
      </c>
      <c r="BG6" s="268">
        <f>'TREE MANAGEMENT'!Y15</f>
        <v>100</v>
      </c>
      <c r="BH6" s="268">
        <f>'TREE MANAGEMENT'!AA15</f>
        <v>100</v>
      </c>
      <c r="BI6" s="268">
        <f>'TREE MANAGEMENT'!X15</f>
        <v>364</v>
      </c>
      <c r="BJ6" s="268">
        <f>'TREE MANAGEMENT'!Z15</f>
        <v>364</v>
      </c>
      <c r="BK6" s="268">
        <f>'TREE MANAGEMENT'!AB15</f>
        <v>364</v>
      </c>
      <c r="BL6" s="268">
        <f>PROFITABILITY!F32</f>
        <v>2</v>
      </c>
      <c r="BM6" s="268">
        <f>PROFITABILITY!G32</f>
        <v>2</v>
      </c>
      <c r="BN6" s="268">
        <f>PROFITABILITY!H32</f>
        <v>3</v>
      </c>
      <c r="BO6" s="268">
        <f>PROFITABILITY!I32</f>
        <v>2.2999999999999998</v>
      </c>
      <c r="BP6" s="268">
        <f>PROFITABILITY!J32</f>
        <v>2.2999999999999998</v>
      </c>
      <c r="BQ6" s="268">
        <f>PROFITABILITY!F45</f>
        <v>0</v>
      </c>
      <c r="BR6" s="268">
        <f>PROFITABILITY!G45</f>
        <v>0</v>
      </c>
      <c r="BS6" s="268">
        <f>PROFITABILITY!H45</f>
        <v>0</v>
      </c>
      <c r="BT6" s="268">
        <f>PROFITABILITY!F12</f>
        <v>100</v>
      </c>
      <c r="BU6" s="124">
        <f>'Soil Hydraulic'!B17</f>
        <v>5.8817485502675876E-3</v>
      </c>
      <c r="BV6" s="124">
        <f>'Soil Hydraulic'!I17</f>
        <v>-1.8168622715966337E-3</v>
      </c>
      <c r="BW6" s="124">
        <f>'Soil Hydraulic'!P17</f>
        <v>-2.1963206616468583E-4</v>
      </c>
      <c r="BX6" s="124">
        <f>'Soil Hydraulic'!W17</f>
        <v>-1.3352678429606182E-4</v>
      </c>
      <c r="BY6" s="396">
        <f>'Soil Hydraulic'!C17</f>
        <v>-392412.42542618426</v>
      </c>
      <c r="BZ6" s="396">
        <f>'Soil Hydraulic'!J17</f>
        <v>-1000000</v>
      </c>
      <c r="CA6" s="396">
        <f>'Soil Hydraulic'!Q17</f>
        <v>-1000000</v>
      </c>
      <c r="CB6" s="396">
        <f>'Soil Hydraulic'!X17</f>
        <v>-1000000</v>
      </c>
      <c r="CC6" s="395">
        <f>'Soil Hydraulic'!E17</f>
        <v>142.96397553742034</v>
      </c>
      <c r="CD6" s="395">
        <f>'Soil Hydraulic'!L17</f>
        <v>94.750846347836173</v>
      </c>
      <c r="CE6" s="395">
        <f>'Soil Hydraulic'!S17</f>
        <v>11.636736925562717</v>
      </c>
      <c r="CF6" s="395">
        <f>'Soil Hydraulic'!Z17</f>
        <v>8.9907404994461864</v>
      </c>
      <c r="CG6" s="395">
        <f>'Soil Hydraulic'!E17</f>
        <v>142.96397553742034</v>
      </c>
      <c r="CH6" s="395">
        <f>'Soil Hydraulic'!L17</f>
        <v>94.750846347836173</v>
      </c>
      <c r="CI6" s="395">
        <f>'Soil Hydraulic'!S17</f>
        <v>11.636736925562717</v>
      </c>
      <c r="CJ6" s="395">
        <f>'Soil Hydraulic'!Z17</f>
        <v>8.9907404994461864</v>
      </c>
      <c r="CK6" s="395">
        <f>'Soil Hydraulic'!E17</f>
        <v>142.96397553742034</v>
      </c>
      <c r="CL6" s="395">
        <f>'Soil Hydraulic'!L17</f>
        <v>94.750846347836173</v>
      </c>
      <c r="CM6" s="395">
        <f>'Soil Hydraulic'!S17</f>
        <v>11.636736925562717</v>
      </c>
      <c r="CN6" s="395">
        <f>'Soil Hydraulic'!Z17</f>
        <v>8.9907404994461864</v>
      </c>
      <c r="CO6" s="395">
        <f>'Soil Hydraulic'!E17</f>
        <v>142.96397553742034</v>
      </c>
      <c r="CP6" s="395">
        <f>'Soil Hydraulic'!L17</f>
        <v>94.750846347836173</v>
      </c>
      <c r="CQ6" s="395">
        <f>'Soil Hydraulic'!S17</f>
        <v>11.636736925562717</v>
      </c>
      <c r="CR6" s="395">
        <f>'Soil Hydraulic'!Z17</f>
        <v>8.9907404994461864</v>
      </c>
      <c r="CS6" s="395">
        <f>'Soil Hydraulic'!E17</f>
        <v>142.96397553742034</v>
      </c>
      <c r="CT6" s="395">
        <f>'Soil Hydraulic'!E17</f>
        <v>142.96397553742034</v>
      </c>
      <c r="CU6" s="395">
        <f>'Soil Hydraulic'!E17</f>
        <v>142.96397553742034</v>
      </c>
      <c r="CV6" s="395">
        <f>'Soil Hydraulic'!L17</f>
        <v>94.750846347836173</v>
      </c>
      <c r="CW6" s="395">
        <f>'Soil Hydraulic'!L17</f>
        <v>94.750846347836173</v>
      </c>
      <c r="CX6" s="395">
        <f>'Soil Hydraulic'!L17</f>
        <v>94.750846347836173</v>
      </c>
      <c r="CY6" s="395">
        <f>'Soil Hydraulic'!S17</f>
        <v>11.636736925562717</v>
      </c>
      <c r="CZ6" s="395">
        <f>'Soil Hydraulic'!S17</f>
        <v>11.636736925562717</v>
      </c>
      <c r="DA6" s="395">
        <f>'Soil Hydraulic'!S17</f>
        <v>11.636736925562717</v>
      </c>
      <c r="DB6" s="395">
        <f>'Soil Hydraulic'!Z17</f>
        <v>8.9907404994461864</v>
      </c>
      <c r="DC6" s="395">
        <f>'Soil Hydraulic'!Z17</f>
        <v>8.9907404994461864</v>
      </c>
      <c r="DD6" s="395">
        <f>'Soil Hydraulic'!Z17</f>
        <v>8.9907404994461864</v>
      </c>
      <c r="DE6" s="395">
        <f>'Soil Hydraulic'!G17</f>
        <v>0.25353218630065522</v>
      </c>
      <c r="DF6" s="395">
        <f>'Soil Hydraulic'!N17</f>
        <v>0.29577459563231506</v>
      </c>
      <c r="DG6" s="395">
        <f>'Soil Hydraulic'!U17</f>
        <v>0.28341459247028428</v>
      </c>
      <c r="DH6" s="395">
        <f>'Soil Hydraulic'!AB17</f>
        <v>0.29531663363462651</v>
      </c>
      <c r="DI6" s="395">
        <f>'Soil Hydraulic'!G17</f>
        <v>0.25353218630065522</v>
      </c>
      <c r="DJ6" s="395">
        <f>'Soil Hydraulic'!AD17</f>
        <v>324</v>
      </c>
      <c r="DK6" s="268">
        <f>'CROP PARAMETERS'!E16</f>
        <v>365</v>
      </c>
      <c r="DL6" s="268">
        <f>'CROP PARAMETERS'!F16</f>
        <v>365</v>
      </c>
      <c r="DM6" s="268">
        <f>'CROP PARAMETERS'!G16</f>
        <v>365</v>
      </c>
      <c r="DN6" s="268">
        <f>'CROP PARAMETERS'!H16</f>
        <v>365</v>
      </c>
      <c r="DO6" s="268">
        <f>'CROP PARAMETERS'!I16</f>
        <v>181</v>
      </c>
      <c r="DP6" s="395">
        <f>'CROP PARAMETERS'!L16</f>
        <v>1.0338658246085861</v>
      </c>
      <c r="DQ6" s="395">
        <f>'CROP PARAMETERS'!L16</f>
        <v>1.0338658246085861</v>
      </c>
      <c r="DR6" s="395">
        <f>'CROP PARAMETERS'!L16</f>
        <v>1.0338658246085861</v>
      </c>
      <c r="DS6" s="395">
        <f>'CROP PARAMETERS'!L16</f>
        <v>1.0338658246085861</v>
      </c>
      <c r="DT6" s="395">
        <f>'CROP PARAMETERS'!M16</f>
        <v>0.67721108887441572</v>
      </c>
      <c r="DU6" s="395">
        <f>'CROP PARAMETERS'!M16</f>
        <v>0.67721108887441572</v>
      </c>
      <c r="DV6" s="395">
        <f>'CROP PARAMETERS'!M16</f>
        <v>0.67721108887441572</v>
      </c>
      <c r="DW6" s="395">
        <f>'CROP PARAMETERS'!M16</f>
        <v>0.67721108887441572</v>
      </c>
      <c r="DX6" s="395">
        <f>'CROP PARAMETERS'!N16</f>
        <v>0.86550929130882082</v>
      </c>
      <c r="DY6" s="395">
        <f>'CROP PARAMETERS'!N16</f>
        <v>0.86550929130882082</v>
      </c>
      <c r="DZ6" s="395">
        <f>'CROP PARAMETERS'!N16</f>
        <v>0.86550929130882082</v>
      </c>
      <c r="EA6" s="395">
        <f>'CROP PARAMETERS'!N16</f>
        <v>0.86550929130882082</v>
      </c>
      <c r="EB6" s="395">
        <f>'CROP PARAMETERS'!O16</f>
        <v>0.25</v>
      </c>
      <c r="EC6" s="395">
        <f>'CROP PARAMETERS'!O16</f>
        <v>0.25</v>
      </c>
      <c r="ED6" s="395">
        <f>'CROP PARAMETERS'!O16</f>
        <v>0.25</v>
      </c>
      <c r="EE6" s="395">
        <f>'CROP PARAMETERS'!O16</f>
        <v>0.25</v>
      </c>
      <c r="EF6" s="395">
        <f>'CROP PARAMETERS'!P16</f>
        <v>0.67721108887441572</v>
      </c>
      <c r="EG6" s="395">
        <f>'CROP PARAMETERS'!P16</f>
        <v>0.67721108887441572</v>
      </c>
      <c r="EH6" s="395">
        <f>'CROP PARAMETERS'!P16</f>
        <v>0.67721108887441572</v>
      </c>
      <c r="EI6" s="395">
        <f>'CROP PARAMETERS'!P16</f>
        <v>0.67721108887441572</v>
      </c>
      <c r="EJ6" s="395">
        <f>'CROP PARAMETERS'!S16</f>
        <v>0.71070195163494321</v>
      </c>
      <c r="EK6" s="395">
        <f>'CROP PARAMETERS'!S16</f>
        <v>0.71070195163494321</v>
      </c>
      <c r="EL6" s="395">
        <f>'CROP PARAMETERS'!S16</f>
        <v>0.71070195163494321</v>
      </c>
      <c r="EM6" s="395">
        <f>'CROP PARAMETERS'!S16</f>
        <v>0.71070195163494321</v>
      </c>
      <c r="EN6" s="395">
        <f>'CROP PARAMETERS'!T16</f>
        <v>0.61888059701492537</v>
      </c>
      <c r="EO6" s="395">
        <f>'CROP PARAMETERS'!T16</f>
        <v>0.61888059701492537</v>
      </c>
      <c r="EP6" s="395">
        <f>'CROP PARAMETERS'!T16</f>
        <v>0.61888059701492537</v>
      </c>
      <c r="EQ6" s="395">
        <f>'CROP PARAMETERS'!T16</f>
        <v>0.61888059701492537</v>
      </c>
      <c r="ER6" s="395">
        <f>'CROP PARAMETERS'!U16</f>
        <v>0.5</v>
      </c>
      <c r="ES6" s="395">
        <f>'CROP PARAMETERS'!U16</f>
        <v>0.5</v>
      </c>
      <c r="ET6" s="395">
        <f>'CROP PARAMETERS'!U16</f>
        <v>0.5</v>
      </c>
      <c r="EU6" s="395">
        <f>'CROP PARAMETERS'!U16</f>
        <v>0.5</v>
      </c>
      <c r="EV6" s="395">
        <f>'CROP PARAMETERS'!V16</f>
        <v>0.63</v>
      </c>
      <c r="EW6" s="395">
        <f>'CROP PARAMETERS'!V16</f>
        <v>0.63</v>
      </c>
      <c r="EX6" s="395">
        <f>'CROP PARAMETERS'!V16</f>
        <v>0.63</v>
      </c>
      <c r="EY6" s="395">
        <f>'CROP PARAMETERS'!V16</f>
        <v>0.63</v>
      </c>
      <c r="EZ6" s="395">
        <f>'CROP PARAMETERS'!W16</f>
        <v>0.3</v>
      </c>
      <c r="FA6" s="395">
        <f>'CROP PARAMETERS'!W16</f>
        <v>0.3</v>
      </c>
      <c r="FB6" s="395">
        <f>'CROP PARAMETERS'!W16</f>
        <v>0.3</v>
      </c>
      <c r="FC6" s="395">
        <f>'CROP PARAMETERS'!W16</f>
        <v>0.3</v>
      </c>
      <c r="FD6" s="395">
        <f>'CROP PARAMETERS'!Z16</f>
        <v>0</v>
      </c>
      <c r="FE6" s="395">
        <f>'CROP PARAMETERS'!Z16</f>
        <v>0</v>
      </c>
      <c r="FF6" s="395">
        <f>'CROP PARAMETERS'!Z16</f>
        <v>0</v>
      </c>
      <c r="FG6" s="395">
        <f>'CROP PARAMETERS'!Z16</f>
        <v>0</v>
      </c>
      <c r="FH6" s="395">
        <f>'CROP PARAMETERS'!AA16</f>
        <v>0</v>
      </c>
      <c r="FI6" s="395">
        <f>'CROP PARAMETERS'!AA16</f>
        <v>0</v>
      </c>
      <c r="FJ6" s="395">
        <f>'CROP PARAMETERS'!AA16</f>
        <v>0</v>
      </c>
      <c r="FK6" s="395">
        <f>'CROP PARAMETERS'!AA16</f>
        <v>0</v>
      </c>
      <c r="FL6" s="395">
        <f>'CROP PARAMETERS'!AB16</f>
        <v>0</v>
      </c>
      <c r="FM6" s="395">
        <f>'CROP PARAMETERS'!AB16</f>
        <v>0</v>
      </c>
      <c r="FN6" s="395">
        <f>'CROP PARAMETERS'!AB16</f>
        <v>0</v>
      </c>
      <c r="FO6" s="395">
        <f>'CROP PARAMETERS'!AB16</f>
        <v>0</v>
      </c>
      <c r="FP6" s="395">
        <f>'CROP PARAMETERS'!AC16</f>
        <v>0</v>
      </c>
      <c r="FQ6" s="395">
        <f>'CROP PARAMETERS'!AC16</f>
        <v>0</v>
      </c>
      <c r="FR6" s="395">
        <f>'CROP PARAMETERS'!AC16</f>
        <v>0</v>
      </c>
      <c r="FS6" s="395">
        <f>'CROP PARAMETERS'!AC16</f>
        <v>0</v>
      </c>
      <c r="FT6" s="395">
        <f>'CROP PARAMETERS'!AD16</f>
        <v>0</v>
      </c>
      <c r="FU6" s="395">
        <f>'CROP PARAMETERS'!AD16</f>
        <v>0</v>
      </c>
      <c r="FV6" s="395">
        <f>'CROP PARAMETERS'!AD16</f>
        <v>0</v>
      </c>
      <c r="FW6" s="395">
        <f>'CROP PARAMETERS'!AD16</f>
        <v>0</v>
      </c>
      <c r="FX6" s="395">
        <f>'CROP PARAMETERS'!AG16</f>
        <v>25</v>
      </c>
      <c r="FY6" s="395">
        <f>'CROP PARAMETERS'!AG16</f>
        <v>25</v>
      </c>
      <c r="FZ6" s="395">
        <f>'CROP PARAMETERS'!AG16</f>
        <v>25</v>
      </c>
      <c r="GA6" s="395">
        <f>'CROP PARAMETERS'!AG16</f>
        <v>25</v>
      </c>
      <c r="GB6" s="395">
        <f>'CROP PARAMETERS'!AH16</f>
        <v>39</v>
      </c>
      <c r="GC6" s="395">
        <f>'CROP PARAMETERS'!AH16</f>
        <v>39</v>
      </c>
      <c r="GD6" s="395">
        <f>'CROP PARAMETERS'!AH16</f>
        <v>39</v>
      </c>
      <c r="GE6" s="395">
        <f>'CROP PARAMETERS'!AH16</f>
        <v>39</v>
      </c>
      <c r="GF6" s="395">
        <f>'CROP PARAMETERS'!AI16</f>
        <v>25</v>
      </c>
      <c r="GG6" s="395">
        <f>'CROP PARAMETERS'!AI16</f>
        <v>25</v>
      </c>
      <c r="GH6" s="395">
        <f>'CROP PARAMETERS'!AI16</f>
        <v>25</v>
      </c>
      <c r="GI6" s="395">
        <f>'CROP PARAMETERS'!AI16</f>
        <v>25</v>
      </c>
      <c r="GJ6" s="395">
        <f>'CROP PARAMETERS'!AJ16</f>
        <v>22.857142857142854</v>
      </c>
      <c r="GK6" s="395">
        <f>'CROP PARAMETERS'!AJ16</f>
        <v>22.857142857142854</v>
      </c>
      <c r="GL6" s="395">
        <f>'CROP PARAMETERS'!AJ16</f>
        <v>22.857142857142854</v>
      </c>
      <c r="GM6" s="395">
        <f>'CROP PARAMETERS'!AJ16</f>
        <v>22.857142857142854</v>
      </c>
      <c r="GN6" s="395">
        <f>'CROP PARAMETERS'!AK16</f>
        <v>10</v>
      </c>
      <c r="GO6" s="395">
        <f>'CROP PARAMETERS'!AK16</f>
        <v>10</v>
      </c>
      <c r="GP6" s="395">
        <f>'CROP PARAMETERS'!AK16</f>
        <v>10</v>
      </c>
      <c r="GQ6" s="395">
        <f>'CROP PARAMETERS'!AK16</f>
        <v>10</v>
      </c>
      <c r="GR6" s="395">
        <f>'CROP PARAMETERS'!AN16</f>
        <v>0.29199999999999998</v>
      </c>
      <c r="GS6" s="395">
        <f>'CROP PARAMETERS'!AN16</f>
        <v>0.29199999999999998</v>
      </c>
      <c r="GT6" s="395">
        <f>'CROP PARAMETERS'!AN16</f>
        <v>0.29199999999999998</v>
      </c>
      <c r="GU6" s="395">
        <f>'CROP PARAMETERS'!AN16</f>
        <v>0.29199999999999998</v>
      </c>
      <c r="GV6" s="395">
        <f>'CROP PARAMETERS'!AO16</f>
        <v>0.29199999999999998</v>
      </c>
      <c r="GW6" s="395">
        <f>'CROP PARAMETERS'!AO16</f>
        <v>0.29199999999999998</v>
      </c>
      <c r="GX6" s="395">
        <f>'CROP PARAMETERS'!AO16</f>
        <v>0.29199999999999998</v>
      </c>
      <c r="GY6" s="395">
        <f>'CROP PARAMETERS'!AO16</f>
        <v>0.29199999999999998</v>
      </c>
      <c r="GZ6" s="395">
        <f>'CROP PARAMETERS'!AP16</f>
        <v>0.29199999999999998</v>
      </c>
      <c r="HA6" s="395">
        <f>'CROP PARAMETERS'!AP16</f>
        <v>0.29199999999999998</v>
      </c>
      <c r="HB6" s="395">
        <f>'CROP PARAMETERS'!AP16</f>
        <v>0.29199999999999998</v>
      </c>
      <c r="HC6" s="395">
        <f>'CROP PARAMETERS'!AP16</f>
        <v>0.29199999999999998</v>
      </c>
      <c r="HD6" s="395">
        <f>'CROP PARAMETERS'!AQ16</f>
        <v>0.29199999999999998</v>
      </c>
      <c r="HE6" s="395">
        <f>'CROP PARAMETERS'!AQ16</f>
        <v>0.29199999999999998</v>
      </c>
      <c r="HF6" s="395">
        <f>'CROP PARAMETERS'!AQ16</f>
        <v>0.29199999999999998</v>
      </c>
      <c r="HG6" s="395">
        <f>'CROP PARAMETERS'!AQ16</f>
        <v>0.29199999999999998</v>
      </c>
      <c r="HH6" s="395">
        <f>'CROP PARAMETERS'!AR16</f>
        <v>0.29199999999999998</v>
      </c>
      <c r="HI6" s="395">
        <f>'CROP PARAMETERS'!AR16</f>
        <v>0.29199999999999998</v>
      </c>
      <c r="HJ6" s="395">
        <f>'CROP PARAMETERS'!AR16</f>
        <v>0.29199999999999998</v>
      </c>
      <c r="HK6" s="395">
        <f>'CROP PARAMETERS'!AR16</f>
        <v>0.29199999999999998</v>
      </c>
      <c r="HL6" s="395">
        <f>'TREE PARAMETERS'!G15</f>
        <v>0</v>
      </c>
      <c r="HM6" s="395">
        <f>'TREE PARAMETERS'!H15</f>
        <v>0.16666666666666666</v>
      </c>
      <c r="HN6" s="395">
        <f>'TREE PARAMETERS'!I15</f>
        <v>0.5</v>
      </c>
    </row>
    <row r="7" spans="1:222" x14ac:dyDescent="0.3">
      <c r="A7" s="268">
        <f>AFSystem!G20</f>
        <v>1</v>
      </c>
      <c r="B7" s="395">
        <f>Nitrogen!C10</f>
        <v>1E-3</v>
      </c>
      <c r="C7" s="396">
        <f>WEATHER!C17</f>
        <v>24</v>
      </c>
      <c r="D7" s="396">
        <f>WEATHER!D17</f>
        <v>29.5</v>
      </c>
      <c r="E7" s="396">
        <f>WEATHER!E17</f>
        <v>4.032258064516129</v>
      </c>
      <c r="F7" s="124">
        <f>Phosphorus!B31</f>
        <v>7.7683600767130226E-2</v>
      </c>
      <c r="G7" s="396">
        <f>Phosphorus!F31</f>
        <v>2300.3552878022324</v>
      </c>
      <c r="H7" s="396">
        <f>Phosphorus!G31</f>
        <v>2300.3552878022324</v>
      </c>
      <c r="I7" s="396">
        <f>Phosphorus!H31</f>
        <v>2300.3552878022324</v>
      </c>
      <c r="J7" s="396">
        <f>Phosphorus!I31</f>
        <v>2300.3552878022324</v>
      </c>
      <c r="K7" s="396">
        <f>'Slash&amp;Burn'!B17</f>
        <v>0.59</v>
      </c>
      <c r="L7" s="396">
        <f>'Slash&amp;Burn'!C17</f>
        <v>0.65500000000000003</v>
      </c>
      <c r="M7" s="396">
        <f>'Slash&amp;Burn'!D17</f>
        <v>8.5000000000000006E-2</v>
      </c>
      <c r="N7" s="396">
        <f>'Slash&amp;Burn'!E17</f>
        <v>0.17499999999999999</v>
      </c>
      <c r="O7" s="396">
        <f>'Slash&amp;Burn'!F17</f>
        <v>0.94</v>
      </c>
      <c r="P7" s="396">
        <f>'Slash&amp;Burn'!G17</f>
        <v>0.13500000000000001</v>
      </c>
      <c r="Q7" s="396">
        <f>'Slash&amp;Burn'!J17</f>
        <v>0.32500000000000001</v>
      </c>
      <c r="R7" s="396">
        <f>'Slash&amp;Burn'!K17</f>
        <v>1</v>
      </c>
      <c r="S7" s="396">
        <f>'Slash&amp;Burn'!L17</f>
        <v>0.14499999999999999</v>
      </c>
      <c r="T7" s="396">
        <f>'Slash&amp;Burn'!O17</f>
        <v>1.7749999999999999</v>
      </c>
      <c r="U7" s="397">
        <f>'CROP MANAGEMENT'!B16</f>
        <v>100</v>
      </c>
      <c r="V7" s="397">
        <f>'CROP MANAGEMENT'!G16</f>
        <v>100</v>
      </c>
      <c r="W7" s="397">
        <f>'CROP MANAGEMENT'!L16</f>
        <v>100</v>
      </c>
      <c r="X7" s="397">
        <f>'CROP MANAGEMENT'!Q16</f>
        <v>100</v>
      </c>
      <c r="Y7" s="397">
        <f>'CROP MANAGEMENT'!C16</f>
        <v>317</v>
      </c>
      <c r="Z7" s="397">
        <f>'CROP MANAGEMENT'!H16</f>
        <v>317</v>
      </c>
      <c r="AA7" s="397">
        <f>'CROP MANAGEMENT'!M16</f>
        <v>317</v>
      </c>
      <c r="AB7" s="397">
        <f>'CROP MANAGEMENT'!R16</f>
        <v>317</v>
      </c>
      <c r="AC7" s="397">
        <f>'CROP MANAGEMENT'!D16</f>
        <v>2</v>
      </c>
      <c r="AD7" s="397">
        <f>'CROP MANAGEMENT'!I16</f>
        <v>2</v>
      </c>
      <c r="AE7" s="397">
        <f>'CROP MANAGEMENT'!N16</f>
        <v>2</v>
      </c>
      <c r="AF7" s="397">
        <f>'CROP MANAGEMENT'!S16</f>
        <v>2</v>
      </c>
      <c r="AG7" s="397">
        <f>'CROP MANAGEMENT'!V16</f>
        <v>1</v>
      </c>
      <c r="AH7" s="397">
        <f>'CROP MANAGEMENT'!W16</f>
        <v>111</v>
      </c>
      <c r="AI7" s="396">
        <f>'CROP MANAGEMENT'!X16</f>
        <v>1</v>
      </c>
      <c r="AJ7" s="396">
        <f>'CROP MANAGEMENT'!Y16</f>
        <v>0</v>
      </c>
      <c r="AK7" s="396">
        <f>'CROP MANAGEMENT'!Z16</f>
        <v>0</v>
      </c>
      <c r="AL7" s="396">
        <f>'CROP MANAGEMENT'!AA16</f>
        <v>0</v>
      </c>
      <c r="AM7" s="396">
        <f>'CROP MANAGEMENT'!AB16</f>
        <v>0</v>
      </c>
      <c r="AN7" s="396">
        <f>'CROP MANAGEMENT'!AC16</f>
        <v>3</v>
      </c>
      <c r="AO7" s="396">
        <f>'CROP MANAGEMENT'!AD16</f>
        <v>3</v>
      </c>
      <c r="AP7" s="396">
        <f>'CROP MANAGEMENT'!AE16</f>
        <v>3</v>
      </c>
      <c r="AQ7" s="397">
        <f>'TREE MANAGEMENT'!C16</f>
        <v>100</v>
      </c>
      <c r="AR7" s="397">
        <f>'TREE MANAGEMENT'!E16</f>
        <v>100</v>
      </c>
      <c r="AS7" s="397">
        <f>'TREE MANAGEMENT'!G16</f>
        <v>100</v>
      </c>
      <c r="AT7" s="397">
        <f>'TREE MANAGEMENT'!D16</f>
        <v>251</v>
      </c>
      <c r="AU7" s="397">
        <f>'TREE MANAGEMENT'!F16</f>
        <v>251</v>
      </c>
      <c r="AV7" s="397">
        <f>'TREE MANAGEMENT'!H16</f>
        <v>251</v>
      </c>
      <c r="AW7" s="397"/>
      <c r="AX7" s="268">
        <f>'TREE MANAGEMENT'!K16</f>
        <v>100</v>
      </c>
      <c r="AY7" s="268">
        <f>'TREE MANAGEMENT'!L16</f>
        <v>291</v>
      </c>
      <c r="AZ7" s="268">
        <f>'TREE MANAGEMENT'!M16</f>
        <v>0.2</v>
      </c>
      <c r="BA7" s="268">
        <f>'TREE MANAGEMENT'!O16</f>
        <v>0.2</v>
      </c>
      <c r="BB7" s="268">
        <f>'TREE MANAGEMENT'!Q16</f>
        <v>1</v>
      </c>
      <c r="BC7" s="268">
        <f>'TREE MANAGEMENT'!N16</f>
        <v>0</v>
      </c>
      <c r="BD7" s="268">
        <f>'TREE MANAGEMENT'!P16</f>
        <v>0</v>
      </c>
      <c r="BE7" s="268">
        <f>'TREE MANAGEMENT'!R16</f>
        <v>0</v>
      </c>
      <c r="BF7" s="268">
        <f>'TREE MANAGEMENT'!W16</f>
        <v>100</v>
      </c>
      <c r="BG7" s="268">
        <f>'TREE MANAGEMENT'!Y16</f>
        <v>100</v>
      </c>
      <c r="BH7" s="268">
        <f>'TREE MANAGEMENT'!AA16</f>
        <v>100</v>
      </c>
      <c r="BI7" s="268">
        <f>'TREE MANAGEMENT'!X16</f>
        <v>364</v>
      </c>
      <c r="BJ7" s="268">
        <f>'TREE MANAGEMENT'!Z16</f>
        <v>364</v>
      </c>
      <c r="BK7" s="268">
        <f>'TREE MANAGEMENT'!AB16</f>
        <v>364</v>
      </c>
      <c r="BL7" s="268">
        <f>PROFITABILITY!F33</f>
        <v>300</v>
      </c>
      <c r="BM7" s="268">
        <f>PROFITABILITY!G33</f>
        <v>2350</v>
      </c>
      <c r="BN7" s="268">
        <f>PROFITABILITY!H33</f>
        <v>3000</v>
      </c>
      <c r="BO7" s="268">
        <f>PROFITABILITY!I33</f>
        <v>2000</v>
      </c>
      <c r="BP7" s="268">
        <f>PROFITABILITY!J33</f>
        <v>60</v>
      </c>
      <c r="BQ7" s="268">
        <f>PROFITABILITY!F46</f>
        <v>0</v>
      </c>
      <c r="BR7" s="268">
        <f>PROFITABILITY!G46</f>
        <v>2</v>
      </c>
      <c r="BS7" s="268">
        <f>PROFITABILITY!H46</f>
        <v>1.5702479338842976E-4</v>
      </c>
      <c r="BT7" s="268">
        <f>PROFITABILITY!F13</f>
        <v>100</v>
      </c>
      <c r="BU7" s="124">
        <f>'Soil Hydraulic'!B18</f>
        <v>2.5779692666346991E-2</v>
      </c>
      <c r="BV7" s="124">
        <f>'Soil Hydraulic'!I18</f>
        <v>-1.8168622715966337E-3</v>
      </c>
      <c r="BW7" s="124">
        <f>'Soil Hydraulic'!P18</f>
        <v>-2.1963206616468583E-4</v>
      </c>
      <c r="BX7" s="124">
        <f>'Soil Hydraulic'!W18</f>
        <v>-1.3352678429606182E-4</v>
      </c>
      <c r="BY7" s="396">
        <f>'Soil Hydraulic'!C18</f>
        <v>-152540.88421522715</v>
      </c>
      <c r="BZ7" s="396">
        <f>'Soil Hydraulic'!J18</f>
        <v>-1000000</v>
      </c>
      <c r="CA7" s="396">
        <f>'Soil Hydraulic'!Q18</f>
        <v>-1000000</v>
      </c>
      <c r="CB7" s="396">
        <f>'Soil Hydraulic'!X18</f>
        <v>-1000000</v>
      </c>
      <c r="CC7" s="395">
        <f>'Soil Hydraulic'!E18</f>
        <v>106.56143122704874</v>
      </c>
      <c r="CD7" s="395">
        <f>'Soil Hydraulic'!L18</f>
        <v>70.867723136514911</v>
      </c>
      <c r="CE7" s="395">
        <f>'Soil Hydraulic'!S18</f>
        <v>8.6833837087848647</v>
      </c>
      <c r="CF7" s="395">
        <f>'Soil Hydraulic'!Z18</f>
        <v>6.7208654105739329</v>
      </c>
      <c r="CG7" s="395">
        <f>'Soil Hydraulic'!E18</f>
        <v>106.56143122704874</v>
      </c>
      <c r="CH7" s="395">
        <f>'Soil Hydraulic'!L18</f>
        <v>70.867723136514911</v>
      </c>
      <c r="CI7" s="395">
        <f>'Soil Hydraulic'!S18</f>
        <v>8.6833837087848647</v>
      </c>
      <c r="CJ7" s="395">
        <f>'Soil Hydraulic'!Z18</f>
        <v>6.7208654105739329</v>
      </c>
      <c r="CK7" s="395">
        <f>'Soil Hydraulic'!E18</f>
        <v>106.56143122704874</v>
      </c>
      <c r="CL7" s="395">
        <f>'Soil Hydraulic'!L18</f>
        <v>70.867723136514911</v>
      </c>
      <c r="CM7" s="395">
        <f>'Soil Hydraulic'!S18</f>
        <v>8.6833837087848647</v>
      </c>
      <c r="CN7" s="395">
        <f>'Soil Hydraulic'!Z18</f>
        <v>6.7208654105739329</v>
      </c>
      <c r="CO7" s="395">
        <f>'Soil Hydraulic'!E18</f>
        <v>106.56143122704874</v>
      </c>
      <c r="CP7" s="395">
        <f>'Soil Hydraulic'!L18</f>
        <v>70.867723136514911</v>
      </c>
      <c r="CQ7" s="395">
        <f>'Soil Hydraulic'!S18</f>
        <v>8.6833837087848647</v>
      </c>
      <c r="CR7" s="395">
        <f>'Soil Hydraulic'!Z18</f>
        <v>6.7208654105739329</v>
      </c>
      <c r="CS7" s="395">
        <f>'Soil Hydraulic'!E18</f>
        <v>106.56143122704874</v>
      </c>
      <c r="CT7" s="395">
        <f>'Soil Hydraulic'!E18</f>
        <v>106.56143122704874</v>
      </c>
      <c r="CU7" s="395">
        <f>'Soil Hydraulic'!E18</f>
        <v>106.56143122704874</v>
      </c>
      <c r="CV7" s="395">
        <f>'Soil Hydraulic'!L18</f>
        <v>70.867723136514911</v>
      </c>
      <c r="CW7" s="395">
        <f>'Soil Hydraulic'!L18</f>
        <v>70.867723136514911</v>
      </c>
      <c r="CX7" s="395">
        <f>'Soil Hydraulic'!L18</f>
        <v>70.867723136514911</v>
      </c>
      <c r="CY7" s="395">
        <f>'Soil Hydraulic'!S18</f>
        <v>8.6833837087848647</v>
      </c>
      <c r="CZ7" s="395">
        <f>'Soil Hydraulic'!S18</f>
        <v>8.6833837087848647</v>
      </c>
      <c r="DA7" s="395">
        <f>'Soil Hydraulic'!S18</f>
        <v>8.6833837087848647</v>
      </c>
      <c r="DB7" s="395">
        <f>'Soil Hydraulic'!Z18</f>
        <v>6.7208654105739329</v>
      </c>
      <c r="DC7" s="395">
        <f>'Soil Hydraulic'!Z18</f>
        <v>6.7208654105739329</v>
      </c>
      <c r="DD7" s="395">
        <f>'Soil Hydraulic'!Z18</f>
        <v>6.7208654105739329</v>
      </c>
      <c r="DE7" s="395">
        <f>'Soil Hydraulic'!G18</f>
        <v>0.25590400697472143</v>
      </c>
      <c r="DF7" s="395">
        <f>'Soil Hydraulic'!N18</f>
        <v>0.29781030696775002</v>
      </c>
      <c r="DG7" s="395">
        <f>'Soil Hydraulic'!U18</f>
        <v>0.28510926873089881</v>
      </c>
      <c r="DH7" s="395">
        <f>'Soil Hydraulic'!AB18</f>
        <v>0.29689736792606802</v>
      </c>
      <c r="DI7" s="395">
        <f>'Soil Hydraulic'!G18</f>
        <v>0.25590400697472143</v>
      </c>
      <c r="DJ7" s="395">
        <f>'Soil Hydraulic'!AD18</f>
        <v>324</v>
      </c>
      <c r="DK7" s="268">
        <f>'CROP PARAMETERS'!E17</f>
        <v>1.7299999999999999E-2</v>
      </c>
      <c r="DL7" s="268">
        <f>'CROP PARAMETERS'!F17</f>
        <v>1.4E-2</v>
      </c>
      <c r="DM7" s="268">
        <f>'CROP PARAMETERS'!G17</f>
        <v>1.9599999999999999E-2</v>
      </c>
      <c r="DN7" s="268">
        <f>'CROP PARAMETERS'!H17</f>
        <v>4.7E-2</v>
      </c>
      <c r="DO7" s="268">
        <f>'CROP PARAMETERS'!I17</f>
        <v>0.02</v>
      </c>
      <c r="DP7" s="395">
        <f>'CROP PARAMETERS'!L17</f>
        <v>1.1006561564479505</v>
      </c>
      <c r="DQ7" s="395">
        <f>'CROP PARAMETERS'!L17</f>
        <v>1.1006561564479505</v>
      </c>
      <c r="DR7" s="395">
        <f>'CROP PARAMETERS'!L17</f>
        <v>1.1006561564479505</v>
      </c>
      <c r="DS7" s="395">
        <f>'CROP PARAMETERS'!L17</f>
        <v>1.1006561564479505</v>
      </c>
      <c r="DT7" s="395">
        <f>'CROP PARAMETERS'!M17</f>
        <v>0.70723289558913216</v>
      </c>
      <c r="DU7" s="395">
        <f>'CROP PARAMETERS'!M17</f>
        <v>0.70723289558913216</v>
      </c>
      <c r="DV7" s="395">
        <f>'CROP PARAMETERS'!M17</f>
        <v>0.70723289558913216</v>
      </c>
      <c r="DW7" s="395">
        <f>'CROP PARAMETERS'!M17</f>
        <v>0.70723289558913216</v>
      </c>
      <c r="DX7" s="395">
        <f>'CROP PARAMETERS'!N17</f>
        <v>0.87637162984067019</v>
      </c>
      <c r="DY7" s="395">
        <f>'CROP PARAMETERS'!N17</f>
        <v>0.87637162984067019</v>
      </c>
      <c r="DZ7" s="395">
        <f>'CROP PARAMETERS'!N17</f>
        <v>0.87637162984067019</v>
      </c>
      <c r="EA7" s="395">
        <f>'CROP PARAMETERS'!N17</f>
        <v>0.87637162984067019</v>
      </c>
      <c r="EB7" s="395">
        <f>'CROP PARAMETERS'!O17</f>
        <v>0.25</v>
      </c>
      <c r="EC7" s="395">
        <f>'CROP PARAMETERS'!O17</f>
        <v>0.25</v>
      </c>
      <c r="ED7" s="395">
        <f>'CROP PARAMETERS'!O17</f>
        <v>0.25</v>
      </c>
      <c r="EE7" s="395">
        <f>'CROP PARAMETERS'!O17</f>
        <v>0.25</v>
      </c>
      <c r="EF7" s="395">
        <f>'CROP PARAMETERS'!P17</f>
        <v>0.70723289558913216</v>
      </c>
      <c r="EG7" s="395">
        <f>'CROP PARAMETERS'!P17</f>
        <v>0.70723289558913216</v>
      </c>
      <c r="EH7" s="395">
        <f>'CROP PARAMETERS'!P17</f>
        <v>0.70723289558913216</v>
      </c>
      <c r="EI7" s="395">
        <f>'CROP PARAMETERS'!P17</f>
        <v>0.70723289558913216</v>
      </c>
      <c r="EJ7" s="395">
        <f>'CROP PARAMETERS'!S17</f>
        <v>0.69671663188569188</v>
      </c>
      <c r="EK7" s="395">
        <f>'CROP PARAMETERS'!S17</f>
        <v>0.69671663188569188</v>
      </c>
      <c r="EL7" s="395">
        <f>'CROP PARAMETERS'!S17</f>
        <v>0.69671663188569188</v>
      </c>
      <c r="EM7" s="395">
        <f>'CROP PARAMETERS'!S17</f>
        <v>0.69671663188569188</v>
      </c>
      <c r="EN7" s="395">
        <f>'CROP PARAMETERS'!T17</f>
        <v>0.61907649253731345</v>
      </c>
      <c r="EO7" s="395">
        <f>'CROP PARAMETERS'!T17</f>
        <v>0.61907649253731345</v>
      </c>
      <c r="EP7" s="395">
        <f>'CROP PARAMETERS'!T17</f>
        <v>0.61907649253731345</v>
      </c>
      <c r="EQ7" s="395">
        <f>'CROP PARAMETERS'!T17</f>
        <v>0.61907649253731345</v>
      </c>
      <c r="ER7" s="395">
        <f>'CROP PARAMETERS'!U17</f>
        <v>0.5</v>
      </c>
      <c r="ES7" s="395">
        <f>'CROP PARAMETERS'!U17</f>
        <v>0.5</v>
      </c>
      <c r="ET7" s="395">
        <f>'CROP PARAMETERS'!U17</f>
        <v>0.5</v>
      </c>
      <c r="EU7" s="395">
        <f>'CROP PARAMETERS'!U17</f>
        <v>0.5</v>
      </c>
      <c r="EV7" s="395">
        <f>'CROP PARAMETERS'!V17</f>
        <v>0.63</v>
      </c>
      <c r="EW7" s="395">
        <f>'CROP PARAMETERS'!V17</f>
        <v>0.63</v>
      </c>
      <c r="EX7" s="395">
        <f>'CROP PARAMETERS'!V17</f>
        <v>0.63</v>
      </c>
      <c r="EY7" s="395">
        <f>'CROP PARAMETERS'!V17</f>
        <v>0.63</v>
      </c>
      <c r="EZ7" s="395">
        <f>'CROP PARAMETERS'!W17</f>
        <v>0.2</v>
      </c>
      <c r="FA7" s="395">
        <f>'CROP PARAMETERS'!W17</f>
        <v>0.2</v>
      </c>
      <c r="FB7" s="395">
        <f>'CROP PARAMETERS'!W17</f>
        <v>0.2</v>
      </c>
      <c r="FC7" s="395">
        <f>'CROP PARAMETERS'!W17</f>
        <v>0.2</v>
      </c>
      <c r="FD7" s="395">
        <f>'CROP PARAMETERS'!Z17</f>
        <v>0</v>
      </c>
      <c r="FE7" s="395">
        <f>'CROP PARAMETERS'!Z17</f>
        <v>0</v>
      </c>
      <c r="FF7" s="395">
        <f>'CROP PARAMETERS'!Z17</f>
        <v>0</v>
      </c>
      <c r="FG7" s="395">
        <f>'CROP PARAMETERS'!Z17</f>
        <v>0</v>
      </c>
      <c r="FH7" s="395">
        <f>'CROP PARAMETERS'!AA17</f>
        <v>0</v>
      </c>
      <c r="FI7" s="395">
        <f>'CROP PARAMETERS'!AA17</f>
        <v>0</v>
      </c>
      <c r="FJ7" s="395">
        <f>'CROP PARAMETERS'!AA17</f>
        <v>0</v>
      </c>
      <c r="FK7" s="395">
        <f>'CROP PARAMETERS'!AA17</f>
        <v>0</v>
      </c>
      <c r="FL7" s="395">
        <f>'CROP PARAMETERS'!AB17</f>
        <v>0</v>
      </c>
      <c r="FM7" s="395">
        <f>'CROP PARAMETERS'!AB17</f>
        <v>0</v>
      </c>
      <c r="FN7" s="395">
        <f>'CROP PARAMETERS'!AB17</f>
        <v>0</v>
      </c>
      <c r="FO7" s="395">
        <f>'CROP PARAMETERS'!AB17</f>
        <v>0</v>
      </c>
      <c r="FP7" s="395">
        <f>'CROP PARAMETERS'!AC17</f>
        <v>0</v>
      </c>
      <c r="FQ7" s="395">
        <f>'CROP PARAMETERS'!AC17</f>
        <v>0</v>
      </c>
      <c r="FR7" s="395">
        <f>'CROP PARAMETERS'!AC17</f>
        <v>0</v>
      </c>
      <c r="FS7" s="395">
        <f>'CROP PARAMETERS'!AC17</f>
        <v>0</v>
      </c>
      <c r="FT7" s="395">
        <f>'CROP PARAMETERS'!AD17</f>
        <v>0</v>
      </c>
      <c r="FU7" s="395">
        <f>'CROP PARAMETERS'!AD17</f>
        <v>0</v>
      </c>
      <c r="FV7" s="395">
        <f>'CROP PARAMETERS'!AD17</f>
        <v>0</v>
      </c>
      <c r="FW7" s="395">
        <f>'CROP PARAMETERS'!AD17</f>
        <v>0</v>
      </c>
      <c r="FX7" s="395">
        <f>'CROP PARAMETERS'!AG17</f>
        <v>25</v>
      </c>
      <c r="FY7" s="395">
        <f>'CROP PARAMETERS'!AG17</f>
        <v>25</v>
      </c>
      <c r="FZ7" s="395">
        <f>'CROP PARAMETERS'!AG17</f>
        <v>25</v>
      </c>
      <c r="GA7" s="395">
        <f>'CROP PARAMETERS'!AG17</f>
        <v>25</v>
      </c>
      <c r="GB7" s="395">
        <f>'CROP PARAMETERS'!AH17</f>
        <v>37.5</v>
      </c>
      <c r="GC7" s="395">
        <f>'CROP PARAMETERS'!AH17</f>
        <v>37.5</v>
      </c>
      <c r="GD7" s="395">
        <f>'CROP PARAMETERS'!AH17</f>
        <v>37.5</v>
      </c>
      <c r="GE7" s="395">
        <f>'CROP PARAMETERS'!AH17</f>
        <v>37.5</v>
      </c>
      <c r="GF7" s="395">
        <f>'CROP PARAMETERS'!AI17</f>
        <v>25</v>
      </c>
      <c r="GG7" s="395">
        <f>'CROP PARAMETERS'!AI17</f>
        <v>25</v>
      </c>
      <c r="GH7" s="395">
        <f>'CROP PARAMETERS'!AI17</f>
        <v>25</v>
      </c>
      <c r="GI7" s="395">
        <f>'CROP PARAMETERS'!AI17</f>
        <v>25</v>
      </c>
      <c r="GJ7" s="395">
        <f>'CROP PARAMETERS'!AJ17</f>
        <v>18.571428571428569</v>
      </c>
      <c r="GK7" s="395">
        <f>'CROP PARAMETERS'!AJ17</f>
        <v>18.571428571428569</v>
      </c>
      <c r="GL7" s="395">
        <f>'CROP PARAMETERS'!AJ17</f>
        <v>18.571428571428569</v>
      </c>
      <c r="GM7" s="395">
        <f>'CROP PARAMETERS'!AJ17</f>
        <v>18.571428571428569</v>
      </c>
      <c r="GN7" s="395">
        <f>'CROP PARAMETERS'!AK17</f>
        <v>10</v>
      </c>
      <c r="GO7" s="395">
        <f>'CROP PARAMETERS'!AK17</f>
        <v>10</v>
      </c>
      <c r="GP7" s="395">
        <f>'CROP PARAMETERS'!AK17</f>
        <v>10</v>
      </c>
      <c r="GQ7" s="395">
        <f>'CROP PARAMETERS'!AK17</f>
        <v>10</v>
      </c>
      <c r="GR7" s="395">
        <f>'CROP PARAMETERS'!AN17</f>
        <v>0.28699999999999998</v>
      </c>
      <c r="GS7" s="395">
        <f>'CROP PARAMETERS'!AN17</f>
        <v>0.28699999999999998</v>
      </c>
      <c r="GT7" s="395">
        <f>'CROP PARAMETERS'!AN17</f>
        <v>0.28699999999999998</v>
      </c>
      <c r="GU7" s="395">
        <f>'CROP PARAMETERS'!AN17</f>
        <v>0.28699999999999998</v>
      </c>
      <c r="GV7" s="395">
        <f>'CROP PARAMETERS'!AO17</f>
        <v>0.28699999999999998</v>
      </c>
      <c r="GW7" s="395">
        <f>'CROP PARAMETERS'!AO17</f>
        <v>0.28699999999999998</v>
      </c>
      <c r="GX7" s="395">
        <f>'CROP PARAMETERS'!AO17</f>
        <v>0.28699999999999998</v>
      </c>
      <c r="GY7" s="395">
        <f>'CROP PARAMETERS'!AO17</f>
        <v>0.28699999999999998</v>
      </c>
      <c r="GZ7" s="395">
        <f>'CROP PARAMETERS'!AP17</f>
        <v>0.28699999999999998</v>
      </c>
      <c r="HA7" s="395">
        <f>'CROP PARAMETERS'!AP17</f>
        <v>0.28699999999999998</v>
      </c>
      <c r="HB7" s="395">
        <f>'CROP PARAMETERS'!AP17</f>
        <v>0.28699999999999998</v>
      </c>
      <c r="HC7" s="395">
        <f>'CROP PARAMETERS'!AP17</f>
        <v>0.28699999999999998</v>
      </c>
      <c r="HD7" s="395">
        <f>'CROP PARAMETERS'!AQ17</f>
        <v>0.28699999999999998</v>
      </c>
      <c r="HE7" s="395">
        <f>'CROP PARAMETERS'!AQ17</f>
        <v>0.28699999999999998</v>
      </c>
      <c r="HF7" s="395">
        <f>'CROP PARAMETERS'!AQ17</f>
        <v>0.28699999999999998</v>
      </c>
      <c r="HG7" s="395">
        <f>'CROP PARAMETERS'!AQ17</f>
        <v>0.28699999999999998</v>
      </c>
      <c r="HH7" s="395">
        <f>'CROP PARAMETERS'!AR17</f>
        <v>0.28699999999999998</v>
      </c>
      <c r="HI7" s="395">
        <f>'CROP PARAMETERS'!AR17</f>
        <v>0.28699999999999998</v>
      </c>
      <c r="HJ7" s="395">
        <f>'CROP PARAMETERS'!AR17</f>
        <v>0.28699999999999998</v>
      </c>
      <c r="HK7" s="395">
        <f>'CROP PARAMETERS'!AR17</f>
        <v>0.28699999999999998</v>
      </c>
      <c r="HL7" s="395">
        <f>'TREE PARAMETERS'!G16</f>
        <v>0.3</v>
      </c>
      <c r="HM7" s="395">
        <f>'TREE PARAMETERS'!H16</f>
        <v>1</v>
      </c>
      <c r="HN7" s="395">
        <f>'TREE PARAMETERS'!I16</f>
        <v>1</v>
      </c>
    </row>
    <row r="8" spans="1:222" x14ac:dyDescent="0.3">
      <c r="A8" s="268">
        <f>AFSystem!G21</f>
        <v>1</v>
      </c>
      <c r="B8" s="395">
        <f>Nitrogen!D10</f>
        <v>1E-3</v>
      </c>
      <c r="C8" s="396">
        <f>WEATHER!C18</f>
        <v>0</v>
      </c>
      <c r="D8" s="396">
        <f>WEATHER!D18</f>
        <v>28</v>
      </c>
      <c r="E8" s="396">
        <f>WEATHER!E18</f>
        <v>4.032258064516129</v>
      </c>
      <c r="F8" s="124">
        <f>Phosphorus!B32</f>
        <v>4.6656814818024077E-2</v>
      </c>
      <c r="G8" s="396">
        <f>Phosphorus!F32</f>
        <v>2244.0231099099465</v>
      </c>
      <c r="H8" s="396">
        <f>Phosphorus!G32</f>
        <v>2244.0231099099465</v>
      </c>
      <c r="I8" s="396">
        <f>Phosphorus!H32</f>
        <v>2244.0231099099465</v>
      </c>
      <c r="J8" s="396">
        <f>Phosphorus!I32</f>
        <v>2244.0231099099465</v>
      </c>
      <c r="K8" s="396">
        <f>'Slash&amp;Burn'!B18</f>
        <v>0.76</v>
      </c>
      <c r="L8" s="396">
        <f>'Slash&amp;Burn'!C18</f>
        <v>0.83499999999999996</v>
      </c>
      <c r="M8" s="396">
        <f>'Slash&amp;Burn'!D18</f>
        <v>0.125</v>
      </c>
      <c r="N8" s="396">
        <f>'Slash&amp;Burn'!E18</f>
        <v>0.14499999999999999</v>
      </c>
      <c r="O8" s="396">
        <f>'Slash&amp;Burn'!F18</f>
        <v>1</v>
      </c>
      <c r="P8" s="396">
        <f>'Slash&amp;Burn'!G18</f>
        <v>0.185</v>
      </c>
      <c r="Q8" s="396">
        <f>'Slash&amp;Burn'!J18</f>
        <v>0.435</v>
      </c>
      <c r="R8" s="396">
        <f>'Slash&amp;Burn'!K18</f>
        <v>1</v>
      </c>
      <c r="S8" s="396">
        <f>'Slash&amp;Burn'!L18</f>
        <v>0.17499999999999999</v>
      </c>
      <c r="T8" s="396">
        <f>'Slash&amp;Burn'!O18</f>
        <v>1.9750000000000001</v>
      </c>
      <c r="U8" s="397">
        <f>'CROP MANAGEMENT'!B17</f>
        <v>100</v>
      </c>
      <c r="V8" s="397">
        <f>'CROP MANAGEMENT'!G17</f>
        <v>100</v>
      </c>
      <c r="W8" s="397">
        <f>'CROP MANAGEMENT'!L17</f>
        <v>100</v>
      </c>
      <c r="X8" s="397">
        <f>'CROP MANAGEMENT'!Q17</f>
        <v>100</v>
      </c>
      <c r="Y8" s="397">
        <f>'CROP MANAGEMENT'!C17</f>
        <v>317</v>
      </c>
      <c r="Z8" s="397">
        <f>'CROP MANAGEMENT'!H17</f>
        <v>317</v>
      </c>
      <c r="AA8" s="397">
        <f>'CROP MANAGEMENT'!M17</f>
        <v>317</v>
      </c>
      <c r="AB8" s="397">
        <f>'CROP MANAGEMENT'!R17</f>
        <v>317</v>
      </c>
      <c r="AC8" s="397">
        <f>'CROP MANAGEMENT'!D17</f>
        <v>2</v>
      </c>
      <c r="AD8" s="397">
        <f>'CROP MANAGEMENT'!I17</f>
        <v>2</v>
      </c>
      <c r="AE8" s="397">
        <f>'CROP MANAGEMENT'!N17</f>
        <v>2</v>
      </c>
      <c r="AF8" s="397">
        <f>'CROP MANAGEMENT'!S17</f>
        <v>2</v>
      </c>
      <c r="AG8" s="397">
        <f>'CROP MANAGEMENT'!V17</f>
        <v>1</v>
      </c>
      <c r="AH8" s="397">
        <f>'CROP MANAGEMENT'!W17</f>
        <v>305</v>
      </c>
      <c r="AI8" s="396">
        <f>'CROP MANAGEMENT'!X17</f>
        <v>1</v>
      </c>
      <c r="AJ8" s="396">
        <f>'CROP MANAGEMENT'!Y17</f>
        <v>0</v>
      </c>
      <c r="AK8" s="396">
        <f>'CROP MANAGEMENT'!Z17</f>
        <v>0</v>
      </c>
      <c r="AL8" s="396">
        <f>'CROP MANAGEMENT'!AA17</f>
        <v>0</v>
      </c>
      <c r="AM8" s="396">
        <f>'CROP MANAGEMENT'!AB17</f>
        <v>0</v>
      </c>
      <c r="AN8" s="396">
        <f>'CROP MANAGEMENT'!AC17</f>
        <v>3</v>
      </c>
      <c r="AO8" s="396">
        <f>'CROP MANAGEMENT'!AD17</f>
        <v>3</v>
      </c>
      <c r="AP8" s="396">
        <f>'CROP MANAGEMENT'!AE17</f>
        <v>3</v>
      </c>
      <c r="AQ8" s="397">
        <f>'TREE MANAGEMENT'!C17</f>
        <v>100</v>
      </c>
      <c r="AR8" s="397">
        <f>'TREE MANAGEMENT'!E17</f>
        <v>100</v>
      </c>
      <c r="AS8" s="397">
        <f>'TREE MANAGEMENT'!G17</f>
        <v>100</v>
      </c>
      <c r="AT8" s="397">
        <f>'TREE MANAGEMENT'!D17</f>
        <v>251</v>
      </c>
      <c r="AU8" s="397">
        <f>'TREE MANAGEMENT'!F17</f>
        <v>251</v>
      </c>
      <c r="AV8" s="397">
        <f>'TREE MANAGEMENT'!H17</f>
        <v>251</v>
      </c>
      <c r="AW8" s="397"/>
      <c r="AX8" s="268">
        <f>'TREE MANAGEMENT'!K17</f>
        <v>100</v>
      </c>
      <c r="AY8" s="268">
        <f>'TREE MANAGEMENT'!L17</f>
        <v>293</v>
      </c>
      <c r="AZ8" s="268">
        <f>'TREE MANAGEMENT'!M17</f>
        <v>0.25</v>
      </c>
      <c r="BA8" s="268">
        <f>'TREE MANAGEMENT'!O17</f>
        <v>0.25</v>
      </c>
      <c r="BB8" s="268">
        <f>'TREE MANAGEMENT'!Q17</f>
        <v>1</v>
      </c>
      <c r="BC8" s="268">
        <f>'TREE MANAGEMENT'!N17</f>
        <v>0</v>
      </c>
      <c r="BD8" s="268">
        <f>'TREE MANAGEMENT'!P17</f>
        <v>0</v>
      </c>
      <c r="BE8" s="268">
        <f>'TREE MANAGEMENT'!R17</f>
        <v>0</v>
      </c>
      <c r="BF8" s="268">
        <f>'TREE MANAGEMENT'!W17</f>
        <v>100</v>
      </c>
      <c r="BG8" s="268">
        <f>'TREE MANAGEMENT'!Y17</f>
        <v>100</v>
      </c>
      <c r="BH8" s="268">
        <f>'TREE MANAGEMENT'!AA17</f>
        <v>100</v>
      </c>
      <c r="BI8" s="268">
        <f>'TREE MANAGEMENT'!X17</f>
        <v>364</v>
      </c>
      <c r="BJ8" s="268">
        <f>'TREE MANAGEMENT'!Z17</f>
        <v>364</v>
      </c>
      <c r="BK8" s="268">
        <f>'TREE MANAGEMENT'!AB17</f>
        <v>364</v>
      </c>
      <c r="BL8" s="268">
        <f>PROFITABILITY!F34</f>
        <v>300</v>
      </c>
      <c r="BM8" s="268">
        <f>PROFITABILITY!G34</f>
        <v>2350</v>
      </c>
      <c r="BN8" s="268">
        <f>PROFITABILITY!H34</f>
        <v>3000</v>
      </c>
      <c r="BO8" s="268">
        <f>PROFITABILITY!I34</f>
        <v>2000</v>
      </c>
      <c r="BP8" s="268">
        <f>PROFITABILITY!J34</f>
        <v>60</v>
      </c>
      <c r="BQ8" s="268">
        <f>PROFITABILITY!F47</f>
        <v>38</v>
      </c>
      <c r="BR8" s="268">
        <f>PROFITABILITY!G47</f>
        <v>1000</v>
      </c>
      <c r="BS8" s="268">
        <f>PROFITABILITY!H47</f>
        <v>8000</v>
      </c>
      <c r="BT8" s="268">
        <f>PROFITABILITY!F14</f>
        <v>101500</v>
      </c>
      <c r="BU8" s="124">
        <f>'Soil Hydraulic'!B19</f>
        <v>5.6010825792862866E-2</v>
      </c>
      <c r="BV8" s="124">
        <f>'Soil Hydraulic'!I19</f>
        <v>-1.8168622715966337E-3</v>
      </c>
      <c r="BW8" s="124">
        <f>'Soil Hydraulic'!P19</f>
        <v>-2.1963206616468583E-4</v>
      </c>
      <c r="BX8" s="124">
        <f>'Soil Hydraulic'!W19</f>
        <v>-1.3352678429606182E-4</v>
      </c>
      <c r="BY8" s="396">
        <f>'Soil Hydraulic'!C19</f>
        <v>-68860.087174742934</v>
      </c>
      <c r="BZ8" s="396">
        <f>'Soil Hydraulic'!J19</f>
        <v>-1000000</v>
      </c>
      <c r="CA8" s="396">
        <f>'Soil Hydraulic'!Q19</f>
        <v>-1000000</v>
      </c>
      <c r="CB8" s="396">
        <f>'Soil Hydraulic'!X19</f>
        <v>-1000000</v>
      </c>
      <c r="CC8" s="395">
        <f>'Soil Hydraulic'!E19</f>
        <v>76.437323659882864</v>
      </c>
      <c r="CD8" s="395">
        <f>'Soil Hydraulic'!L19</f>
        <v>51.007528910697381</v>
      </c>
      <c r="CE8" s="395">
        <f>'Soil Hydraulic'!S19</f>
        <v>6.239980036298026</v>
      </c>
      <c r="CF8" s="395">
        <f>'Soil Hydraulic'!Z19</f>
        <v>4.8291944983670794</v>
      </c>
      <c r="CG8" s="395">
        <f>'Soil Hydraulic'!E19</f>
        <v>76.437323659882864</v>
      </c>
      <c r="CH8" s="395">
        <f>'Soil Hydraulic'!L19</f>
        <v>51.007528910697381</v>
      </c>
      <c r="CI8" s="395">
        <f>'Soil Hydraulic'!S19</f>
        <v>6.239980036298026</v>
      </c>
      <c r="CJ8" s="395">
        <f>'Soil Hydraulic'!Z19</f>
        <v>4.8291944983670794</v>
      </c>
      <c r="CK8" s="395">
        <f>'Soil Hydraulic'!E19</f>
        <v>76.437323659882864</v>
      </c>
      <c r="CL8" s="395">
        <f>'Soil Hydraulic'!L19</f>
        <v>51.007528910697381</v>
      </c>
      <c r="CM8" s="395">
        <f>'Soil Hydraulic'!S19</f>
        <v>6.239980036298026</v>
      </c>
      <c r="CN8" s="395">
        <f>'Soil Hydraulic'!Z19</f>
        <v>4.8291944983670794</v>
      </c>
      <c r="CO8" s="395">
        <f>'Soil Hydraulic'!E19</f>
        <v>76.437323659882864</v>
      </c>
      <c r="CP8" s="395">
        <f>'Soil Hydraulic'!L19</f>
        <v>51.007528910697381</v>
      </c>
      <c r="CQ8" s="395">
        <f>'Soil Hydraulic'!S19</f>
        <v>6.239980036298026</v>
      </c>
      <c r="CR8" s="395">
        <f>'Soil Hydraulic'!Z19</f>
        <v>4.8291944983670794</v>
      </c>
      <c r="CS8" s="395">
        <f>'Soil Hydraulic'!E19</f>
        <v>76.437323659882864</v>
      </c>
      <c r="CT8" s="395">
        <f>'Soil Hydraulic'!E19</f>
        <v>76.437323659882864</v>
      </c>
      <c r="CU8" s="395">
        <f>'Soil Hydraulic'!E19</f>
        <v>76.437323659882864</v>
      </c>
      <c r="CV8" s="395">
        <f>'Soil Hydraulic'!L19</f>
        <v>51.007528910697381</v>
      </c>
      <c r="CW8" s="395">
        <f>'Soil Hydraulic'!L19</f>
        <v>51.007528910697381</v>
      </c>
      <c r="CX8" s="395">
        <f>'Soil Hydraulic'!L19</f>
        <v>51.007528910697381</v>
      </c>
      <c r="CY8" s="395">
        <f>'Soil Hydraulic'!S19</f>
        <v>6.239980036298026</v>
      </c>
      <c r="CZ8" s="395">
        <f>'Soil Hydraulic'!S19</f>
        <v>6.239980036298026</v>
      </c>
      <c r="DA8" s="395">
        <f>'Soil Hydraulic'!S19</f>
        <v>6.239980036298026</v>
      </c>
      <c r="DB8" s="395">
        <f>'Soil Hydraulic'!Z19</f>
        <v>4.8291944983670794</v>
      </c>
      <c r="DC8" s="395">
        <f>'Soil Hydraulic'!Z19</f>
        <v>4.8291944983670794</v>
      </c>
      <c r="DD8" s="395">
        <f>'Soil Hydraulic'!Z19</f>
        <v>4.8291944983670794</v>
      </c>
      <c r="DE8" s="395">
        <f>'Soil Hydraulic'!G19</f>
        <v>0.2584154315345219</v>
      </c>
      <c r="DF8" s="395">
        <f>'Soil Hydraulic'!N19</f>
        <v>0.29995965316604112</v>
      </c>
      <c r="DG8" s="395">
        <f>'Soil Hydraulic'!U19</f>
        <v>0.28689690593702372</v>
      </c>
      <c r="DH8" s="395">
        <f>'Soil Hydraulic'!AB19</f>
        <v>0.29856318271697413</v>
      </c>
      <c r="DI8" s="395">
        <f>'Soil Hydraulic'!G19</f>
        <v>0.2584154315345219</v>
      </c>
      <c r="DJ8" s="395">
        <f>'Soil Hydraulic'!AD19</f>
        <v>0.31960917633283464</v>
      </c>
      <c r="DK8" s="268">
        <f>'CROP PARAMETERS'!E18</f>
        <v>2E-3</v>
      </c>
      <c r="DL8" s="268">
        <f>'CROP PARAMETERS'!F18</f>
        <v>4.0000000000000001E-3</v>
      </c>
      <c r="DM8" s="268">
        <f>'CROP PARAMETERS'!G18</f>
        <v>0.01</v>
      </c>
      <c r="DN8" s="268">
        <f>'CROP PARAMETERS'!H18</f>
        <v>0.01</v>
      </c>
      <c r="DO8" s="268">
        <f>'CROP PARAMETERS'!I18</f>
        <v>0.02</v>
      </c>
      <c r="DP8" s="395">
        <f>'CROP PARAMETERS'!L18</f>
        <v>1.1513776858147711</v>
      </c>
      <c r="DQ8" s="395">
        <f>'CROP PARAMETERS'!L18</f>
        <v>1.1513776858147711</v>
      </c>
      <c r="DR8" s="395">
        <f>'CROP PARAMETERS'!L18</f>
        <v>1.1513776858147711</v>
      </c>
      <c r="DS8" s="395">
        <f>'CROP PARAMETERS'!L18</f>
        <v>1.1513776858147711</v>
      </c>
      <c r="DT8" s="395">
        <f>'CROP PARAMETERS'!M18</f>
        <v>0.73725470230384849</v>
      </c>
      <c r="DU8" s="395">
        <f>'CROP PARAMETERS'!M18</f>
        <v>0.73725470230384849</v>
      </c>
      <c r="DV8" s="395">
        <f>'CROP PARAMETERS'!M18</f>
        <v>0.73725470230384849</v>
      </c>
      <c r="DW8" s="395">
        <f>'CROP PARAMETERS'!M18</f>
        <v>0.73725470230384849</v>
      </c>
      <c r="DX8" s="395">
        <f>'CROP PARAMETERS'!N18</f>
        <v>0.88109686726483394</v>
      </c>
      <c r="DY8" s="395">
        <f>'CROP PARAMETERS'!N18</f>
        <v>0.88109686726483394</v>
      </c>
      <c r="DZ8" s="395">
        <f>'CROP PARAMETERS'!N18</f>
        <v>0.88109686726483394</v>
      </c>
      <c r="EA8" s="395">
        <f>'CROP PARAMETERS'!N18</f>
        <v>0.88109686726483394</v>
      </c>
      <c r="EB8" s="395">
        <f>'CROP PARAMETERS'!O18</f>
        <v>0.25</v>
      </c>
      <c r="EC8" s="395">
        <f>'CROP PARAMETERS'!O18</f>
        <v>0.25</v>
      </c>
      <c r="ED8" s="395">
        <f>'CROP PARAMETERS'!O18</f>
        <v>0.25</v>
      </c>
      <c r="EE8" s="395">
        <f>'CROP PARAMETERS'!O18</f>
        <v>0.25</v>
      </c>
      <c r="EF8" s="395">
        <f>'CROP PARAMETERS'!P18</f>
        <v>0.73725470230384849</v>
      </c>
      <c r="EG8" s="395">
        <f>'CROP PARAMETERS'!P18</f>
        <v>0.73725470230384849</v>
      </c>
      <c r="EH8" s="395">
        <f>'CROP PARAMETERS'!P18</f>
        <v>0.73725470230384849</v>
      </c>
      <c r="EI8" s="395">
        <f>'CROP PARAMETERS'!P18</f>
        <v>0.73725470230384849</v>
      </c>
      <c r="EJ8" s="395">
        <f>'CROP PARAMETERS'!S18</f>
        <v>0.68270874258802206</v>
      </c>
      <c r="EK8" s="395">
        <f>'CROP PARAMETERS'!S18</f>
        <v>0.68270874258802206</v>
      </c>
      <c r="EL8" s="395">
        <f>'CROP PARAMETERS'!S18</f>
        <v>0.68270874258802206</v>
      </c>
      <c r="EM8" s="395">
        <f>'CROP PARAMETERS'!S18</f>
        <v>0.68270874258802206</v>
      </c>
      <c r="EN8" s="395">
        <f>'CROP PARAMETERS'!T18</f>
        <v>0.61927238805970153</v>
      </c>
      <c r="EO8" s="395">
        <f>'CROP PARAMETERS'!T18</f>
        <v>0.61927238805970153</v>
      </c>
      <c r="EP8" s="395">
        <f>'CROP PARAMETERS'!T18</f>
        <v>0.61927238805970153</v>
      </c>
      <c r="EQ8" s="395">
        <f>'CROP PARAMETERS'!T18</f>
        <v>0.61927238805970153</v>
      </c>
      <c r="ER8" s="395">
        <f>'CROP PARAMETERS'!U18</f>
        <v>0.5</v>
      </c>
      <c r="ES8" s="395">
        <f>'CROP PARAMETERS'!U18</f>
        <v>0.5</v>
      </c>
      <c r="ET8" s="395">
        <f>'CROP PARAMETERS'!U18</f>
        <v>0.5</v>
      </c>
      <c r="EU8" s="395">
        <f>'CROP PARAMETERS'!U18</f>
        <v>0.5</v>
      </c>
      <c r="EV8" s="395">
        <f>'CROP PARAMETERS'!V18</f>
        <v>0.57999999999999996</v>
      </c>
      <c r="EW8" s="395">
        <f>'CROP PARAMETERS'!V18</f>
        <v>0.57999999999999996</v>
      </c>
      <c r="EX8" s="395">
        <f>'CROP PARAMETERS'!V18</f>
        <v>0.57999999999999996</v>
      </c>
      <c r="EY8" s="395">
        <f>'CROP PARAMETERS'!V18</f>
        <v>0.57999999999999996</v>
      </c>
      <c r="EZ8" s="395">
        <f>'CROP PARAMETERS'!W18</f>
        <v>0.15</v>
      </c>
      <c r="FA8" s="395">
        <f>'CROP PARAMETERS'!W18</f>
        <v>0.15</v>
      </c>
      <c r="FB8" s="395">
        <f>'CROP PARAMETERS'!W18</f>
        <v>0.15</v>
      </c>
      <c r="FC8" s="395">
        <f>'CROP PARAMETERS'!W18</f>
        <v>0.15</v>
      </c>
      <c r="FD8" s="395">
        <f>'CROP PARAMETERS'!Z18</f>
        <v>0</v>
      </c>
      <c r="FE8" s="395">
        <f>'CROP PARAMETERS'!Z18</f>
        <v>0</v>
      </c>
      <c r="FF8" s="395">
        <f>'CROP PARAMETERS'!Z18</f>
        <v>0</v>
      </c>
      <c r="FG8" s="395">
        <f>'CROP PARAMETERS'!Z18</f>
        <v>0</v>
      </c>
      <c r="FH8" s="395">
        <f>'CROP PARAMETERS'!AA18</f>
        <v>0</v>
      </c>
      <c r="FI8" s="395">
        <f>'CROP PARAMETERS'!AA18</f>
        <v>0</v>
      </c>
      <c r="FJ8" s="395">
        <f>'CROP PARAMETERS'!AA18</f>
        <v>0</v>
      </c>
      <c r="FK8" s="395">
        <f>'CROP PARAMETERS'!AA18</f>
        <v>0</v>
      </c>
      <c r="FL8" s="395">
        <f>'CROP PARAMETERS'!AB18</f>
        <v>0</v>
      </c>
      <c r="FM8" s="395">
        <f>'CROP PARAMETERS'!AB18</f>
        <v>0</v>
      </c>
      <c r="FN8" s="395">
        <f>'CROP PARAMETERS'!AB18</f>
        <v>0</v>
      </c>
      <c r="FO8" s="395">
        <f>'CROP PARAMETERS'!AB18</f>
        <v>0</v>
      </c>
      <c r="FP8" s="395">
        <f>'CROP PARAMETERS'!AC18</f>
        <v>0</v>
      </c>
      <c r="FQ8" s="395">
        <f>'CROP PARAMETERS'!AC18</f>
        <v>0</v>
      </c>
      <c r="FR8" s="395">
        <f>'CROP PARAMETERS'!AC18</f>
        <v>0</v>
      </c>
      <c r="FS8" s="395">
        <f>'CROP PARAMETERS'!AC18</f>
        <v>0</v>
      </c>
      <c r="FT8" s="395">
        <f>'CROP PARAMETERS'!AD18</f>
        <v>0</v>
      </c>
      <c r="FU8" s="395">
        <f>'CROP PARAMETERS'!AD18</f>
        <v>0</v>
      </c>
      <c r="FV8" s="395">
        <f>'CROP PARAMETERS'!AD18</f>
        <v>0</v>
      </c>
      <c r="FW8" s="395">
        <f>'CROP PARAMETERS'!AD18</f>
        <v>0</v>
      </c>
      <c r="FX8" s="395">
        <f>'CROP PARAMETERS'!AG18</f>
        <v>25</v>
      </c>
      <c r="FY8" s="395">
        <f>'CROP PARAMETERS'!AG18</f>
        <v>25</v>
      </c>
      <c r="FZ8" s="395">
        <f>'CROP PARAMETERS'!AG18</f>
        <v>25</v>
      </c>
      <c r="GA8" s="395">
        <f>'CROP PARAMETERS'!AG18</f>
        <v>25</v>
      </c>
      <c r="GB8" s="395">
        <f>'CROP PARAMETERS'!AH18</f>
        <v>36</v>
      </c>
      <c r="GC8" s="395">
        <f>'CROP PARAMETERS'!AH18</f>
        <v>36</v>
      </c>
      <c r="GD8" s="395">
        <f>'CROP PARAMETERS'!AH18</f>
        <v>36</v>
      </c>
      <c r="GE8" s="395">
        <f>'CROP PARAMETERS'!AH18</f>
        <v>36</v>
      </c>
      <c r="GF8" s="395">
        <f>'CROP PARAMETERS'!AI18</f>
        <v>25</v>
      </c>
      <c r="GG8" s="395">
        <f>'CROP PARAMETERS'!AI18</f>
        <v>25</v>
      </c>
      <c r="GH8" s="395">
        <f>'CROP PARAMETERS'!AI18</f>
        <v>25</v>
      </c>
      <c r="GI8" s="395">
        <f>'CROP PARAMETERS'!AI18</f>
        <v>25</v>
      </c>
      <c r="GJ8" s="395">
        <f>'CROP PARAMETERS'!AJ18</f>
        <v>14.285714285714285</v>
      </c>
      <c r="GK8" s="395">
        <f>'CROP PARAMETERS'!AJ18</f>
        <v>14.285714285714285</v>
      </c>
      <c r="GL8" s="395">
        <f>'CROP PARAMETERS'!AJ18</f>
        <v>14.285714285714285</v>
      </c>
      <c r="GM8" s="395">
        <f>'CROP PARAMETERS'!AJ18</f>
        <v>14.285714285714285</v>
      </c>
      <c r="GN8" s="395">
        <f>'CROP PARAMETERS'!AK18</f>
        <v>10</v>
      </c>
      <c r="GO8" s="395">
        <f>'CROP PARAMETERS'!AK18</f>
        <v>10</v>
      </c>
      <c r="GP8" s="395">
        <f>'CROP PARAMETERS'!AK18</f>
        <v>10</v>
      </c>
      <c r="GQ8" s="395">
        <f>'CROP PARAMETERS'!AK18</f>
        <v>10</v>
      </c>
      <c r="GR8" s="395">
        <f>'CROP PARAMETERS'!AN18</f>
        <v>0.19800000000000001</v>
      </c>
      <c r="GS8" s="395">
        <f>'CROP PARAMETERS'!AN18</f>
        <v>0.19800000000000001</v>
      </c>
      <c r="GT8" s="395">
        <f>'CROP PARAMETERS'!AN18</f>
        <v>0.19800000000000001</v>
      </c>
      <c r="GU8" s="395">
        <f>'CROP PARAMETERS'!AN18</f>
        <v>0.19800000000000001</v>
      </c>
      <c r="GV8" s="395">
        <f>'CROP PARAMETERS'!AO18</f>
        <v>0.19800000000000001</v>
      </c>
      <c r="GW8" s="395">
        <f>'CROP PARAMETERS'!AO18</f>
        <v>0.19800000000000001</v>
      </c>
      <c r="GX8" s="395">
        <f>'CROP PARAMETERS'!AO18</f>
        <v>0.19800000000000001</v>
      </c>
      <c r="GY8" s="395">
        <f>'CROP PARAMETERS'!AO18</f>
        <v>0.19800000000000001</v>
      </c>
      <c r="GZ8" s="395">
        <f>'CROP PARAMETERS'!AP18</f>
        <v>0.19800000000000001</v>
      </c>
      <c r="HA8" s="395">
        <f>'CROP PARAMETERS'!AP18</f>
        <v>0.19800000000000001</v>
      </c>
      <c r="HB8" s="395">
        <f>'CROP PARAMETERS'!AP18</f>
        <v>0.19800000000000001</v>
      </c>
      <c r="HC8" s="395">
        <f>'CROP PARAMETERS'!AP18</f>
        <v>0.19800000000000001</v>
      </c>
      <c r="HD8" s="395">
        <f>'CROP PARAMETERS'!AQ18</f>
        <v>0.19800000000000001</v>
      </c>
      <c r="HE8" s="395">
        <f>'CROP PARAMETERS'!AQ18</f>
        <v>0.19800000000000001</v>
      </c>
      <c r="HF8" s="395">
        <f>'CROP PARAMETERS'!AQ18</f>
        <v>0.19800000000000001</v>
      </c>
      <c r="HG8" s="395">
        <f>'CROP PARAMETERS'!AQ18</f>
        <v>0.19800000000000001</v>
      </c>
      <c r="HH8" s="395">
        <f>'CROP PARAMETERS'!AR18</f>
        <v>0.19800000000000001</v>
      </c>
      <c r="HI8" s="395">
        <f>'CROP PARAMETERS'!AR18</f>
        <v>0.19800000000000001</v>
      </c>
      <c r="HJ8" s="395">
        <f>'CROP PARAMETERS'!AR18</f>
        <v>0.19800000000000001</v>
      </c>
      <c r="HK8" s="395">
        <f>'CROP PARAMETERS'!AR18</f>
        <v>0.19800000000000001</v>
      </c>
      <c r="HL8" s="395">
        <f>'TREE PARAMETERS'!G17</f>
        <v>1.4E-2</v>
      </c>
      <c r="HM8" s="395">
        <f>'TREE PARAMETERS'!H17</f>
        <v>2.5000000000000001E-2</v>
      </c>
      <c r="HN8" s="395">
        <f>'TREE PARAMETERS'!I17</f>
        <v>0.02</v>
      </c>
    </row>
    <row r="9" spans="1:222" x14ac:dyDescent="0.3">
      <c r="A9" s="268">
        <f>AFSystem!G22</f>
        <v>1</v>
      </c>
      <c r="B9" s="395">
        <f>Nitrogen!E10</f>
        <v>1E-3</v>
      </c>
      <c r="C9" s="396">
        <f>WEATHER!C19</f>
        <v>0</v>
      </c>
      <c r="D9" s="396">
        <f>WEATHER!D19</f>
        <v>27.5</v>
      </c>
      <c r="E9" s="396">
        <f>WEATHER!E19</f>
        <v>4.032258064516129</v>
      </c>
      <c r="F9" s="124">
        <f>Phosphorus!B33</f>
        <v>4.7264351789339701E-2</v>
      </c>
      <c r="G9" s="396">
        <f>Phosphorus!F33</f>
        <v>2185.1154264207389</v>
      </c>
      <c r="H9" s="396">
        <f>Phosphorus!G33</f>
        <v>2185.1154264207389</v>
      </c>
      <c r="I9" s="396">
        <f>Phosphorus!H33</f>
        <v>2185.1154264207389</v>
      </c>
      <c r="J9" s="396">
        <f>Phosphorus!I33</f>
        <v>2185.1154264207389</v>
      </c>
      <c r="K9" s="396">
        <f>'Slash&amp;Burn'!B19</f>
        <v>0.85</v>
      </c>
      <c r="L9" s="396">
        <f>'Slash&amp;Burn'!C19</f>
        <v>0.91500000000000004</v>
      </c>
      <c r="M9" s="396">
        <f>'Slash&amp;Burn'!D19</f>
        <v>0.185</v>
      </c>
      <c r="N9" s="396">
        <f>'Slash&amp;Burn'!E19</f>
        <v>0.105</v>
      </c>
      <c r="O9" s="396">
        <f>'Slash&amp;Burn'!F19</f>
        <v>1</v>
      </c>
      <c r="P9" s="396">
        <f>'Slash&amp;Burn'!G19</f>
        <v>0.255</v>
      </c>
      <c r="Q9" s="396">
        <f>'Slash&amp;Burn'!J19</f>
        <v>0.495</v>
      </c>
      <c r="R9" s="396">
        <f>'Slash&amp;Burn'!K19</f>
        <v>1</v>
      </c>
      <c r="S9" s="396">
        <f>'Slash&amp;Burn'!L19</f>
        <v>0.215</v>
      </c>
      <c r="T9" s="396">
        <f>'Slash&amp;Burn'!O19</f>
        <v>2.125</v>
      </c>
      <c r="U9" s="397">
        <f>'CROP MANAGEMENT'!B18</f>
        <v>100</v>
      </c>
      <c r="V9" s="397">
        <f>'CROP MANAGEMENT'!G18</f>
        <v>100</v>
      </c>
      <c r="W9" s="397">
        <f>'CROP MANAGEMENT'!L18</f>
        <v>100</v>
      </c>
      <c r="X9" s="397">
        <f>'CROP MANAGEMENT'!Q18</f>
        <v>100</v>
      </c>
      <c r="Y9" s="397">
        <f>'CROP MANAGEMENT'!C18</f>
        <v>317</v>
      </c>
      <c r="Z9" s="397">
        <f>'CROP MANAGEMENT'!H18</f>
        <v>317</v>
      </c>
      <c r="AA9" s="397">
        <f>'CROP MANAGEMENT'!M18</f>
        <v>317</v>
      </c>
      <c r="AB9" s="397">
        <f>'CROP MANAGEMENT'!R18</f>
        <v>317</v>
      </c>
      <c r="AC9" s="397">
        <f>'CROP MANAGEMENT'!D18</f>
        <v>2</v>
      </c>
      <c r="AD9" s="397">
        <f>'CROP MANAGEMENT'!I18</f>
        <v>2</v>
      </c>
      <c r="AE9" s="397">
        <f>'CROP MANAGEMENT'!N18</f>
        <v>2</v>
      </c>
      <c r="AF9" s="397">
        <f>'CROP MANAGEMENT'!S18</f>
        <v>2</v>
      </c>
      <c r="AG9" s="397">
        <f>'CROP MANAGEMENT'!V18</f>
        <v>1</v>
      </c>
      <c r="AH9" s="397">
        <f>'CROP MANAGEMENT'!W18</f>
        <v>306</v>
      </c>
      <c r="AI9" s="396">
        <f>'CROP MANAGEMENT'!X18</f>
        <v>0</v>
      </c>
      <c r="AJ9" s="396">
        <f>'CROP MANAGEMENT'!Y18</f>
        <v>1</v>
      </c>
      <c r="AK9" s="396">
        <f>'CROP MANAGEMENT'!Z18</f>
        <v>0</v>
      </c>
      <c r="AL9" s="396">
        <f>'CROP MANAGEMENT'!AA18</f>
        <v>0</v>
      </c>
      <c r="AM9" s="396">
        <f>'CROP MANAGEMENT'!AB18</f>
        <v>0</v>
      </c>
      <c r="AN9" s="396">
        <f>'CROP MANAGEMENT'!AC18</f>
        <v>4.5</v>
      </c>
      <c r="AO9" s="396">
        <f>'CROP MANAGEMENT'!AD18</f>
        <v>4.5</v>
      </c>
      <c r="AP9" s="396">
        <f>'CROP MANAGEMENT'!AE18</f>
        <v>4.5</v>
      </c>
      <c r="AQ9" s="397">
        <f>'TREE MANAGEMENT'!C18</f>
        <v>100</v>
      </c>
      <c r="AR9" s="397">
        <f>'TREE MANAGEMENT'!E18</f>
        <v>100</v>
      </c>
      <c r="AS9" s="397">
        <f>'TREE MANAGEMENT'!G18</f>
        <v>100</v>
      </c>
      <c r="AT9" s="397">
        <f>'TREE MANAGEMENT'!D18</f>
        <v>251</v>
      </c>
      <c r="AU9" s="397">
        <f>'TREE MANAGEMENT'!F18</f>
        <v>251</v>
      </c>
      <c r="AV9" s="397">
        <f>'TREE MANAGEMENT'!H18</f>
        <v>251</v>
      </c>
      <c r="AW9" s="397"/>
      <c r="AX9" s="268">
        <f>'TREE MANAGEMENT'!K18</f>
        <v>100</v>
      </c>
      <c r="AY9" s="268">
        <f>'TREE MANAGEMENT'!L18</f>
        <v>295</v>
      </c>
      <c r="AZ9" s="268">
        <f>'TREE MANAGEMENT'!M18</f>
        <v>0.25</v>
      </c>
      <c r="BA9" s="268">
        <f>'TREE MANAGEMENT'!O18</f>
        <v>0.25</v>
      </c>
      <c r="BB9" s="268">
        <f>'TREE MANAGEMENT'!Q18</f>
        <v>1</v>
      </c>
      <c r="BC9" s="268">
        <f>'TREE MANAGEMENT'!N18</f>
        <v>0</v>
      </c>
      <c r="BD9" s="268">
        <f>'TREE MANAGEMENT'!P18</f>
        <v>0</v>
      </c>
      <c r="BE9" s="268">
        <f>'TREE MANAGEMENT'!R18</f>
        <v>0</v>
      </c>
      <c r="BF9" s="268">
        <f>'TREE MANAGEMENT'!W18</f>
        <v>100</v>
      </c>
      <c r="BG9" s="268">
        <f>'TREE MANAGEMENT'!Y18</f>
        <v>100</v>
      </c>
      <c r="BH9" s="268">
        <f>'TREE MANAGEMENT'!AA18</f>
        <v>100</v>
      </c>
      <c r="BI9" s="268">
        <f>'TREE MANAGEMENT'!X18</f>
        <v>364</v>
      </c>
      <c r="BJ9" s="268">
        <f>'TREE MANAGEMENT'!Z18</f>
        <v>364</v>
      </c>
      <c r="BK9" s="268">
        <f>'TREE MANAGEMENT'!AB18</f>
        <v>364</v>
      </c>
      <c r="BL9" s="268">
        <f>PROFITABILITY!F35</f>
        <v>300</v>
      </c>
      <c r="BM9" s="268">
        <f>PROFITABILITY!G35</f>
        <v>395</v>
      </c>
      <c r="BN9" s="268">
        <f>PROFITABILITY!H35</f>
        <v>1500</v>
      </c>
      <c r="BO9" s="268">
        <f>PROFITABILITY!I35</f>
        <v>700</v>
      </c>
      <c r="BP9" s="268">
        <f>PROFITABILITY!J35</f>
        <v>185</v>
      </c>
      <c r="BQ9" s="268">
        <f>PROFITABILITY!F48</f>
        <v>38</v>
      </c>
      <c r="BR9" s="268">
        <f>PROFITABILITY!G48</f>
        <v>1000</v>
      </c>
      <c r="BS9" s="268">
        <f>PROFITABILITY!H48</f>
        <v>8000</v>
      </c>
      <c r="BT9" s="268">
        <f>PROFITABILITY!F15</f>
        <v>0</v>
      </c>
      <c r="BU9" s="124">
        <f>'Soil Hydraulic'!B20</f>
        <v>0.11195100320493466</v>
      </c>
      <c r="BV9" s="124">
        <f>'Soil Hydraulic'!I20</f>
        <v>4.395550543377949E-4</v>
      </c>
      <c r="BW9" s="124">
        <f>'Soil Hydraulic'!P20</f>
        <v>-2.1963206616468583E-4</v>
      </c>
      <c r="BX9" s="124">
        <f>'Soil Hydraulic'!W20</f>
        <v>-1.3352678429606182E-4</v>
      </c>
      <c r="BY9" s="396">
        <f>'Soil Hydraulic'!C20</f>
        <v>-34650.378308820538</v>
      </c>
      <c r="BZ9" s="396">
        <f>'Soil Hydraulic'!J20</f>
        <v>-576570.78625148791</v>
      </c>
      <c r="CA9" s="396">
        <f>'Soil Hydraulic'!Q20</f>
        <v>-1000000</v>
      </c>
      <c r="CB9" s="396">
        <f>'Soil Hydraulic'!X20</f>
        <v>-1000000</v>
      </c>
      <c r="CC9" s="395">
        <f>'Soil Hydraulic'!E20</f>
        <v>53.219045532375489</v>
      </c>
      <c r="CD9" s="395">
        <f>'Soil Hydraulic'!L20</f>
        <v>35.60245699619184</v>
      </c>
      <c r="CE9" s="395">
        <f>'Soil Hydraulic'!S20</f>
        <v>4.3509728983892133</v>
      </c>
      <c r="CF9" s="395">
        <f>'Soil Hydraulic'!Z20</f>
        <v>3.3589890946840399</v>
      </c>
      <c r="CG9" s="395">
        <f>'Soil Hydraulic'!E20</f>
        <v>53.219045532375489</v>
      </c>
      <c r="CH9" s="395">
        <f>'Soil Hydraulic'!L20</f>
        <v>35.60245699619184</v>
      </c>
      <c r="CI9" s="395">
        <f>'Soil Hydraulic'!S20</f>
        <v>4.3509728983892133</v>
      </c>
      <c r="CJ9" s="395">
        <f>'Soil Hydraulic'!Z20</f>
        <v>3.3589890946840399</v>
      </c>
      <c r="CK9" s="395">
        <f>'Soil Hydraulic'!E20</f>
        <v>53.219045532375489</v>
      </c>
      <c r="CL9" s="395">
        <f>'Soil Hydraulic'!L20</f>
        <v>35.60245699619184</v>
      </c>
      <c r="CM9" s="395">
        <f>'Soil Hydraulic'!S20</f>
        <v>4.3509728983892133</v>
      </c>
      <c r="CN9" s="395">
        <f>'Soil Hydraulic'!Z20</f>
        <v>3.3589890946840399</v>
      </c>
      <c r="CO9" s="395">
        <f>'Soil Hydraulic'!E20</f>
        <v>53.219045532375489</v>
      </c>
      <c r="CP9" s="395">
        <f>'Soil Hydraulic'!L20</f>
        <v>35.60245699619184</v>
      </c>
      <c r="CQ9" s="395">
        <f>'Soil Hydraulic'!S20</f>
        <v>4.3509728983892133</v>
      </c>
      <c r="CR9" s="395">
        <f>'Soil Hydraulic'!Z20</f>
        <v>3.3589890946840399</v>
      </c>
      <c r="CS9" s="395">
        <f>'Soil Hydraulic'!E20</f>
        <v>53.219045532375489</v>
      </c>
      <c r="CT9" s="395">
        <f>'Soil Hydraulic'!E20</f>
        <v>53.219045532375489</v>
      </c>
      <c r="CU9" s="395">
        <f>'Soil Hydraulic'!E20</f>
        <v>53.219045532375489</v>
      </c>
      <c r="CV9" s="395">
        <f>'Soil Hydraulic'!L20</f>
        <v>35.60245699619184</v>
      </c>
      <c r="CW9" s="395">
        <f>'Soil Hydraulic'!L20</f>
        <v>35.60245699619184</v>
      </c>
      <c r="CX9" s="395">
        <f>'Soil Hydraulic'!L20</f>
        <v>35.60245699619184</v>
      </c>
      <c r="CY9" s="395">
        <f>'Soil Hydraulic'!S20</f>
        <v>4.3509728983892133</v>
      </c>
      <c r="CZ9" s="395">
        <f>'Soil Hydraulic'!S20</f>
        <v>4.3509728983892133</v>
      </c>
      <c r="DA9" s="395">
        <f>'Soil Hydraulic'!S20</f>
        <v>4.3509728983892133</v>
      </c>
      <c r="DB9" s="395">
        <f>'Soil Hydraulic'!Z20</f>
        <v>3.3589890946840399</v>
      </c>
      <c r="DC9" s="395">
        <f>'Soil Hydraulic'!Z20</f>
        <v>3.3589890946840399</v>
      </c>
      <c r="DD9" s="395">
        <f>'Soil Hydraulic'!Z20</f>
        <v>3.3589890946840399</v>
      </c>
      <c r="DE9" s="395">
        <f>'Soil Hydraulic'!G20</f>
        <v>0.26108223118434781</v>
      </c>
      <c r="DF9" s="395">
        <f>'Soil Hydraulic'!N20</f>
        <v>0.30223505631010961</v>
      </c>
      <c r="DG9" s="395">
        <f>'Soil Hydraulic'!U20</f>
        <v>0.28878757488412149</v>
      </c>
      <c r="DH9" s="395">
        <f>'Soil Hydraulic'!AB20</f>
        <v>0.30032316499474915</v>
      </c>
      <c r="DI9" s="395">
        <f>'Soil Hydraulic'!G20</f>
        <v>0.26108223118434781</v>
      </c>
      <c r="DJ9" s="395">
        <f>'Soil Hydraulic'!AD20</f>
        <v>0.15728809156456378</v>
      </c>
      <c r="DK9" s="268">
        <f>'CROP PARAMETERS'!E19</f>
        <v>500</v>
      </c>
      <c r="DL9" s="268">
        <f>'CROP PARAMETERS'!F19</f>
        <v>300</v>
      </c>
      <c r="DM9" s="268">
        <f>'CROP PARAMETERS'!G19</f>
        <v>500</v>
      </c>
      <c r="DN9" s="268">
        <f>'CROP PARAMETERS'!H19</f>
        <v>100</v>
      </c>
      <c r="DO9" s="268">
        <f>'CROP PARAMETERS'!I19</f>
        <v>300</v>
      </c>
      <c r="DP9" s="395">
        <f>'CROP PARAMETERS'!L19</f>
        <v>1.0815831966375118</v>
      </c>
      <c r="DQ9" s="395">
        <f>'CROP PARAMETERS'!L19</f>
        <v>1.0815831966375118</v>
      </c>
      <c r="DR9" s="395">
        <f>'CROP PARAMETERS'!L19</f>
        <v>1.0815831966375118</v>
      </c>
      <c r="DS9" s="395">
        <f>'CROP PARAMETERS'!L19</f>
        <v>1.0815831966375118</v>
      </c>
      <c r="DT9" s="395">
        <f>'CROP PARAMETERS'!M19</f>
        <v>0.78292363510737395</v>
      </c>
      <c r="DU9" s="395">
        <f>'CROP PARAMETERS'!M19</f>
        <v>0.78292363510737395</v>
      </c>
      <c r="DV9" s="395">
        <f>'CROP PARAMETERS'!M19</f>
        <v>0.78292363510737395</v>
      </c>
      <c r="DW9" s="395">
        <f>'CROP PARAMETERS'!M19</f>
        <v>0.78292363510737395</v>
      </c>
      <c r="DX9" s="395">
        <f>'CROP PARAMETERS'!N19</f>
        <v>0.87047935191978387</v>
      </c>
      <c r="DY9" s="395">
        <f>'CROP PARAMETERS'!N19</f>
        <v>0.87047935191978387</v>
      </c>
      <c r="DZ9" s="395">
        <f>'CROP PARAMETERS'!N19</f>
        <v>0.87047935191978387</v>
      </c>
      <c r="EA9" s="395">
        <f>'CROP PARAMETERS'!N19</f>
        <v>0.87047935191978387</v>
      </c>
      <c r="EB9" s="395">
        <f>'CROP PARAMETERS'!O19</f>
        <v>0.3</v>
      </c>
      <c r="EC9" s="395">
        <f>'CROP PARAMETERS'!O19</f>
        <v>0.3</v>
      </c>
      <c r="ED9" s="395">
        <f>'CROP PARAMETERS'!O19</f>
        <v>0.3</v>
      </c>
      <c r="EE9" s="395">
        <f>'CROP PARAMETERS'!O19</f>
        <v>0.3</v>
      </c>
      <c r="EF9" s="395">
        <f>'CROP PARAMETERS'!P19</f>
        <v>0.78292363510737395</v>
      </c>
      <c r="EG9" s="395">
        <f>'CROP PARAMETERS'!P19</f>
        <v>0.78292363510737395</v>
      </c>
      <c r="EH9" s="395">
        <f>'CROP PARAMETERS'!P19</f>
        <v>0.78292363510737395</v>
      </c>
      <c r="EI9" s="395">
        <f>'CROP PARAMETERS'!P19</f>
        <v>0.78292363510737395</v>
      </c>
      <c r="EJ9" s="395">
        <f>'CROP PARAMETERS'!S19</f>
        <v>0.66853158167721427</v>
      </c>
      <c r="EK9" s="395">
        <f>'CROP PARAMETERS'!S19</f>
        <v>0.66853158167721427</v>
      </c>
      <c r="EL9" s="395">
        <f>'CROP PARAMETERS'!S19</f>
        <v>0.66853158167721427</v>
      </c>
      <c r="EM9" s="395">
        <f>'CROP PARAMETERS'!S19</f>
        <v>0.66853158167721427</v>
      </c>
      <c r="EN9" s="395">
        <f>'CROP PARAMETERS'!T19</f>
        <v>0.6113521190524871</v>
      </c>
      <c r="EO9" s="395">
        <f>'CROP PARAMETERS'!T19</f>
        <v>0.6113521190524871</v>
      </c>
      <c r="EP9" s="395">
        <f>'CROP PARAMETERS'!T19</f>
        <v>0.6113521190524871</v>
      </c>
      <c r="EQ9" s="395">
        <f>'CROP PARAMETERS'!T19</f>
        <v>0.6113521190524871</v>
      </c>
      <c r="ER9" s="395">
        <f>'CROP PARAMETERS'!U19</f>
        <v>0.5</v>
      </c>
      <c r="ES9" s="395">
        <f>'CROP PARAMETERS'!U19</f>
        <v>0.5</v>
      </c>
      <c r="ET9" s="395">
        <f>'CROP PARAMETERS'!U19</f>
        <v>0.5</v>
      </c>
      <c r="EU9" s="395">
        <f>'CROP PARAMETERS'!U19</f>
        <v>0.5</v>
      </c>
      <c r="EV9" s="395">
        <f>'CROP PARAMETERS'!V19</f>
        <v>0.56000000000000005</v>
      </c>
      <c r="EW9" s="395">
        <f>'CROP PARAMETERS'!V19</f>
        <v>0.56000000000000005</v>
      </c>
      <c r="EX9" s="395">
        <f>'CROP PARAMETERS'!V19</f>
        <v>0.56000000000000005</v>
      </c>
      <c r="EY9" s="395">
        <f>'CROP PARAMETERS'!V19</f>
        <v>0.56000000000000005</v>
      </c>
      <c r="EZ9" s="395">
        <f>'CROP PARAMETERS'!W19</f>
        <v>0.1</v>
      </c>
      <c r="FA9" s="395">
        <f>'CROP PARAMETERS'!W19</f>
        <v>0.1</v>
      </c>
      <c r="FB9" s="395">
        <f>'CROP PARAMETERS'!W19</f>
        <v>0.1</v>
      </c>
      <c r="FC9" s="395">
        <f>'CROP PARAMETERS'!W19</f>
        <v>0.1</v>
      </c>
      <c r="FD9" s="395">
        <f>'CROP PARAMETERS'!Z19</f>
        <v>0</v>
      </c>
      <c r="FE9" s="395">
        <f>'CROP PARAMETERS'!Z19</f>
        <v>0</v>
      </c>
      <c r="FF9" s="395">
        <f>'CROP PARAMETERS'!Z19</f>
        <v>0</v>
      </c>
      <c r="FG9" s="395">
        <f>'CROP PARAMETERS'!Z19</f>
        <v>0</v>
      </c>
      <c r="FH9" s="395">
        <f>'CROP PARAMETERS'!AA19</f>
        <v>4.0979658955913817E-3</v>
      </c>
      <c r="FI9" s="395">
        <f>'CROP PARAMETERS'!AA19</f>
        <v>4.0979658955913817E-3</v>
      </c>
      <c r="FJ9" s="395">
        <f>'CROP PARAMETERS'!AA19</f>
        <v>4.0979658955913817E-3</v>
      </c>
      <c r="FK9" s="395">
        <f>'CROP PARAMETERS'!AA19</f>
        <v>4.0979658955913817E-3</v>
      </c>
      <c r="FL9" s="395">
        <f>'CROP PARAMETERS'!AB19</f>
        <v>0</v>
      </c>
      <c r="FM9" s="395">
        <f>'CROP PARAMETERS'!AB19</f>
        <v>0</v>
      </c>
      <c r="FN9" s="395">
        <f>'CROP PARAMETERS'!AB19</f>
        <v>0</v>
      </c>
      <c r="FO9" s="395">
        <f>'CROP PARAMETERS'!AB19</f>
        <v>0</v>
      </c>
      <c r="FP9" s="395">
        <f>'CROP PARAMETERS'!AC19</f>
        <v>0</v>
      </c>
      <c r="FQ9" s="395">
        <f>'CROP PARAMETERS'!AC19</f>
        <v>0</v>
      </c>
      <c r="FR9" s="395">
        <f>'CROP PARAMETERS'!AC19</f>
        <v>0</v>
      </c>
      <c r="FS9" s="395">
        <f>'CROP PARAMETERS'!AC19</f>
        <v>0</v>
      </c>
      <c r="FT9" s="395">
        <f>'CROP PARAMETERS'!AD19</f>
        <v>0</v>
      </c>
      <c r="FU9" s="395">
        <f>'CROP PARAMETERS'!AD19</f>
        <v>0</v>
      </c>
      <c r="FV9" s="395">
        <f>'CROP PARAMETERS'!AD19</f>
        <v>0</v>
      </c>
      <c r="FW9" s="395">
        <f>'CROP PARAMETERS'!AD19</f>
        <v>0</v>
      </c>
      <c r="FX9" s="395">
        <f>'CROP PARAMETERS'!AG19</f>
        <v>25</v>
      </c>
      <c r="FY9" s="395">
        <f>'CROP PARAMETERS'!AG19</f>
        <v>25</v>
      </c>
      <c r="FZ9" s="395">
        <f>'CROP PARAMETERS'!AG19</f>
        <v>25</v>
      </c>
      <c r="GA9" s="395">
        <f>'CROP PARAMETERS'!AG19</f>
        <v>25</v>
      </c>
      <c r="GB9" s="395">
        <f>'CROP PARAMETERS'!AH19</f>
        <v>34.5</v>
      </c>
      <c r="GC9" s="395">
        <f>'CROP PARAMETERS'!AH19</f>
        <v>34.5</v>
      </c>
      <c r="GD9" s="395">
        <f>'CROP PARAMETERS'!AH19</f>
        <v>34.5</v>
      </c>
      <c r="GE9" s="395">
        <f>'CROP PARAMETERS'!AH19</f>
        <v>34.5</v>
      </c>
      <c r="GF9" s="395">
        <f>'CROP PARAMETERS'!AI19</f>
        <v>25</v>
      </c>
      <c r="GG9" s="395">
        <f>'CROP PARAMETERS'!AI19</f>
        <v>25</v>
      </c>
      <c r="GH9" s="395">
        <f>'CROP PARAMETERS'!AI19</f>
        <v>25</v>
      </c>
      <c r="GI9" s="395">
        <f>'CROP PARAMETERS'!AI19</f>
        <v>25</v>
      </c>
      <c r="GJ9" s="395">
        <f>'CROP PARAMETERS'!AJ19</f>
        <v>10</v>
      </c>
      <c r="GK9" s="395">
        <f>'CROP PARAMETERS'!AJ19</f>
        <v>10</v>
      </c>
      <c r="GL9" s="395">
        <f>'CROP PARAMETERS'!AJ19</f>
        <v>10</v>
      </c>
      <c r="GM9" s="395">
        <f>'CROP PARAMETERS'!AJ19</f>
        <v>10</v>
      </c>
      <c r="GN9" s="395">
        <f>'CROP PARAMETERS'!AK19</f>
        <v>10</v>
      </c>
      <c r="GO9" s="395">
        <f>'CROP PARAMETERS'!AK19</f>
        <v>10</v>
      </c>
      <c r="GP9" s="395">
        <f>'CROP PARAMETERS'!AK19</f>
        <v>10</v>
      </c>
      <c r="GQ9" s="395">
        <f>'CROP PARAMETERS'!AK19</f>
        <v>10</v>
      </c>
      <c r="GR9" s="395">
        <f>'CROP PARAMETERS'!AN19</f>
        <v>0.158</v>
      </c>
      <c r="GS9" s="395">
        <f>'CROP PARAMETERS'!AN19</f>
        <v>0.158</v>
      </c>
      <c r="GT9" s="395">
        <f>'CROP PARAMETERS'!AN19</f>
        <v>0.158</v>
      </c>
      <c r="GU9" s="395">
        <f>'CROP PARAMETERS'!AN19</f>
        <v>0.158</v>
      </c>
      <c r="GV9" s="395">
        <f>'CROP PARAMETERS'!AO19</f>
        <v>0.158</v>
      </c>
      <c r="GW9" s="395">
        <f>'CROP PARAMETERS'!AO19</f>
        <v>0.158</v>
      </c>
      <c r="GX9" s="395">
        <f>'CROP PARAMETERS'!AO19</f>
        <v>0.158</v>
      </c>
      <c r="GY9" s="395">
        <f>'CROP PARAMETERS'!AO19</f>
        <v>0.158</v>
      </c>
      <c r="GZ9" s="395">
        <f>'CROP PARAMETERS'!AP19</f>
        <v>0.158</v>
      </c>
      <c r="HA9" s="395">
        <f>'CROP PARAMETERS'!AP19</f>
        <v>0.158</v>
      </c>
      <c r="HB9" s="395">
        <f>'CROP PARAMETERS'!AP19</f>
        <v>0.158</v>
      </c>
      <c r="HC9" s="395">
        <f>'CROP PARAMETERS'!AP19</f>
        <v>0.158</v>
      </c>
      <c r="HD9" s="395">
        <f>'CROP PARAMETERS'!AQ19</f>
        <v>0.158</v>
      </c>
      <c r="HE9" s="395">
        <f>'CROP PARAMETERS'!AQ19</f>
        <v>0.158</v>
      </c>
      <c r="HF9" s="395">
        <f>'CROP PARAMETERS'!AQ19</f>
        <v>0.158</v>
      </c>
      <c r="HG9" s="395">
        <f>'CROP PARAMETERS'!AQ19</f>
        <v>0.158</v>
      </c>
      <c r="HH9" s="395">
        <f>'CROP PARAMETERS'!AR19</f>
        <v>0.158</v>
      </c>
      <c r="HI9" s="395">
        <f>'CROP PARAMETERS'!AR19</f>
        <v>0.158</v>
      </c>
      <c r="HJ9" s="395">
        <f>'CROP PARAMETERS'!AR19</f>
        <v>0.158</v>
      </c>
      <c r="HK9" s="395">
        <f>'CROP PARAMETERS'!AR19</f>
        <v>0.158</v>
      </c>
      <c r="HL9" s="395">
        <f>'TREE PARAMETERS'!G18</f>
        <v>2.5000000000000001E-2</v>
      </c>
      <c r="HM9" s="395">
        <f>'TREE PARAMETERS'!H18</f>
        <v>2.5000000000000001E-2</v>
      </c>
      <c r="HN9" s="395">
        <f>'TREE PARAMETERS'!I18</f>
        <v>0.05</v>
      </c>
    </row>
    <row r="10" spans="1:222" x14ac:dyDescent="0.3">
      <c r="A10" s="268">
        <f>AFSystem!G25</f>
        <v>0</v>
      </c>
      <c r="B10" s="395">
        <f>Nitrogen!B11</f>
        <v>1E-3</v>
      </c>
      <c r="C10" s="396">
        <f>WEATHER!C20</f>
        <v>0</v>
      </c>
      <c r="D10" s="396">
        <f>WEATHER!D20</f>
        <v>28.6</v>
      </c>
      <c r="E10" s="396">
        <f>WEATHER!E20</f>
        <v>4.032258064516129</v>
      </c>
      <c r="F10" s="124">
        <f>Phosphorus!B34</f>
        <v>0.12843089396089569</v>
      </c>
      <c r="G10" s="396">
        <f>Phosphorus!F34</f>
        <v>2126.9851586551208</v>
      </c>
      <c r="H10" s="396">
        <f>Phosphorus!G34</f>
        <v>2126.9851586551208</v>
      </c>
      <c r="I10" s="396">
        <f>Phosphorus!H34</f>
        <v>2126.9851586551208</v>
      </c>
      <c r="J10" s="396">
        <f>Phosphorus!I34</f>
        <v>2126.9851586551208</v>
      </c>
      <c r="K10" s="396">
        <f>'Slash&amp;Burn'!B20</f>
        <v>0.92</v>
      </c>
      <c r="L10" s="396">
        <f>'Slash&amp;Burn'!C20</f>
        <v>0.94499999999999995</v>
      </c>
      <c r="M10" s="396">
        <f>'Slash&amp;Burn'!D20</f>
        <v>0.26500000000000001</v>
      </c>
      <c r="N10" s="396">
        <f>'Slash&amp;Burn'!E20</f>
        <v>7.4999999999999997E-2</v>
      </c>
      <c r="O10" s="396">
        <f>'Slash&amp;Burn'!F20</f>
        <v>1</v>
      </c>
      <c r="P10" s="396">
        <f>'Slash&amp;Burn'!G20</f>
        <v>0.33500000000000002</v>
      </c>
      <c r="Q10" s="396"/>
      <c r="R10" s="396"/>
      <c r="S10" s="396"/>
      <c r="T10" s="396">
        <f>'Slash&amp;Burn'!O20</f>
        <v>2.2250000000000001</v>
      </c>
      <c r="U10" s="397">
        <f>'CROP MANAGEMENT'!B19</f>
        <v>100</v>
      </c>
      <c r="V10" s="397">
        <f>'CROP MANAGEMENT'!G19</f>
        <v>100</v>
      </c>
      <c r="W10" s="397">
        <f>'CROP MANAGEMENT'!L19</f>
        <v>100</v>
      </c>
      <c r="X10" s="397">
        <f>'CROP MANAGEMENT'!Q19</f>
        <v>100</v>
      </c>
      <c r="Y10" s="397">
        <f>'CROP MANAGEMENT'!C19</f>
        <v>317</v>
      </c>
      <c r="Z10" s="397">
        <f>'CROP MANAGEMENT'!H19</f>
        <v>317</v>
      </c>
      <c r="AA10" s="397">
        <f>'CROP MANAGEMENT'!M19</f>
        <v>317</v>
      </c>
      <c r="AB10" s="397">
        <f>'CROP MANAGEMENT'!R19</f>
        <v>317</v>
      </c>
      <c r="AC10" s="397">
        <f>'CROP MANAGEMENT'!D19</f>
        <v>2</v>
      </c>
      <c r="AD10" s="397">
        <f>'CROP MANAGEMENT'!I19</f>
        <v>2</v>
      </c>
      <c r="AE10" s="397">
        <f>'CROP MANAGEMENT'!N19</f>
        <v>2</v>
      </c>
      <c r="AF10" s="397">
        <f>'CROP MANAGEMENT'!S19</f>
        <v>2</v>
      </c>
      <c r="AG10" s="397">
        <f>'CROP MANAGEMENT'!V19</f>
        <v>1</v>
      </c>
      <c r="AH10" s="397">
        <f>'CROP MANAGEMENT'!W19</f>
        <v>335</v>
      </c>
      <c r="AI10" s="396">
        <f>'CROP MANAGEMENT'!X19</f>
        <v>1</v>
      </c>
      <c r="AJ10" s="396">
        <f>'CROP MANAGEMENT'!Y19</f>
        <v>0</v>
      </c>
      <c r="AK10" s="396">
        <f>'CROP MANAGEMENT'!Z19</f>
        <v>0</v>
      </c>
      <c r="AL10" s="396">
        <f>'CROP MANAGEMENT'!AA19</f>
        <v>0</v>
      </c>
      <c r="AM10" s="396">
        <f>'CROP MANAGEMENT'!AB19</f>
        <v>0</v>
      </c>
      <c r="AN10" s="396">
        <f>'CROP MANAGEMENT'!AC19</f>
        <v>3</v>
      </c>
      <c r="AO10" s="396">
        <f>'CROP MANAGEMENT'!AD19</f>
        <v>3</v>
      </c>
      <c r="AP10" s="396">
        <f>'CROP MANAGEMENT'!AE19</f>
        <v>3</v>
      </c>
      <c r="AQ10" s="397">
        <f>'TREE MANAGEMENT'!C19</f>
        <v>100</v>
      </c>
      <c r="AR10" s="397">
        <f>'TREE MANAGEMENT'!E19</f>
        <v>100</v>
      </c>
      <c r="AS10" s="397">
        <f>'TREE MANAGEMENT'!G19</f>
        <v>100</v>
      </c>
      <c r="AT10" s="397">
        <f>'TREE MANAGEMENT'!D19</f>
        <v>251</v>
      </c>
      <c r="AU10" s="397">
        <f>'TREE MANAGEMENT'!F19</f>
        <v>251</v>
      </c>
      <c r="AV10" s="397">
        <f>'TREE MANAGEMENT'!H19</f>
        <v>251</v>
      </c>
      <c r="AW10" s="397"/>
      <c r="AX10" s="268">
        <f>'TREE MANAGEMENT'!K19</f>
        <v>100</v>
      </c>
      <c r="AY10" s="268">
        <f>'TREE MANAGEMENT'!L19</f>
        <v>297</v>
      </c>
      <c r="AZ10" s="268">
        <f>'TREE MANAGEMENT'!M19</f>
        <v>0.25</v>
      </c>
      <c r="BA10" s="268">
        <f>'TREE MANAGEMENT'!O19</f>
        <v>0.25</v>
      </c>
      <c r="BB10" s="268">
        <f>'TREE MANAGEMENT'!Q19</f>
        <v>1</v>
      </c>
      <c r="BC10" s="268">
        <f>'TREE MANAGEMENT'!N19</f>
        <v>0</v>
      </c>
      <c r="BD10" s="268">
        <f>'TREE MANAGEMENT'!P19</f>
        <v>0</v>
      </c>
      <c r="BE10" s="268">
        <f>'TREE MANAGEMENT'!R19</f>
        <v>0</v>
      </c>
      <c r="BF10" s="268">
        <f>'TREE MANAGEMENT'!W19</f>
        <v>100</v>
      </c>
      <c r="BG10" s="268">
        <f>'TREE MANAGEMENT'!Y19</f>
        <v>100</v>
      </c>
      <c r="BH10" s="268">
        <f>'TREE MANAGEMENT'!AA19</f>
        <v>100</v>
      </c>
      <c r="BI10" s="268">
        <f>'TREE MANAGEMENT'!X19</f>
        <v>364</v>
      </c>
      <c r="BJ10" s="268">
        <f>'TREE MANAGEMENT'!Z19</f>
        <v>364</v>
      </c>
      <c r="BK10" s="268">
        <f>'TREE MANAGEMENT'!AB19</f>
        <v>364</v>
      </c>
      <c r="BL10" s="268">
        <f>PROFITABILITY!F36</f>
        <v>300</v>
      </c>
      <c r="BM10" s="268">
        <f>PROFITABILITY!G36</f>
        <v>395</v>
      </c>
      <c r="BN10" s="268">
        <f>PROFITABILITY!H36</f>
        <v>1500</v>
      </c>
      <c r="BO10" s="268">
        <f>PROFITABILITY!I36</f>
        <v>700</v>
      </c>
      <c r="BP10" s="268">
        <f>PROFITABILITY!J36</f>
        <v>185</v>
      </c>
      <c r="BQ10" s="268">
        <f>PROFITABILITY!F49</f>
        <v>0</v>
      </c>
      <c r="BR10" s="268">
        <f>PROFITABILITY!G49</f>
        <v>20000</v>
      </c>
      <c r="BS10" s="268">
        <f>PROFITABILITY!H49</f>
        <v>0</v>
      </c>
      <c r="BT10" s="268">
        <f>PROFITABILITY!F16</f>
        <v>15000</v>
      </c>
      <c r="BU10" s="124">
        <f>'Soil Hydraulic'!B21</f>
        <v>0.21552706198905133</v>
      </c>
      <c r="BV10" s="124">
        <f>'Soil Hydraulic'!I21</f>
        <v>5.9742729401757603E-3</v>
      </c>
      <c r="BW10" s="124">
        <f>'Soil Hydraulic'!P21</f>
        <v>5.5234154689433077E-5</v>
      </c>
      <c r="BX10" s="124">
        <f>'Soil Hydraulic'!W21</f>
        <v>-1.3352678429606182E-4</v>
      </c>
      <c r="BY10" s="396">
        <f>'Soil Hydraulic'!C21</f>
        <v>-18934.459551059288</v>
      </c>
      <c r="BZ10" s="396">
        <f>'Soil Hydraulic'!J21</f>
        <v>-255571.20355268262</v>
      </c>
      <c r="CA10" s="396">
        <f>'Soil Hydraulic'!Q21</f>
        <v>-527910.48280854058</v>
      </c>
      <c r="CB10" s="396">
        <f>'Soil Hydraulic'!X21</f>
        <v>-1000000</v>
      </c>
      <c r="CC10" s="395">
        <f>'Soil Hydraulic'!E21</f>
        <v>36.288349399580689</v>
      </c>
      <c r="CD10" s="395">
        <f>'Soil Hydraulic'!L21</f>
        <v>24.301760800454169</v>
      </c>
      <c r="CE10" s="395">
        <f>'Soil Hydraulic'!S21</f>
        <v>2.9678882614563387</v>
      </c>
      <c r="CF10" s="395">
        <f>'Soil Hydraulic'!Z21</f>
        <v>2.2800964456355772</v>
      </c>
      <c r="CG10" s="395">
        <f>'Soil Hydraulic'!E21</f>
        <v>36.288349399580689</v>
      </c>
      <c r="CH10" s="395">
        <f>'Soil Hydraulic'!L21</f>
        <v>24.301760800454169</v>
      </c>
      <c r="CI10" s="395">
        <f>'Soil Hydraulic'!S21</f>
        <v>2.9678882614563387</v>
      </c>
      <c r="CJ10" s="395">
        <f>'Soil Hydraulic'!Z21</f>
        <v>2.2800964456355772</v>
      </c>
      <c r="CK10" s="395">
        <f>'Soil Hydraulic'!E21</f>
        <v>36.288349399580689</v>
      </c>
      <c r="CL10" s="395">
        <f>'Soil Hydraulic'!L21</f>
        <v>24.301760800454169</v>
      </c>
      <c r="CM10" s="395">
        <f>'Soil Hydraulic'!S21</f>
        <v>2.9678882614563387</v>
      </c>
      <c r="CN10" s="395">
        <f>'Soil Hydraulic'!Z21</f>
        <v>2.2800964456355772</v>
      </c>
      <c r="CO10" s="395">
        <f>'Soil Hydraulic'!E21</f>
        <v>36.288349399580689</v>
      </c>
      <c r="CP10" s="395">
        <f>'Soil Hydraulic'!L21</f>
        <v>24.301760800454169</v>
      </c>
      <c r="CQ10" s="395">
        <f>'Soil Hydraulic'!S21</f>
        <v>2.9678882614563387</v>
      </c>
      <c r="CR10" s="395">
        <f>'Soil Hydraulic'!Z21</f>
        <v>2.2800964456355772</v>
      </c>
      <c r="CS10" s="395">
        <f>'Soil Hydraulic'!E21</f>
        <v>36.288349399580689</v>
      </c>
      <c r="CT10" s="395">
        <f>'Soil Hydraulic'!E21</f>
        <v>36.288349399580689</v>
      </c>
      <c r="CU10" s="395">
        <f>'Soil Hydraulic'!E21</f>
        <v>36.288349399580689</v>
      </c>
      <c r="CV10" s="395">
        <f>'Soil Hydraulic'!L21</f>
        <v>24.301760800454169</v>
      </c>
      <c r="CW10" s="395">
        <f>'Soil Hydraulic'!L21</f>
        <v>24.301760800454169</v>
      </c>
      <c r="CX10" s="395">
        <f>'Soil Hydraulic'!L21</f>
        <v>24.301760800454169</v>
      </c>
      <c r="CY10" s="395">
        <f>'Soil Hydraulic'!S21</f>
        <v>2.9678882614563387</v>
      </c>
      <c r="CZ10" s="395">
        <f>'Soil Hydraulic'!S21</f>
        <v>2.9678882614563387</v>
      </c>
      <c r="DA10" s="395">
        <f>'Soil Hydraulic'!S21</f>
        <v>2.9678882614563387</v>
      </c>
      <c r="DB10" s="395">
        <f>'Soil Hydraulic'!Z21</f>
        <v>2.2800964456355772</v>
      </c>
      <c r="DC10" s="395">
        <f>'Soil Hydraulic'!Z21</f>
        <v>2.2800964456355772</v>
      </c>
      <c r="DD10" s="395">
        <f>'Soil Hydraulic'!Z21</f>
        <v>2.2800964456355772</v>
      </c>
      <c r="DE10" s="395">
        <f>'Soil Hydraulic'!G21</f>
        <v>0.26392289773651217</v>
      </c>
      <c r="DF10" s="395">
        <f>'Soil Hydraulic'!N21</f>
        <v>0.30465102757151236</v>
      </c>
      <c r="DG10" s="395">
        <f>'Soil Hydraulic'!U21</f>
        <v>0.29079303050746858</v>
      </c>
      <c r="DH10" s="395">
        <f>'Soil Hydraulic'!AB21</f>
        <v>0.30218790192894668</v>
      </c>
      <c r="DI10" s="395">
        <f>'Soil Hydraulic'!G21</f>
        <v>0.26392289773651217</v>
      </c>
      <c r="DJ10" s="395">
        <f>'Soil Hydraulic'!AD21</f>
        <v>53</v>
      </c>
      <c r="DK10" s="268">
        <f>'CROP PARAMETERS'!E20</f>
        <v>5</v>
      </c>
      <c r="DL10" s="268">
        <f>'CROP PARAMETERS'!F20</f>
        <v>7</v>
      </c>
      <c r="DM10" s="268">
        <f>'CROP PARAMETERS'!G20</f>
        <v>1.5</v>
      </c>
      <c r="DN10" s="268">
        <f>'CROP PARAMETERS'!H20</f>
        <v>0.01</v>
      </c>
      <c r="DO10" s="268">
        <f>'CROP PARAMETERS'!I20</f>
        <v>0.7</v>
      </c>
      <c r="DP10" s="395">
        <f>'CROP PARAMETERS'!L20</f>
        <v>1.0004520383730462</v>
      </c>
      <c r="DQ10" s="395">
        <f>'CROP PARAMETERS'!L20</f>
        <v>1.0004520383730462</v>
      </c>
      <c r="DR10" s="395">
        <f>'CROP PARAMETERS'!L20</f>
        <v>1.0004520383730462</v>
      </c>
      <c r="DS10" s="395">
        <f>'CROP PARAMETERS'!L20</f>
        <v>1.0004520383730462</v>
      </c>
      <c r="DT10" s="395">
        <f>'CROP PARAMETERS'!M20</f>
        <v>0.8598868200885178</v>
      </c>
      <c r="DU10" s="395">
        <f>'CROP PARAMETERS'!M20</f>
        <v>0.8598868200885178</v>
      </c>
      <c r="DV10" s="395">
        <f>'CROP PARAMETERS'!M20</f>
        <v>0.8598868200885178</v>
      </c>
      <c r="DW10" s="395">
        <f>'CROP PARAMETERS'!M20</f>
        <v>0.8598868200885178</v>
      </c>
      <c r="DX10" s="395">
        <f>'CROP PARAMETERS'!N20</f>
        <v>0.8598618365747337</v>
      </c>
      <c r="DY10" s="395">
        <f>'CROP PARAMETERS'!N20</f>
        <v>0.8598618365747337</v>
      </c>
      <c r="DZ10" s="395">
        <f>'CROP PARAMETERS'!N20</f>
        <v>0.8598618365747337</v>
      </c>
      <c r="EA10" s="395">
        <f>'CROP PARAMETERS'!N20</f>
        <v>0.8598618365747337</v>
      </c>
      <c r="EB10" s="395">
        <f>'CROP PARAMETERS'!O20</f>
        <v>0.3</v>
      </c>
      <c r="EC10" s="395">
        <f>'CROP PARAMETERS'!O20</f>
        <v>0.3</v>
      </c>
      <c r="ED10" s="395">
        <f>'CROP PARAMETERS'!O20</f>
        <v>0.3</v>
      </c>
      <c r="EE10" s="395">
        <f>'CROP PARAMETERS'!O20</f>
        <v>0.3</v>
      </c>
      <c r="EF10" s="395">
        <f>'CROP PARAMETERS'!P20</f>
        <v>0.8598868200885178</v>
      </c>
      <c r="EG10" s="395">
        <f>'CROP PARAMETERS'!P20</f>
        <v>0.8598868200885178</v>
      </c>
      <c r="EH10" s="395">
        <f>'CROP PARAMETERS'!P20</f>
        <v>0.8598868200885178</v>
      </c>
      <c r="EI10" s="395">
        <f>'CROP PARAMETERS'!P20</f>
        <v>0.8598868200885178</v>
      </c>
      <c r="EJ10" s="395">
        <f>'CROP PARAMETERS'!S20</f>
        <v>0.65168651385383181</v>
      </c>
      <c r="EK10" s="395">
        <f>'CROP PARAMETERS'!S20</f>
        <v>0.65168651385383181</v>
      </c>
      <c r="EL10" s="395">
        <f>'CROP PARAMETERS'!S20</f>
        <v>0.65168651385383181</v>
      </c>
      <c r="EM10" s="395">
        <f>'CROP PARAMETERS'!S20</f>
        <v>0.65168651385383181</v>
      </c>
      <c r="EN10" s="395">
        <f>'CROP PARAMETERS'!T20</f>
        <v>0.58719952098606765</v>
      </c>
      <c r="EO10" s="395">
        <f>'CROP PARAMETERS'!T20</f>
        <v>0.58719952098606765</v>
      </c>
      <c r="EP10" s="395">
        <f>'CROP PARAMETERS'!T20</f>
        <v>0.58719952098606765</v>
      </c>
      <c r="EQ10" s="395">
        <f>'CROP PARAMETERS'!T20</f>
        <v>0.58719952098606765</v>
      </c>
      <c r="ER10" s="395">
        <f>'CROP PARAMETERS'!U20</f>
        <v>0.5</v>
      </c>
      <c r="ES10" s="395">
        <f>'CROP PARAMETERS'!U20</f>
        <v>0.5</v>
      </c>
      <c r="ET10" s="395">
        <f>'CROP PARAMETERS'!U20</f>
        <v>0.5</v>
      </c>
      <c r="EU10" s="395">
        <f>'CROP PARAMETERS'!U20</f>
        <v>0.5</v>
      </c>
      <c r="EV10" s="395">
        <f>'CROP PARAMETERS'!V20</f>
        <v>0.52</v>
      </c>
      <c r="EW10" s="395">
        <f>'CROP PARAMETERS'!V20</f>
        <v>0.52</v>
      </c>
      <c r="EX10" s="395">
        <f>'CROP PARAMETERS'!V20</f>
        <v>0.52</v>
      </c>
      <c r="EY10" s="395">
        <f>'CROP PARAMETERS'!V20</f>
        <v>0.52</v>
      </c>
      <c r="EZ10" s="395">
        <f>'CROP PARAMETERS'!W20</f>
        <v>0.1</v>
      </c>
      <c r="FA10" s="395">
        <f>'CROP PARAMETERS'!W20</f>
        <v>0.1</v>
      </c>
      <c r="FB10" s="395">
        <f>'CROP PARAMETERS'!W20</f>
        <v>0.1</v>
      </c>
      <c r="FC10" s="395">
        <f>'CROP PARAMETERS'!W20</f>
        <v>0.1</v>
      </c>
      <c r="FD10" s="395">
        <f>'CROP PARAMETERS'!Z20</f>
        <v>0</v>
      </c>
      <c r="FE10" s="395">
        <f>'CROP PARAMETERS'!Z20</f>
        <v>0</v>
      </c>
      <c r="FF10" s="395">
        <f>'CROP PARAMETERS'!Z20</f>
        <v>0</v>
      </c>
      <c r="FG10" s="395">
        <f>'CROP PARAMETERS'!Z20</f>
        <v>0</v>
      </c>
      <c r="FH10" s="395">
        <f>'CROP PARAMETERS'!AA20</f>
        <v>1.6391863582365541E-2</v>
      </c>
      <c r="FI10" s="395">
        <f>'CROP PARAMETERS'!AA20</f>
        <v>1.6391863582365541E-2</v>
      </c>
      <c r="FJ10" s="395">
        <f>'CROP PARAMETERS'!AA20</f>
        <v>1.6391863582365541E-2</v>
      </c>
      <c r="FK10" s="395">
        <f>'CROP PARAMETERS'!AA20</f>
        <v>1.6391863582365541E-2</v>
      </c>
      <c r="FL10" s="395">
        <f>'CROP PARAMETERS'!AB20</f>
        <v>0</v>
      </c>
      <c r="FM10" s="395">
        <f>'CROP PARAMETERS'!AB20</f>
        <v>0</v>
      </c>
      <c r="FN10" s="395">
        <f>'CROP PARAMETERS'!AB20</f>
        <v>0</v>
      </c>
      <c r="FO10" s="395">
        <f>'CROP PARAMETERS'!AB20</f>
        <v>0</v>
      </c>
      <c r="FP10" s="395">
        <f>'CROP PARAMETERS'!AC20</f>
        <v>0</v>
      </c>
      <c r="FQ10" s="395">
        <f>'CROP PARAMETERS'!AC20</f>
        <v>0</v>
      </c>
      <c r="FR10" s="395">
        <f>'CROP PARAMETERS'!AC20</f>
        <v>0</v>
      </c>
      <c r="FS10" s="395">
        <f>'CROP PARAMETERS'!AC20</f>
        <v>0</v>
      </c>
      <c r="FT10" s="395">
        <f>'CROP PARAMETERS'!AD20</f>
        <v>0</v>
      </c>
      <c r="FU10" s="395">
        <f>'CROP PARAMETERS'!AD20</f>
        <v>0</v>
      </c>
      <c r="FV10" s="395">
        <f>'CROP PARAMETERS'!AD20</f>
        <v>0</v>
      </c>
      <c r="FW10" s="395">
        <f>'CROP PARAMETERS'!AD20</f>
        <v>0</v>
      </c>
      <c r="FX10" s="395">
        <f>'CROP PARAMETERS'!AG20</f>
        <v>25</v>
      </c>
      <c r="FY10" s="395">
        <f>'CROP PARAMETERS'!AG20</f>
        <v>25</v>
      </c>
      <c r="FZ10" s="395">
        <f>'CROP PARAMETERS'!AG20</f>
        <v>25</v>
      </c>
      <c r="GA10" s="395">
        <f>'CROP PARAMETERS'!AG20</f>
        <v>25</v>
      </c>
      <c r="GB10" s="395">
        <f>'CROP PARAMETERS'!AH20</f>
        <v>33</v>
      </c>
      <c r="GC10" s="395">
        <f>'CROP PARAMETERS'!AH20</f>
        <v>33</v>
      </c>
      <c r="GD10" s="395">
        <f>'CROP PARAMETERS'!AH20</f>
        <v>33</v>
      </c>
      <c r="GE10" s="395">
        <f>'CROP PARAMETERS'!AH20</f>
        <v>33</v>
      </c>
      <c r="GF10" s="395">
        <f>'CROP PARAMETERS'!AI20</f>
        <v>25</v>
      </c>
      <c r="GG10" s="395">
        <f>'CROP PARAMETERS'!AI20</f>
        <v>25</v>
      </c>
      <c r="GH10" s="395">
        <f>'CROP PARAMETERS'!AI20</f>
        <v>25</v>
      </c>
      <c r="GI10" s="395">
        <f>'CROP PARAMETERS'!AI20</f>
        <v>25</v>
      </c>
      <c r="GJ10" s="395">
        <f>'CROP PARAMETERS'!AJ20</f>
        <v>10</v>
      </c>
      <c r="GK10" s="395">
        <f>'CROP PARAMETERS'!AJ20</f>
        <v>10</v>
      </c>
      <c r="GL10" s="395">
        <f>'CROP PARAMETERS'!AJ20</f>
        <v>10</v>
      </c>
      <c r="GM10" s="395">
        <f>'CROP PARAMETERS'!AJ20</f>
        <v>10</v>
      </c>
      <c r="GN10" s="395">
        <f>'CROP PARAMETERS'!AK20</f>
        <v>10</v>
      </c>
      <c r="GO10" s="395">
        <f>'CROP PARAMETERS'!AK20</f>
        <v>10</v>
      </c>
      <c r="GP10" s="395">
        <f>'CROP PARAMETERS'!AK20</f>
        <v>10</v>
      </c>
      <c r="GQ10" s="395">
        <f>'CROP PARAMETERS'!AK20</f>
        <v>10</v>
      </c>
      <c r="GR10" s="395">
        <f>'CROP PARAMETERS'!AN20</f>
        <v>0.14399999999999999</v>
      </c>
      <c r="GS10" s="395">
        <f>'CROP PARAMETERS'!AN20</f>
        <v>0.14399999999999999</v>
      </c>
      <c r="GT10" s="395">
        <f>'CROP PARAMETERS'!AN20</f>
        <v>0.14399999999999999</v>
      </c>
      <c r="GU10" s="395">
        <f>'CROP PARAMETERS'!AN20</f>
        <v>0.14399999999999999</v>
      </c>
      <c r="GV10" s="395">
        <f>'CROP PARAMETERS'!AO20</f>
        <v>0.14399999999999999</v>
      </c>
      <c r="GW10" s="395">
        <f>'CROP PARAMETERS'!AO20</f>
        <v>0.14399999999999999</v>
      </c>
      <c r="GX10" s="395">
        <f>'CROP PARAMETERS'!AO20</f>
        <v>0.14399999999999999</v>
      </c>
      <c r="GY10" s="395">
        <f>'CROP PARAMETERS'!AO20</f>
        <v>0.14399999999999999</v>
      </c>
      <c r="GZ10" s="395">
        <f>'CROP PARAMETERS'!AP20</f>
        <v>0.14399999999999999</v>
      </c>
      <c r="HA10" s="395">
        <f>'CROP PARAMETERS'!AP20</f>
        <v>0.14399999999999999</v>
      </c>
      <c r="HB10" s="395">
        <f>'CROP PARAMETERS'!AP20</f>
        <v>0.14399999999999999</v>
      </c>
      <c r="HC10" s="395">
        <f>'CROP PARAMETERS'!AP20</f>
        <v>0.14399999999999999</v>
      </c>
      <c r="HD10" s="395">
        <f>'CROP PARAMETERS'!AQ20</f>
        <v>0.14399999999999999</v>
      </c>
      <c r="HE10" s="395">
        <f>'CROP PARAMETERS'!AQ20</f>
        <v>0.14399999999999999</v>
      </c>
      <c r="HF10" s="395">
        <f>'CROP PARAMETERS'!AQ20</f>
        <v>0.14399999999999999</v>
      </c>
      <c r="HG10" s="395">
        <f>'CROP PARAMETERS'!AQ20</f>
        <v>0.14399999999999999</v>
      </c>
      <c r="HH10" s="395">
        <f>'CROP PARAMETERS'!AR20</f>
        <v>0.14399999999999999</v>
      </c>
      <c r="HI10" s="395">
        <f>'CROP PARAMETERS'!AR20</f>
        <v>0.14399999999999999</v>
      </c>
      <c r="HJ10" s="395">
        <f>'CROP PARAMETERS'!AR20</f>
        <v>0.14399999999999999</v>
      </c>
      <c r="HK10" s="395">
        <f>'CROP PARAMETERS'!AR20</f>
        <v>0.14399999999999999</v>
      </c>
      <c r="HL10" s="395">
        <f>'TREE PARAMETERS'!G19</f>
        <v>0.49399999999999999</v>
      </c>
      <c r="HM10" s="395">
        <f>'TREE PARAMETERS'!H19</f>
        <v>0.57999999999999996</v>
      </c>
      <c r="HN10" s="395">
        <f>'TREE PARAMETERS'!I19</f>
        <v>0.7</v>
      </c>
    </row>
    <row r="11" spans="1:222" x14ac:dyDescent="0.3">
      <c r="A11" s="268">
        <f>AFSystem!G26</f>
        <v>0</v>
      </c>
      <c r="B11" s="395">
        <f>Nitrogen!C11</f>
        <v>1E-3</v>
      </c>
      <c r="C11" s="396">
        <f>WEATHER!C21</f>
        <v>8</v>
      </c>
      <c r="D11" s="396">
        <f>WEATHER!D21</f>
        <v>28.9</v>
      </c>
      <c r="E11" s="396">
        <f>WEATHER!E21</f>
        <v>4.032258064516129</v>
      </c>
      <c r="F11" s="124">
        <f>Phosphorus!B35</f>
        <v>7.7683600767130226E-2</v>
      </c>
      <c r="G11" s="396">
        <f>Phosphorus!F35</f>
        <v>2069.602694321949</v>
      </c>
      <c r="H11" s="396">
        <f>Phosphorus!G35</f>
        <v>2069.602694321949</v>
      </c>
      <c r="I11" s="396">
        <f>Phosphorus!H35</f>
        <v>2069.602694321949</v>
      </c>
      <c r="J11" s="396">
        <f>Phosphorus!I35</f>
        <v>2069.602694321949</v>
      </c>
      <c r="K11" s="396">
        <f>'Slash&amp;Burn'!B21</f>
        <v>0.95</v>
      </c>
      <c r="L11" s="396">
        <f>'Slash&amp;Burn'!C21</f>
        <v>0.96499999999999997</v>
      </c>
      <c r="M11" s="396">
        <f>'Slash&amp;Burn'!D21</f>
        <v>0.35499999999999998</v>
      </c>
      <c r="N11" s="396">
        <f>'Slash&amp;Burn'!E21</f>
        <v>5.5E-2</v>
      </c>
      <c r="O11" s="396">
        <f>'Slash&amp;Burn'!F21</f>
        <v>1</v>
      </c>
      <c r="P11" s="396">
        <f>'Slash&amp;Burn'!G21</f>
        <v>0.40500000000000003</v>
      </c>
      <c r="Q11" s="396"/>
      <c r="R11" s="396"/>
      <c r="S11" s="396"/>
      <c r="T11" s="396">
        <f>'Slash&amp;Burn'!O21</f>
        <v>2.2749999999999999</v>
      </c>
      <c r="U11" s="397">
        <f>'CROP MANAGEMENT'!B20</f>
        <v>100</v>
      </c>
      <c r="V11" s="397">
        <f>'CROP MANAGEMENT'!G20</f>
        <v>100</v>
      </c>
      <c r="W11" s="397">
        <f>'CROP MANAGEMENT'!L20</f>
        <v>100</v>
      </c>
      <c r="X11" s="397">
        <f>'CROP MANAGEMENT'!Q20</f>
        <v>100</v>
      </c>
      <c r="Y11" s="397">
        <f>'CROP MANAGEMENT'!C20</f>
        <v>317</v>
      </c>
      <c r="Z11" s="397">
        <f>'CROP MANAGEMENT'!H20</f>
        <v>317</v>
      </c>
      <c r="AA11" s="397">
        <f>'CROP MANAGEMENT'!M20</f>
        <v>317</v>
      </c>
      <c r="AB11" s="397">
        <f>'CROP MANAGEMENT'!R20</f>
        <v>317</v>
      </c>
      <c r="AC11" s="397">
        <f>'CROP MANAGEMENT'!D20</f>
        <v>2</v>
      </c>
      <c r="AD11" s="397">
        <f>'CROP MANAGEMENT'!I20</f>
        <v>2</v>
      </c>
      <c r="AE11" s="397">
        <f>'CROP MANAGEMENT'!N20</f>
        <v>2</v>
      </c>
      <c r="AF11" s="397">
        <f>'CROP MANAGEMENT'!S20</f>
        <v>2</v>
      </c>
      <c r="AG11" s="397">
        <f>'CROP MANAGEMENT'!V20</f>
        <v>2</v>
      </c>
      <c r="AH11" s="397">
        <f>'CROP MANAGEMENT'!W20</f>
        <v>81</v>
      </c>
      <c r="AI11" s="396">
        <f>'CROP MANAGEMENT'!X20</f>
        <v>1</v>
      </c>
      <c r="AJ11" s="396">
        <f>'CROP MANAGEMENT'!Y20</f>
        <v>0</v>
      </c>
      <c r="AK11" s="396">
        <f>'CROP MANAGEMENT'!Z20</f>
        <v>0</v>
      </c>
      <c r="AL11" s="396">
        <f>'CROP MANAGEMENT'!AA20</f>
        <v>0</v>
      </c>
      <c r="AM11" s="396">
        <f>'CROP MANAGEMENT'!AB20</f>
        <v>0</v>
      </c>
      <c r="AN11" s="396">
        <f>'CROP MANAGEMENT'!AC20</f>
        <v>3</v>
      </c>
      <c r="AO11" s="396">
        <f>'CROP MANAGEMENT'!AD20</f>
        <v>3</v>
      </c>
      <c r="AP11" s="396">
        <f>'CROP MANAGEMENT'!AE20</f>
        <v>3</v>
      </c>
      <c r="AQ11" s="397">
        <f>'TREE MANAGEMENT'!C20</f>
        <v>100</v>
      </c>
      <c r="AR11" s="397">
        <f>'TREE MANAGEMENT'!E20</f>
        <v>100</v>
      </c>
      <c r="AS11" s="397">
        <f>'TREE MANAGEMENT'!G20</f>
        <v>100</v>
      </c>
      <c r="AT11" s="397">
        <f>'TREE MANAGEMENT'!D20</f>
        <v>251</v>
      </c>
      <c r="AU11" s="397">
        <f>'TREE MANAGEMENT'!F20</f>
        <v>251</v>
      </c>
      <c r="AV11" s="397">
        <f>'TREE MANAGEMENT'!H20</f>
        <v>251</v>
      </c>
      <c r="AW11" s="397"/>
      <c r="AX11" s="268">
        <f>'TREE MANAGEMENT'!K20</f>
        <v>100</v>
      </c>
      <c r="AY11" s="268">
        <f>'TREE MANAGEMENT'!L20</f>
        <v>299</v>
      </c>
      <c r="AZ11" s="268">
        <f>'TREE MANAGEMENT'!M20</f>
        <v>0.25</v>
      </c>
      <c r="BA11" s="268">
        <f>'TREE MANAGEMENT'!O20</f>
        <v>0.25</v>
      </c>
      <c r="BB11" s="268">
        <f>'TREE MANAGEMENT'!Q20</f>
        <v>1</v>
      </c>
      <c r="BC11" s="268">
        <f>'TREE MANAGEMENT'!N20</f>
        <v>0</v>
      </c>
      <c r="BD11" s="268">
        <f>'TREE MANAGEMENT'!P20</f>
        <v>0</v>
      </c>
      <c r="BE11" s="268">
        <f>'TREE MANAGEMENT'!R20</f>
        <v>0</v>
      </c>
      <c r="BF11" s="268">
        <f>'TREE MANAGEMENT'!W20</f>
        <v>100</v>
      </c>
      <c r="BG11" s="268">
        <f>'TREE MANAGEMENT'!Y20</f>
        <v>100</v>
      </c>
      <c r="BH11" s="268">
        <f>'TREE MANAGEMENT'!AA20</f>
        <v>100</v>
      </c>
      <c r="BI11" s="268">
        <f>'TREE MANAGEMENT'!X20</f>
        <v>364</v>
      </c>
      <c r="BJ11" s="268">
        <f>'TREE MANAGEMENT'!Z20</f>
        <v>364</v>
      </c>
      <c r="BK11" s="268">
        <f>'TREE MANAGEMENT'!AB20</f>
        <v>364</v>
      </c>
      <c r="BQ11" s="268">
        <f>PROFITABILITY!F50</f>
        <v>0</v>
      </c>
      <c r="BR11" s="268">
        <f>PROFITABILITY!G50</f>
        <v>8000</v>
      </c>
      <c r="BS11" s="268">
        <f>PROFITABILITY!H50</f>
        <v>567</v>
      </c>
      <c r="BT11" s="268">
        <f>PROFITABILITY!F17</f>
        <v>7150</v>
      </c>
      <c r="BU11" s="124">
        <f>'Soil Hydraulic'!B22</f>
        <v>0.33025570881075683</v>
      </c>
      <c r="BV11" s="124">
        <f>'Soil Hydraulic'!I22</f>
        <v>2.1413369135169398E-2</v>
      </c>
      <c r="BW11" s="124">
        <f>'Soil Hydraulic'!P22</f>
        <v>1.0591127937033108E-3</v>
      </c>
      <c r="BX11" s="124">
        <f>'Soil Hydraulic'!W22</f>
        <v>-5.3125843664866894E-5</v>
      </c>
      <c r="BY11" s="396">
        <f>'Soil Hydraulic'!C22</f>
        <v>-11038.33924718776</v>
      </c>
      <c r="BZ11" s="396">
        <f>'Soil Hydraulic'!J22</f>
        <v>-123607.44809055365</v>
      </c>
      <c r="CA11" s="396">
        <f>'Soil Hydraulic'!Q22</f>
        <v>-229031.54266057553</v>
      </c>
      <c r="CB11" s="396">
        <f>'Soil Hydraulic'!X22</f>
        <v>-702906.12414199952</v>
      </c>
      <c r="CC11" s="395">
        <f>'Soil Hydraulic'!E22</f>
        <v>24.41575360533658</v>
      </c>
      <c r="CD11" s="395">
        <f>'Soil Hydraulic'!L22</f>
        <v>16.342798696544865</v>
      </c>
      <c r="CE11" s="395">
        <f>'Soil Hydraulic'!S22</f>
        <v>1.9947794294048822</v>
      </c>
      <c r="CF11" s="395">
        <f>'Soil Hydraulic'!Z22</f>
        <v>1.5217979776101702</v>
      </c>
      <c r="CG11" s="395">
        <f>'Soil Hydraulic'!E22</f>
        <v>24.41575360533658</v>
      </c>
      <c r="CH11" s="395">
        <f>'Soil Hydraulic'!L22</f>
        <v>16.342798696544865</v>
      </c>
      <c r="CI11" s="395">
        <f>'Soil Hydraulic'!S22</f>
        <v>1.9947794294048822</v>
      </c>
      <c r="CJ11" s="395">
        <f>'Soil Hydraulic'!Z22</f>
        <v>1.5217979776101702</v>
      </c>
      <c r="CK11" s="395">
        <f>'Soil Hydraulic'!E22</f>
        <v>24.41575360533658</v>
      </c>
      <c r="CL11" s="395">
        <f>'Soil Hydraulic'!L22</f>
        <v>16.342798696544865</v>
      </c>
      <c r="CM11" s="395">
        <f>'Soil Hydraulic'!S22</f>
        <v>1.9947794294048822</v>
      </c>
      <c r="CN11" s="395">
        <f>'Soil Hydraulic'!Z22</f>
        <v>1.5217979776101702</v>
      </c>
      <c r="CO11" s="395">
        <f>'Soil Hydraulic'!E22</f>
        <v>24.41575360533658</v>
      </c>
      <c r="CP11" s="395">
        <f>'Soil Hydraulic'!L22</f>
        <v>16.342798696544865</v>
      </c>
      <c r="CQ11" s="395">
        <f>'Soil Hydraulic'!S22</f>
        <v>1.9947794294048822</v>
      </c>
      <c r="CR11" s="395">
        <f>'Soil Hydraulic'!Z22</f>
        <v>1.5217979776101702</v>
      </c>
      <c r="CS11" s="395">
        <f>'Soil Hydraulic'!E22</f>
        <v>24.41575360533658</v>
      </c>
      <c r="CT11" s="395">
        <f>'Soil Hydraulic'!E22</f>
        <v>24.41575360533658</v>
      </c>
      <c r="CU11" s="395">
        <f>'Soil Hydraulic'!E22</f>
        <v>24.41575360533658</v>
      </c>
      <c r="CV11" s="395">
        <f>'Soil Hydraulic'!L22</f>
        <v>16.342798696544865</v>
      </c>
      <c r="CW11" s="395">
        <f>'Soil Hydraulic'!L22</f>
        <v>16.342798696544865</v>
      </c>
      <c r="CX11" s="395">
        <f>'Soil Hydraulic'!L22</f>
        <v>16.342798696544865</v>
      </c>
      <c r="CY11" s="395">
        <f>'Soil Hydraulic'!S22</f>
        <v>1.9947794294048822</v>
      </c>
      <c r="CZ11" s="395">
        <f>'Soil Hydraulic'!S22</f>
        <v>1.9947794294048822</v>
      </c>
      <c r="DA11" s="395">
        <f>'Soil Hydraulic'!S22</f>
        <v>1.9947794294048822</v>
      </c>
      <c r="DB11" s="395">
        <f>'Soil Hydraulic'!Z22</f>
        <v>1.5217979776101702</v>
      </c>
      <c r="DC11" s="395">
        <f>'Soil Hydraulic'!Z22</f>
        <v>1.5217979776101702</v>
      </c>
      <c r="DD11" s="395">
        <f>'Soil Hydraulic'!Z22</f>
        <v>1.5217979776101702</v>
      </c>
      <c r="DE11" s="395">
        <f>'Soil Hydraulic'!G22</f>
        <v>0.26695929210114555</v>
      </c>
      <c r="DF11" s="395">
        <f>'Soil Hydraulic'!N22</f>
        <v>0.30722465458016379</v>
      </c>
      <c r="DG11" s="395">
        <f>'Soil Hydraulic'!U22</f>
        <v>0.29292710336701333</v>
      </c>
      <c r="DH11" s="395">
        <f>'Soil Hydraulic'!AB22</f>
        <v>0.30416982525856423</v>
      </c>
      <c r="DI11" s="395">
        <f>'Soil Hydraulic'!G22</f>
        <v>0.26695929210114555</v>
      </c>
      <c r="DJ11" s="395">
        <f>'Soil Hydraulic'!AD22</f>
        <v>53</v>
      </c>
      <c r="DK11" s="268">
        <f>'CROP PARAMETERS'!E21</f>
        <v>1.4999999999999999E-2</v>
      </c>
      <c r="DL11" s="268">
        <f>'CROP PARAMETERS'!F21</f>
        <v>0.05</v>
      </c>
      <c r="DM11" s="268">
        <f>'CROP PARAMETERS'!G21</f>
        <v>0.01</v>
      </c>
      <c r="DN11" s="268">
        <f>'CROP PARAMETERS'!H21</f>
        <v>0</v>
      </c>
      <c r="DO11" s="268">
        <f>'CROP PARAMETERS'!I21</f>
        <v>0.05</v>
      </c>
      <c r="DP11" s="395">
        <f>'CROP PARAMETERS'!L21</f>
        <v>0.85838628376484771</v>
      </c>
      <c r="DQ11" s="395">
        <f>'CROP PARAMETERS'!L21</f>
        <v>0.85838628376484771</v>
      </c>
      <c r="DR11" s="395">
        <f>'CROP PARAMETERS'!L21</f>
        <v>0.85838628376484771</v>
      </c>
      <c r="DS11" s="395">
        <f>'CROP PARAMETERS'!L21</f>
        <v>0.85838628376484771</v>
      </c>
      <c r="DT11" s="395">
        <f>'CROP PARAMETERS'!M21</f>
        <v>0.93685000506966154</v>
      </c>
      <c r="DU11" s="395">
        <f>'CROP PARAMETERS'!M21</f>
        <v>0.93685000506966154</v>
      </c>
      <c r="DV11" s="395">
        <f>'CROP PARAMETERS'!M21</f>
        <v>0.93685000506966154</v>
      </c>
      <c r="DW11" s="395">
        <f>'CROP PARAMETERS'!M21</f>
        <v>0.93685000506966154</v>
      </c>
      <c r="DX11" s="395">
        <f>'CROP PARAMETERS'!N21</f>
        <v>0.89994984099276931</v>
      </c>
      <c r="DY11" s="395">
        <f>'CROP PARAMETERS'!N21</f>
        <v>0.89994984099276931</v>
      </c>
      <c r="DZ11" s="395">
        <f>'CROP PARAMETERS'!N21</f>
        <v>0.89994984099276931</v>
      </c>
      <c r="EA11" s="395">
        <f>'CROP PARAMETERS'!N21</f>
        <v>0.89994984099276931</v>
      </c>
      <c r="EB11" s="395">
        <f>'CROP PARAMETERS'!O21</f>
        <v>0.3</v>
      </c>
      <c r="EC11" s="395">
        <f>'CROP PARAMETERS'!O21</f>
        <v>0.3</v>
      </c>
      <c r="ED11" s="395">
        <f>'CROP PARAMETERS'!O21</f>
        <v>0.3</v>
      </c>
      <c r="EE11" s="395">
        <f>'CROP PARAMETERS'!O21</f>
        <v>0.3</v>
      </c>
      <c r="EF11" s="395">
        <f>'CROP PARAMETERS'!P21</f>
        <v>0.93685000506966154</v>
      </c>
      <c r="EG11" s="395">
        <f>'CROP PARAMETERS'!P21</f>
        <v>0.93685000506966154</v>
      </c>
      <c r="EH11" s="395">
        <f>'CROP PARAMETERS'!P21</f>
        <v>0.93685000506966154</v>
      </c>
      <c r="EI11" s="395">
        <f>'CROP PARAMETERS'!P21</f>
        <v>0.93685000506966154</v>
      </c>
      <c r="EJ11" s="395">
        <f>'CROP PARAMETERS'!S21</f>
        <v>0.62050144637536164</v>
      </c>
      <c r="EK11" s="395">
        <f>'CROP PARAMETERS'!S21</f>
        <v>0.62050144637536164</v>
      </c>
      <c r="EL11" s="395">
        <f>'CROP PARAMETERS'!S21</f>
        <v>0.62050144637536164</v>
      </c>
      <c r="EM11" s="395">
        <f>'CROP PARAMETERS'!S21</f>
        <v>0.62050144637536164</v>
      </c>
      <c r="EN11" s="395">
        <f>'CROP PARAMETERS'!T21</f>
        <v>0.56304692291964831</v>
      </c>
      <c r="EO11" s="395">
        <f>'CROP PARAMETERS'!T21</f>
        <v>0.56304692291964831</v>
      </c>
      <c r="EP11" s="395">
        <f>'CROP PARAMETERS'!T21</f>
        <v>0.56304692291964831</v>
      </c>
      <c r="EQ11" s="395">
        <f>'CROP PARAMETERS'!T21</f>
        <v>0.56304692291964831</v>
      </c>
      <c r="ER11" s="395">
        <f>'CROP PARAMETERS'!U21</f>
        <v>0.5</v>
      </c>
      <c r="ES11" s="395">
        <f>'CROP PARAMETERS'!U21</f>
        <v>0.5</v>
      </c>
      <c r="ET11" s="395">
        <f>'CROP PARAMETERS'!U21</f>
        <v>0.5</v>
      </c>
      <c r="EU11" s="395">
        <f>'CROP PARAMETERS'!U21</f>
        <v>0.5</v>
      </c>
      <c r="EV11" s="395">
        <f>'CROP PARAMETERS'!V21</f>
        <v>0.48</v>
      </c>
      <c r="EW11" s="395">
        <f>'CROP PARAMETERS'!V21</f>
        <v>0.48</v>
      </c>
      <c r="EX11" s="395">
        <f>'CROP PARAMETERS'!V21</f>
        <v>0.48</v>
      </c>
      <c r="EY11" s="395">
        <f>'CROP PARAMETERS'!V21</f>
        <v>0.48</v>
      </c>
      <c r="EZ11" s="395">
        <f>'CROP PARAMETERS'!W21</f>
        <v>0.1</v>
      </c>
      <c r="FA11" s="395">
        <f>'CROP PARAMETERS'!W21</f>
        <v>0.1</v>
      </c>
      <c r="FB11" s="395">
        <f>'CROP PARAMETERS'!W21</f>
        <v>0.1</v>
      </c>
      <c r="FC11" s="395">
        <f>'CROP PARAMETERS'!W21</f>
        <v>0.1</v>
      </c>
      <c r="FD11" s="395">
        <f>'CROP PARAMETERS'!Z21</f>
        <v>0</v>
      </c>
      <c r="FE11" s="395">
        <f>'CROP PARAMETERS'!Z21</f>
        <v>0</v>
      </c>
      <c r="FF11" s="395">
        <f>'CROP PARAMETERS'!Z21</f>
        <v>0</v>
      </c>
      <c r="FG11" s="395">
        <f>'CROP PARAMETERS'!Z21</f>
        <v>0</v>
      </c>
      <c r="FH11" s="395">
        <f>'CROP PARAMETERS'!AA21</f>
        <v>2.8685761269139683E-2</v>
      </c>
      <c r="FI11" s="395">
        <f>'CROP PARAMETERS'!AA21</f>
        <v>2.8685761269139683E-2</v>
      </c>
      <c r="FJ11" s="395">
        <f>'CROP PARAMETERS'!AA21</f>
        <v>2.8685761269139683E-2</v>
      </c>
      <c r="FK11" s="395">
        <f>'CROP PARAMETERS'!AA21</f>
        <v>2.8685761269139683E-2</v>
      </c>
      <c r="FL11" s="395">
        <f>'CROP PARAMETERS'!AB21</f>
        <v>2.0802264000446092E-2</v>
      </c>
      <c r="FM11" s="395">
        <f>'CROP PARAMETERS'!AB21</f>
        <v>2.0802264000446092E-2</v>
      </c>
      <c r="FN11" s="395">
        <f>'CROP PARAMETERS'!AB21</f>
        <v>2.0802264000446092E-2</v>
      </c>
      <c r="FO11" s="395">
        <f>'CROP PARAMETERS'!AB21</f>
        <v>2.0802264000446092E-2</v>
      </c>
      <c r="FP11" s="395">
        <f>'CROP PARAMETERS'!AC21</f>
        <v>0</v>
      </c>
      <c r="FQ11" s="395">
        <f>'CROP PARAMETERS'!AC21</f>
        <v>0</v>
      </c>
      <c r="FR11" s="395">
        <f>'CROP PARAMETERS'!AC21</f>
        <v>0</v>
      </c>
      <c r="FS11" s="395">
        <f>'CROP PARAMETERS'!AC21</f>
        <v>0</v>
      </c>
      <c r="FT11" s="395">
        <f>'CROP PARAMETERS'!AD21</f>
        <v>0</v>
      </c>
      <c r="FU11" s="395">
        <f>'CROP PARAMETERS'!AD21</f>
        <v>0</v>
      </c>
      <c r="FV11" s="395">
        <f>'CROP PARAMETERS'!AD21</f>
        <v>0</v>
      </c>
      <c r="FW11" s="395">
        <f>'CROP PARAMETERS'!AD21</f>
        <v>0</v>
      </c>
      <c r="FX11" s="395">
        <f>'CROP PARAMETERS'!AG21</f>
        <v>25</v>
      </c>
      <c r="FY11" s="395">
        <f>'CROP PARAMETERS'!AG21</f>
        <v>25</v>
      </c>
      <c r="FZ11" s="395">
        <f>'CROP PARAMETERS'!AG21</f>
        <v>25</v>
      </c>
      <c r="GA11" s="395">
        <f>'CROP PARAMETERS'!AG21</f>
        <v>25</v>
      </c>
      <c r="GB11" s="395">
        <f>'CROP PARAMETERS'!AH21</f>
        <v>31.5</v>
      </c>
      <c r="GC11" s="395">
        <f>'CROP PARAMETERS'!AH21</f>
        <v>31.5</v>
      </c>
      <c r="GD11" s="395">
        <f>'CROP PARAMETERS'!AH21</f>
        <v>31.5</v>
      </c>
      <c r="GE11" s="395">
        <f>'CROP PARAMETERS'!AH21</f>
        <v>31.5</v>
      </c>
      <c r="GF11" s="395">
        <f>'CROP PARAMETERS'!AI21</f>
        <v>25</v>
      </c>
      <c r="GG11" s="395">
        <f>'CROP PARAMETERS'!AI21</f>
        <v>25</v>
      </c>
      <c r="GH11" s="395">
        <f>'CROP PARAMETERS'!AI21</f>
        <v>25</v>
      </c>
      <c r="GI11" s="395">
        <f>'CROP PARAMETERS'!AI21</f>
        <v>25</v>
      </c>
      <c r="GJ11" s="395">
        <f>'CROP PARAMETERS'!AJ21</f>
        <v>10</v>
      </c>
      <c r="GK11" s="395">
        <f>'CROP PARAMETERS'!AJ21</f>
        <v>10</v>
      </c>
      <c r="GL11" s="395">
        <f>'CROP PARAMETERS'!AJ21</f>
        <v>10</v>
      </c>
      <c r="GM11" s="395">
        <f>'CROP PARAMETERS'!AJ21</f>
        <v>10</v>
      </c>
      <c r="GN11" s="395">
        <f>'CROP PARAMETERS'!AK21</f>
        <v>10</v>
      </c>
      <c r="GO11" s="395">
        <f>'CROP PARAMETERS'!AK21</f>
        <v>10</v>
      </c>
      <c r="GP11" s="395">
        <f>'CROP PARAMETERS'!AK21</f>
        <v>10</v>
      </c>
      <c r="GQ11" s="395">
        <f>'CROP PARAMETERS'!AK21</f>
        <v>10</v>
      </c>
      <c r="GR11" s="395">
        <f>'CROP PARAMETERS'!AN21</f>
        <v>0.14399999999999999</v>
      </c>
      <c r="GS11" s="395">
        <f>'CROP PARAMETERS'!AN21</f>
        <v>0.14399999999999999</v>
      </c>
      <c r="GT11" s="395">
        <f>'CROP PARAMETERS'!AN21</f>
        <v>0.14399999999999999</v>
      </c>
      <c r="GU11" s="395">
        <f>'CROP PARAMETERS'!AN21</f>
        <v>0.14399999999999999</v>
      </c>
      <c r="GV11" s="395">
        <f>'CROP PARAMETERS'!AO21</f>
        <v>0.14399999999999999</v>
      </c>
      <c r="GW11" s="395">
        <f>'CROP PARAMETERS'!AO21</f>
        <v>0.14399999999999999</v>
      </c>
      <c r="GX11" s="395">
        <f>'CROP PARAMETERS'!AO21</f>
        <v>0.14399999999999999</v>
      </c>
      <c r="GY11" s="395">
        <f>'CROP PARAMETERS'!AO21</f>
        <v>0.14399999999999999</v>
      </c>
      <c r="GZ11" s="395">
        <f>'CROP PARAMETERS'!AP21</f>
        <v>0.14399999999999999</v>
      </c>
      <c r="HA11" s="395">
        <f>'CROP PARAMETERS'!AP21</f>
        <v>0.14399999999999999</v>
      </c>
      <c r="HB11" s="395">
        <f>'CROP PARAMETERS'!AP21</f>
        <v>0.14399999999999999</v>
      </c>
      <c r="HC11" s="395">
        <f>'CROP PARAMETERS'!AP21</f>
        <v>0.14399999999999999</v>
      </c>
      <c r="HD11" s="395">
        <f>'CROP PARAMETERS'!AQ21</f>
        <v>0.14399999999999999</v>
      </c>
      <c r="HE11" s="395">
        <f>'CROP PARAMETERS'!AQ21</f>
        <v>0.14399999999999999</v>
      </c>
      <c r="HF11" s="395">
        <f>'CROP PARAMETERS'!AQ21</f>
        <v>0.14399999999999999</v>
      </c>
      <c r="HG11" s="395">
        <f>'CROP PARAMETERS'!AQ21</f>
        <v>0.14399999999999999</v>
      </c>
      <c r="HH11" s="395">
        <f>'CROP PARAMETERS'!AR21</f>
        <v>0.14399999999999999</v>
      </c>
      <c r="HI11" s="395">
        <f>'CROP PARAMETERS'!AR21</f>
        <v>0.14399999999999999</v>
      </c>
      <c r="HJ11" s="395">
        <f>'CROP PARAMETERS'!AR21</f>
        <v>0.14399999999999999</v>
      </c>
      <c r="HK11" s="395">
        <f>'CROP PARAMETERS'!AR21</f>
        <v>0.14399999999999999</v>
      </c>
      <c r="HL11" s="395">
        <f>'TREE PARAMETERS'!G20</f>
        <v>7.87</v>
      </c>
      <c r="HM11" s="395">
        <f>'TREE PARAMETERS'!H20</f>
        <v>2.577</v>
      </c>
      <c r="HN11" s="395">
        <f>'TREE PARAMETERS'!I20</f>
        <v>7</v>
      </c>
    </row>
    <row r="12" spans="1:222" x14ac:dyDescent="0.3">
      <c r="A12" s="268">
        <f>AFSystem!G27</f>
        <v>0</v>
      </c>
      <c r="B12" s="395">
        <f>Nitrogen!D11</f>
        <v>1E-3</v>
      </c>
      <c r="C12" s="396">
        <f>WEATHER!C22</f>
        <v>0</v>
      </c>
      <c r="D12" s="396">
        <f>WEATHER!D22</f>
        <v>29.4</v>
      </c>
      <c r="E12" s="396">
        <f>WEATHER!E22</f>
        <v>4.032258064516129</v>
      </c>
      <c r="F12" s="124">
        <f>Phosphorus!B36</f>
        <v>4.6656814818024077E-2</v>
      </c>
      <c r="G12" s="396">
        <f>Phosphorus!F36</f>
        <v>2013.0584502062943</v>
      </c>
      <c r="H12" s="396">
        <f>Phosphorus!G36</f>
        <v>2013.0584502062943</v>
      </c>
      <c r="I12" s="396">
        <f>Phosphorus!H36</f>
        <v>2013.0584502062943</v>
      </c>
      <c r="J12" s="396">
        <f>Phosphorus!I36</f>
        <v>2013.0584502062943</v>
      </c>
      <c r="K12" s="396">
        <f>'Slash&amp;Burn'!B22</f>
        <v>0.98</v>
      </c>
      <c r="L12" s="396">
        <f>'Slash&amp;Burn'!C22</f>
        <v>0.98499999999999999</v>
      </c>
      <c r="M12" s="396">
        <f>'Slash&amp;Burn'!D22</f>
        <v>0.435</v>
      </c>
      <c r="N12" s="396">
        <f>'Slash&amp;Burn'!E22</f>
        <v>5.5E-2</v>
      </c>
      <c r="O12" s="396">
        <f>'Slash&amp;Burn'!F22</f>
        <v>1</v>
      </c>
      <c r="P12" s="396">
        <f>'Slash&amp;Burn'!G22</f>
        <v>0.47</v>
      </c>
      <c r="Q12" s="396"/>
      <c r="R12" s="396"/>
      <c r="S12" s="396"/>
      <c r="T12" s="396">
        <f>'Slash&amp;Burn'!O22</f>
        <v>2.4750000000000001</v>
      </c>
      <c r="U12" s="397">
        <f>'CROP MANAGEMENT'!B21</f>
        <v>100</v>
      </c>
      <c r="V12" s="397">
        <f>'CROP MANAGEMENT'!G21</f>
        <v>100</v>
      </c>
      <c r="W12" s="397">
        <f>'CROP MANAGEMENT'!L21</f>
        <v>100</v>
      </c>
      <c r="X12" s="397">
        <f>'CROP MANAGEMENT'!Q21</f>
        <v>100</v>
      </c>
      <c r="Y12" s="397">
        <f>'CROP MANAGEMENT'!C21</f>
        <v>317</v>
      </c>
      <c r="Z12" s="397">
        <f>'CROP MANAGEMENT'!H21</f>
        <v>317</v>
      </c>
      <c r="AA12" s="397">
        <f>'CROP MANAGEMENT'!M21</f>
        <v>317</v>
      </c>
      <c r="AB12" s="397">
        <f>'CROP MANAGEMENT'!R21</f>
        <v>317</v>
      </c>
      <c r="AC12" s="397">
        <f>'CROP MANAGEMENT'!D21</f>
        <v>2</v>
      </c>
      <c r="AD12" s="397">
        <f>'CROP MANAGEMENT'!I21</f>
        <v>2</v>
      </c>
      <c r="AE12" s="397">
        <f>'CROP MANAGEMENT'!N21</f>
        <v>2</v>
      </c>
      <c r="AF12" s="397">
        <f>'CROP MANAGEMENT'!S21</f>
        <v>2</v>
      </c>
      <c r="AG12" s="397">
        <f>'CROP MANAGEMENT'!V21</f>
        <v>2</v>
      </c>
      <c r="AH12" s="397">
        <f>'CROP MANAGEMENT'!W21</f>
        <v>82</v>
      </c>
      <c r="AI12" s="396">
        <f>'CROP MANAGEMENT'!X21</f>
        <v>0</v>
      </c>
      <c r="AJ12" s="396">
        <f>'CROP MANAGEMENT'!Y21</f>
        <v>1</v>
      </c>
      <c r="AK12" s="396">
        <f>'CROP MANAGEMENT'!Z21</f>
        <v>0</v>
      </c>
      <c r="AL12" s="396">
        <f>'CROP MANAGEMENT'!AA21</f>
        <v>0</v>
      </c>
      <c r="AM12" s="396">
        <f>'CROP MANAGEMENT'!AB21</f>
        <v>0</v>
      </c>
      <c r="AN12" s="396">
        <f>'CROP MANAGEMENT'!AC21</f>
        <v>4.5</v>
      </c>
      <c r="AO12" s="396">
        <f>'CROP MANAGEMENT'!AD21</f>
        <v>4.5</v>
      </c>
      <c r="AP12" s="396">
        <f>'CROP MANAGEMENT'!AE21</f>
        <v>4.5</v>
      </c>
      <c r="AQ12" s="397">
        <f>'TREE MANAGEMENT'!C21</f>
        <v>100</v>
      </c>
      <c r="AR12" s="397">
        <f>'TREE MANAGEMENT'!E21</f>
        <v>100</v>
      </c>
      <c r="AS12" s="397">
        <f>'TREE MANAGEMENT'!G21</f>
        <v>100</v>
      </c>
      <c r="AT12" s="397">
        <f>'TREE MANAGEMENT'!D21</f>
        <v>251</v>
      </c>
      <c r="AU12" s="397">
        <f>'TREE MANAGEMENT'!F21</f>
        <v>251</v>
      </c>
      <c r="AV12" s="397">
        <f>'TREE MANAGEMENT'!H21</f>
        <v>251</v>
      </c>
      <c r="AW12" s="397"/>
      <c r="AX12" s="268">
        <f>'TREE MANAGEMENT'!K21</f>
        <v>100</v>
      </c>
      <c r="AY12" s="268">
        <f>'TREE MANAGEMENT'!L21</f>
        <v>301</v>
      </c>
      <c r="AZ12" s="268">
        <f>'TREE MANAGEMENT'!M21</f>
        <v>0.25</v>
      </c>
      <c r="BA12" s="268">
        <f>'TREE MANAGEMENT'!O21</f>
        <v>0.25</v>
      </c>
      <c r="BB12" s="268">
        <f>'TREE MANAGEMENT'!Q21</f>
        <v>1</v>
      </c>
      <c r="BC12" s="268">
        <f>'TREE MANAGEMENT'!N21</f>
        <v>0</v>
      </c>
      <c r="BD12" s="268">
        <f>'TREE MANAGEMENT'!P21</f>
        <v>0</v>
      </c>
      <c r="BE12" s="268">
        <f>'TREE MANAGEMENT'!R21</f>
        <v>0</v>
      </c>
      <c r="BF12" s="268">
        <f>'TREE MANAGEMENT'!W21</f>
        <v>100</v>
      </c>
      <c r="BG12" s="268">
        <f>'TREE MANAGEMENT'!Y21</f>
        <v>100</v>
      </c>
      <c r="BH12" s="268">
        <f>'TREE MANAGEMENT'!AA21</f>
        <v>100</v>
      </c>
      <c r="BI12" s="268">
        <f>'TREE MANAGEMENT'!X21</f>
        <v>364</v>
      </c>
      <c r="BJ12" s="268">
        <f>'TREE MANAGEMENT'!Z21</f>
        <v>364</v>
      </c>
      <c r="BK12" s="268">
        <f>'TREE MANAGEMENT'!AB21</f>
        <v>364</v>
      </c>
      <c r="BQ12" s="268">
        <f>PROFITABILITY!F51</f>
        <v>0</v>
      </c>
      <c r="BR12" s="268">
        <f>PROFITABILITY!G51</f>
        <v>0</v>
      </c>
      <c r="BS12" s="268">
        <f>PROFITABILITY!H51</f>
        <v>0</v>
      </c>
      <c r="BT12" s="268">
        <f>PROFITABILITY!F18</f>
        <v>6100</v>
      </c>
      <c r="BU12" s="124">
        <f>'Soil Hydraulic'!B23</f>
        <v>0.50355570511912051</v>
      </c>
      <c r="BV12" s="124">
        <f>'Soil Hydraulic'!I23</f>
        <v>3.5556707808057843E-2</v>
      </c>
      <c r="BW12" s="124">
        <f>'Soil Hydraulic'!P23</f>
        <v>2.5998530795427158E-3</v>
      </c>
      <c r="BX12" s="124">
        <f>'Soil Hydraulic'!W23</f>
        <v>4.5688378471737728E-4</v>
      </c>
      <c r="BY12" s="396">
        <f>'Soil Hydraulic'!C23</f>
        <v>-6779.4648872243743</v>
      </c>
      <c r="BZ12" s="396">
        <f>'Soil Hydraulic'!J23</f>
        <v>-64136.848284081389</v>
      </c>
      <c r="CA12" s="396">
        <f>'Soil Hydraulic'!Q23</f>
        <v>-107728.63062329189</v>
      </c>
      <c r="CB12" s="396">
        <f>'Soil Hydraulic'!X23</f>
        <v>-304492.60769610136</v>
      </c>
      <c r="CC12" s="395">
        <f>'Soil Hydraulic'!E23</f>
        <v>16.298244682081773</v>
      </c>
      <c r="CD12" s="395">
        <f>'Soil Hydraulic'!L23</f>
        <v>10.889012287907287</v>
      </c>
      <c r="CE12" s="395">
        <f>'Soil Hydraulic'!S23</f>
        <v>1.3283579799213783</v>
      </c>
      <c r="CF12" s="395">
        <f>'Soil Hydraulic'!Z23</f>
        <v>1.0045895815134576</v>
      </c>
      <c r="CG12" s="395">
        <f>'Soil Hydraulic'!E23</f>
        <v>16.298244682081773</v>
      </c>
      <c r="CH12" s="395">
        <f>'Soil Hydraulic'!L23</f>
        <v>10.889012287907287</v>
      </c>
      <c r="CI12" s="395">
        <f>'Soil Hydraulic'!S23</f>
        <v>1.3283579799213783</v>
      </c>
      <c r="CJ12" s="395">
        <f>'Soil Hydraulic'!Z23</f>
        <v>1.0045895815134576</v>
      </c>
      <c r="CK12" s="395">
        <f>'Soil Hydraulic'!E23</f>
        <v>16.298244682081773</v>
      </c>
      <c r="CL12" s="395">
        <f>'Soil Hydraulic'!L23</f>
        <v>10.889012287907287</v>
      </c>
      <c r="CM12" s="395">
        <f>'Soil Hydraulic'!S23</f>
        <v>1.3283579799213783</v>
      </c>
      <c r="CN12" s="395">
        <f>'Soil Hydraulic'!Z23</f>
        <v>1.0045895815134576</v>
      </c>
      <c r="CO12" s="395">
        <f>'Soil Hydraulic'!E23</f>
        <v>16.298244682081773</v>
      </c>
      <c r="CP12" s="395">
        <f>'Soil Hydraulic'!L23</f>
        <v>10.889012287907287</v>
      </c>
      <c r="CQ12" s="395">
        <f>'Soil Hydraulic'!S23</f>
        <v>1.3283579799213783</v>
      </c>
      <c r="CR12" s="395">
        <f>'Soil Hydraulic'!Z23</f>
        <v>1.0045895815134576</v>
      </c>
      <c r="CS12" s="395">
        <f>'Soil Hydraulic'!E23</f>
        <v>16.298244682081773</v>
      </c>
      <c r="CT12" s="395">
        <f>'Soil Hydraulic'!E23</f>
        <v>16.298244682081773</v>
      </c>
      <c r="CU12" s="395">
        <f>'Soil Hydraulic'!E23</f>
        <v>16.298244682081773</v>
      </c>
      <c r="CV12" s="395">
        <f>'Soil Hydraulic'!L23</f>
        <v>10.889012287907287</v>
      </c>
      <c r="CW12" s="395">
        <f>'Soil Hydraulic'!L23</f>
        <v>10.889012287907287</v>
      </c>
      <c r="CX12" s="395">
        <f>'Soil Hydraulic'!L23</f>
        <v>10.889012287907287</v>
      </c>
      <c r="CY12" s="395">
        <f>'Soil Hydraulic'!S23</f>
        <v>1.3283579799213783</v>
      </c>
      <c r="CZ12" s="395">
        <f>'Soil Hydraulic'!S23</f>
        <v>1.3283579799213783</v>
      </c>
      <c r="DA12" s="395">
        <f>'Soil Hydraulic'!S23</f>
        <v>1.3283579799213783</v>
      </c>
      <c r="DB12" s="395">
        <f>'Soil Hydraulic'!Z23</f>
        <v>1.0045895815134576</v>
      </c>
      <c r="DC12" s="395">
        <f>'Soil Hydraulic'!Z23</f>
        <v>1.0045895815134576</v>
      </c>
      <c r="DD12" s="395">
        <f>'Soil Hydraulic'!Z23</f>
        <v>1.0045895815134576</v>
      </c>
      <c r="DE12" s="395">
        <f>'Soil Hydraulic'!G23</f>
        <v>0.27021749484962637</v>
      </c>
      <c r="DF12" s="395">
        <f>'Soil Hydraulic'!N23</f>
        <v>0.30997623779571154</v>
      </c>
      <c r="DG12" s="395">
        <f>'Soil Hydraulic'!U23</f>
        <v>0.29520621057046031</v>
      </c>
      <c r="DH12" s="395">
        <f>'Soil Hydraulic'!AB23</f>
        <v>0.30628365943141672</v>
      </c>
      <c r="DI12" s="395">
        <f>'Soil Hydraulic'!G23</f>
        <v>0.27021749484962637</v>
      </c>
      <c r="DJ12" s="395">
        <f>'Soil Hydraulic'!AD23</f>
        <v>0.34465202541139289</v>
      </c>
      <c r="DK12" s="268">
        <f>'CROP PARAMETERS'!E22</f>
        <v>0.57999999999999996</v>
      </c>
      <c r="DL12" s="268">
        <f>'CROP PARAMETERS'!F22</f>
        <v>0.65</v>
      </c>
      <c r="DM12" s="268">
        <f>'CROP PARAMETERS'!G22</f>
        <v>0.6</v>
      </c>
      <c r="DN12" s="268">
        <f>'CROP PARAMETERS'!H22</f>
        <v>0.8</v>
      </c>
      <c r="DO12" s="268">
        <f>'CROP PARAMETERS'!I22</f>
        <v>0.5</v>
      </c>
      <c r="DP12" s="395">
        <f>'CROP PARAMETERS'!L22</f>
        <v>0.65341542865116686</v>
      </c>
      <c r="DQ12" s="395">
        <f>'CROP PARAMETERS'!L22</f>
        <v>0.65341542865116686</v>
      </c>
      <c r="DR12" s="395">
        <f>'CROP PARAMETERS'!L22</f>
        <v>0.65341542865116686</v>
      </c>
      <c r="DS12" s="395">
        <f>'CROP PARAMETERS'!L22</f>
        <v>0.65341542865116686</v>
      </c>
      <c r="DT12" s="395">
        <f>'CROP PARAMETERS'!M22</f>
        <v>1.0138131900508054</v>
      </c>
      <c r="DU12" s="395">
        <f>'CROP PARAMETERS'!M22</f>
        <v>1.0138131900508054</v>
      </c>
      <c r="DV12" s="395">
        <f>'CROP PARAMETERS'!M22</f>
        <v>1.0138131900508054</v>
      </c>
      <c r="DW12" s="395">
        <f>'CROP PARAMETERS'!M22</f>
        <v>1.0138131900508054</v>
      </c>
      <c r="DX12" s="395">
        <f>'CROP PARAMETERS'!N22</f>
        <v>1.0076452050949189</v>
      </c>
      <c r="DY12" s="395">
        <f>'CROP PARAMETERS'!N22</f>
        <v>1.0076452050949189</v>
      </c>
      <c r="DZ12" s="395">
        <f>'CROP PARAMETERS'!N22</f>
        <v>1.0076452050949189</v>
      </c>
      <c r="EA12" s="395">
        <f>'CROP PARAMETERS'!N22</f>
        <v>1.0076452050949189</v>
      </c>
      <c r="EB12" s="395">
        <f>'CROP PARAMETERS'!O22</f>
        <v>0.3</v>
      </c>
      <c r="EC12" s="395">
        <f>'CROP PARAMETERS'!O22</f>
        <v>0.3</v>
      </c>
      <c r="ED12" s="395">
        <f>'CROP PARAMETERS'!O22</f>
        <v>0.3</v>
      </c>
      <c r="EE12" s="395">
        <f>'CROP PARAMETERS'!O22</f>
        <v>0.3</v>
      </c>
      <c r="EF12" s="395">
        <f>'CROP PARAMETERS'!P22</f>
        <v>1.0138131900508054</v>
      </c>
      <c r="EG12" s="395">
        <f>'CROP PARAMETERS'!P22</f>
        <v>1.0138131900508054</v>
      </c>
      <c r="EH12" s="395">
        <f>'CROP PARAMETERS'!P22</f>
        <v>1.0138131900508054</v>
      </c>
      <c r="EI12" s="395">
        <f>'CROP PARAMETERS'!P22</f>
        <v>1.0138131900508054</v>
      </c>
      <c r="EJ12" s="395">
        <f>'CROP PARAMETERS'!S22</f>
        <v>0.58859617466618552</v>
      </c>
      <c r="EK12" s="395">
        <f>'CROP PARAMETERS'!S22</f>
        <v>0.58859617466618552</v>
      </c>
      <c r="EL12" s="395">
        <f>'CROP PARAMETERS'!S22</f>
        <v>0.58859617466618552</v>
      </c>
      <c r="EM12" s="395">
        <f>'CROP PARAMETERS'!S22</f>
        <v>0.58859617466618552</v>
      </c>
      <c r="EN12" s="395">
        <f>'CROP PARAMETERS'!T22</f>
        <v>0.53889432485322897</v>
      </c>
      <c r="EO12" s="395">
        <f>'CROP PARAMETERS'!T22</f>
        <v>0.53889432485322897</v>
      </c>
      <c r="EP12" s="395">
        <f>'CROP PARAMETERS'!T22</f>
        <v>0.53889432485322897</v>
      </c>
      <c r="EQ12" s="395">
        <f>'CROP PARAMETERS'!T22</f>
        <v>0.53889432485322897</v>
      </c>
      <c r="ER12" s="395">
        <f>'CROP PARAMETERS'!U22</f>
        <v>0.5</v>
      </c>
      <c r="ES12" s="395">
        <f>'CROP PARAMETERS'!U22</f>
        <v>0.5</v>
      </c>
      <c r="ET12" s="395">
        <f>'CROP PARAMETERS'!U22</f>
        <v>0.5</v>
      </c>
      <c r="EU12" s="395">
        <f>'CROP PARAMETERS'!U22</f>
        <v>0.5</v>
      </c>
      <c r="EV12" s="395">
        <f>'CROP PARAMETERS'!V22</f>
        <v>0.44</v>
      </c>
      <c r="EW12" s="395">
        <f>'CROP PARAMETERS'!V22</f>
        <v>0.44</v>
      </c>
      <c r="EX12" s="395">
        <f>'CROP PARAMETERS'!V22</f>
        <v>0.44</v>
      </c>
      <c r="EY12" s="395">
        <f>'CROP PARAMETERS'!V22</f>
        <v>0.44</v>
      </c>
      <c r="EZ12" s="395">
        <f>'CROP PARAMETERS'!W22</f>
        <v>0.1</v>
      </c>
      <c r="FA12" s="395">
        <f>'CROP PARAMETERS'!W22</f>
        <v>0.1</v>
      </c>
      <c r="FB12" s="395">
        <f>'CROP PARAMETERS'!W22</f>
        <v>0.1</v>
      </c>
      <c r="FC12" s="395">
        <f>'CROP PARAMETERS'!W22</f>
        <v>0.1</v>
      </c>
      <c r="FD12" s="395">
        <f>'CROP PARAMETERS'!Z22</f>
        <v>0.69312801341042873</v>
      </c>
      <c r="FE12" s="395">
        <f>'CROP PARAMETERS'!Z22</f>
        <v>0.69312801341042873</v>
      </c>
      <c r="FF12" s="395">
        <f>'CROP PARAMETERS'!Z22</f>
        <v>0.69312801341042873</v>
      </c>
      <c r="FG12" s="395">
        <f>'CROP PARAMETERS'!Z22</f>
        <v>0.69312801341042873</v>
      </c>
      <c r="FH12" s="395">
        <f>'CROP PARAMETERS'!AA22</f>
        <v>4.0979658955913829E-2</v>
      </c>
      <c r="FI12" s="395">
        <f>'CROP PARAMETERS'!AA22</f>
        <v>4.0979658955913829E-2</v>
      </c>
      <c r="FJ12" s="395">
        <f>'CROP PARAMETERS'!AA22</f>
        <v>4.0979658955913829E-2</v>
      </c>
      <c r="FK12" s="395">
        <f>'CROP PARAMETERS'!AA22</f>
        <v>4.0979658955913829E-2</v>
      </c>
      <c r="FL12" s="395">
        <f>'CROP PARAMETERS'!AB22</f>
        <v>6.9340880001486888E-2</v>
      </c>
      <c r="FM12" s="395">
        <f>'CROP PARAMETERS'!AB22</f>
        <v>6.9340880001486888E-2</v>
      </c>
      <c r="FN12" s="395">
        <f>'CROP PARAMETERS'!AB22</f>
        <v>6.9340880001486888E-2</v>
      </c>
      <c r="FO12" s="395">
        <f>'CROP PARAMETERS'!AB22</f>
        <v>6.9340880001486888E-2</v>
      </c>
      <c r="FP12" s="395">
        <f>'CROP PARAMETERS'!AC22</f>
        <v>0</v>
      </c>
      <c r="FQ12" s="395">
        <f>'CROP PARAMETERS'!AC22</f>
        <v>0</v>
      </c>
      <c r="FR12" s="395">
        <f>'CROP PARAMETERS'!AC22</f>
        <v>0</v>
      </c>
      <c r="FS12" s="395">
        <f>'CROP PARAMETERS'!AC22</f>
        <v>0</v>
      </c>
      <c r="FT12" s="395">
        <f>'CROP PARAMETERS'!AD22</f>
        <v>0</v>
      </c>
      <c r="FU12" s="395">
        <f>'CROP PARAMETERS'!AD22</f>
        <v>0</v>
      </c>
      <c r="FV12" s="395">
        <f>'CROP PARAMETERS'!AD22</f>
        <v>0</v>
      </c>
      <c r="FW12" s="395">
        <f>'CROP PARAMETERS'!AD22</f>
        <v>0</v>
      </c>
      <c r="FX12" s="395">
        <f>'CROP PARAMETERS'!AG22</f>
        <v>25</v>
      </c>
      <c r="FY12" s="395">
        <f>'CROP PARAMETERS'!AG22</f>
        <v>25</v>
      </c>
      <c r="FZ12" s="395">
        <f>'CROP PARAMETERS'!AG22</f>
        <v>25</v>
      </c>
      <c r="GA12" s="395">
        <f>'CROP PARAMETERS'!AG22</f>
        <v>25</v>
      </c>
      <c r="GB12" s="395">
        <f>'CROP PARAMETERS'!AH22</f>
        <v>30</v>
      </c>
      <c r="GC12" s="395">
        <f>'CROP PARAMETERS'!AH22</f>
        <v>30</v>
      </c>
      <c r="GD12" s="395">
        <f>'CROP PARAMETERS'!AH22</f>
        <v>30</v>
      </c>
      <c r="GE12" s="395">
        <f>'CROP PARAMETERS'!AH22</f>
        <v>30</v>
      </c>
      <c r="GF12" s="395">
        <f>'CROP PARAMETERS'!AI22</f>
        <v>25</v>
      </c>
      <c r="GG12" s="395">
        <f>'CROP PARAMETERS'!AI22</f>
        <v>25</v>
      </c>
      <c r="GH12" s="395">
        <f>'CROP PARAMETERS'!AI22</f>
        <v>25</v>
      </c>
      <c r="GI12" s="395">
        <f>'CROP PARAMETERS'!AI22</f>
        <v>25</v>
      </c>
      <c r="GJ12" s="395">
        <f>'CROP PARAMETERS'!AJ22</f>
        <v>10</v>
      </c>
      <c r="GK12" s="395">
        <f>'CROP PARAMETERS'!AJ22</f>
        <v>10</v>
      </c>
      <c r="GL12" s="395">
        <f>'CROP PARAMETERS'!AJ22</f>
        <v>10</v>
      </c>
      <c r="GM12" s="395">
        <f>'CROP PARAMETERS'!AJ22</f>
        <v>10</v>
      </c>
      <c r="GN12" s="395">
        <f>'CROP PARAMETERS'!AK22</f>
        <v>10</v>
      </c>
      <c r="GO12" s="395">
        <f>'CROP PARAMETERS'!AK22</f>
        <v>10</v>
      </c>
      <c r="GP12" s="395">
        <f>'CROP PARAMETERS'!AK22</f>
        <v>10</v>
      </c>
      <c r="GQ12" s="395">
        <f>'CROP PARAMETERS'!AK22</f>
        <v>10</v>
      </c>
      <c r="GR12" s="395">
        <f>'CROP PARAMETERS'!AN22</f>
        <v>0.104</v>
      </c>
      <c r="GS12" s="395">
        <f>'CROP PARAMETERS'!AN22</f>
        <v>0.104</v>
      </c>
      <c r="GT12" s="395">
        <f>'CROP PARAMETERS'!AN22</f>
        <v>0.104</v>
      </c>
      <c r="GU12" s="395">
        <f>'CROP PARAMETERS'!AN22</f>
        <v>0.104</v>
      </c>
      <c r="GV12" s="395">
        <f>'CROP PARAMETERS'!AO22</f>
        <v>0.104</v>
      </c>
      <c r="GW12" s="395">
        <f>'CROP PARAMETERS'!AO22</f>
        <v>0.104</v>
      </c>
      <c r="GX12" s="395">
        <f>'CROP PARAMETERS'!AO22</f>
        <v>0.104</v>
      </c>
      <c r="GY12" s="395">
        <f>'CROP PARAMETERS'!AO22</f>
        <v>0.104</v>
      </c>
      <c r="GZ12" s="395">
        <f>'CROP PARAMETERS'!AP22</f>
        <v>0.104</v>
      </c>
      <c r="HA12" s="395">
        <f>'CROP PARAMETERS'!AP22</f>
        <v>0.104</v>
      </c>
      <c r="HB12" s="395">
        <f>'CROP PARAMETERS'!AP22</f>
        <v>0.104</v>
      </c>
      <c r="HC12" s="395">
        <f>'CROP PARAMETERS'!AP22</f>
        <v>0.104</v>
      </c>
      <c r="HD12" s="395">
        <f>'CROP PARAMETERS'!AQ22</f>
        <v>0.104</v>
      </c>
      <c r="HE12" s="395">
        <f>'CROP PARAMETERS'!AQ22</f>
        <v>0.104</v>
      </c>
      <c r="HF12" s="395">
        <f>'CROP PARAMETERS'!AQ22</f>
        <v>0.104</v>
      </c>
      <c r="HG12" s="395">
        <f>'CROP PARAMETERS'!AQ22</f>
        <v>0.104</v>
      </c>
      <c r="HH12" s="395">
        <f>'CROP PARAMETERS'!AR22</f>
        <v>0.104</v>
      </c>
      <c r="HI12" s="395">
        <f>'CROP PARAMETERS'!AR22</f>
        <v>0.104</v>
      </c>
      <c r="HJ12" s="395">
        <f>'CROP PARAMETERS'!AR22</f>
        <v>0.104</v>
      </c>
      <c r="HK12" s="395">
        <f>'CROP PARAMETERS'!AR22</f>
        <v>0.104</v>
      </c>
      <c r="HL12" s="395">
        <f>'TREE PARAMETERS'!G21</f>
        <v>300</v>
      </c>
      <c r="HM12" s="395">
        <f>'TREE PARAMETERS'!H21</f>
        <v>300</v>
      </c>
      <c r="HN12" s="395">
        <f>'TREE PARAMETERS'!I21</f>
        <v>300</v>
      </c>
    </row>
    <row r="13" spans="1:222" x14ac:dyDescent="0.3">
      <c r="A13" s="268">
        <f>AFSystem!J13</f>
        <v>400</v>
      </c>
      <c r="B13" s="395">
        <f>Nitrogen!E11</f>
        <v>1E-3</v>
      </c>
      <c r="C13" s="396">
        <f>WEATHER!C23</f>
        <v>0</v>
      </c>
      <c r="D13" s="396">
        <f>WEATHER!D23</f>
        <v>29.7</v>
      </c>
      <c r="E13" s="396">
        <f>WEATHER!E23</f>
        <v>4.032258064516129</v>
      </c>
      <c r="F13" s="124">
        <f>Phosphorus!B37</f>
        <v>4.7264351789339701E-2</v>
      </c>
      <c r="G13" s="396">
        <f>Phosphorus!F37</f>
        <v>1957.3016680266237</v>
      </c>
      <c r="H13" s="396">
        <f>Phosphorus!G37</f>
        <v>1957.3016680266237</v>
      </c>
      <c r="I13" s="396">
        <f>Phosphorus!H37</f>
        <v>1957.3016680266237</v>
      </c>
      <c r="J13" s="396">
        <f>Phosphorus!I37</f>
        <v>1957.3016680266237</v>
      </c>
      <c r="K13" s="396">
        <f>'Slash&amp;Burn'!B23</f>
        <v>1</v>
      </c>
      <c r="L13" s="396">
        <f>'Slash&amp;Burn'!C23</f>
        <v>0.995</v>
      </c>
      <c r="M13" s="396">
        <f>'Slash&amp;Burn'!D23</f>
        <v>0.505</v>
      </c>
      <c r="N13" s="396">
        <f>'Slash&amp;Burn'!E23</f>
        <v>4.4999999999999998E-2</v>
      </c>
      <c r="O13" s="396">
        <f>'Slash&amp;Burn'!F23</f>
        <v>1</v>
      </c>
      <c r="P13" s="396">
        <f>'Slash&amp;Burn'!G23</f>
        <v>0.495</v>
      </c>
      <c r="Q13" s="396"/>
      <c r="R13" s="396"/>
      <c r="S13" s="396"/>
      <c r="T13" s="396">
        <f>'Slash&amp;Burn'!O23</f>
        <v>3.125</v>
      </c>
      <c r="U13" s="397">
        <f>'CROP MANAGEMENT'!B22</f>
        <v>100</v>
      </c>
      <c r="V13" s="397">
        <f>'CROP MANAGEMENT'!G22</f>
        <v>100</v>
      </c>
      <c r="W13" s="397">
        <f>'CROP MANAGEMENT'!L22</f>
        <v>100</v>
      </c>
      <c r="X13" s="397">
        <f>'CROP MANAGEMENT'!Q22</f>
        <v>100</v>
      </c>
      <c r="Y13" s="397">
        <f>'CROP MANAGEMENT'!C22</f>
        <v>317</v>
      </c>
      <c r="Z13" s="397">
        <f>'CROP MANAGEMENT'!H22</f>
        <v>317</v>
      </c>
      <c r="AA13" s="397">
        <f>'CROP MANAGEMENT'!M22</f>
        <v>317</v>
      </c>
      <c r="AB13" s="397">
        <f>'CROP MANAGEMENT'!R22</f>
        <v>317</v>
      </c>
      <c r="AC13" s="397">
        <f>'CROP MANAGEMENT'!D22</f>
        <v>2</v>
      </c>
      <c r="AD13" s="397">
        <f>'CROP MANAGEMENT'!I22</f>
        <v>2</v>
      </c>
      <c r="AE13" s="397">
        <f>'CROP MANAGEMENT'!N22</f>
        <v>2</v>
      </c>
      <c r="AF13" s="397">
        <f>'CROP MANAGEMENT'!S22</f>
        <v>2</v>
      </c>
      <c r="AG13" s="397">
        <f>'CROP MANAGEMENT'!V22</f>
        <v>2</v>
      </c>
      <c r="AH13" s="397">
        <f>'CROP MANAGEMENT'!W22</f>
        <v>111</v>
      </c>
      <c r="AI13" s="396">
        <f>'CROP MANAGEMENT'!X22</f>
        <v>1</v>
      </c>
      <c r="AJ13" s="396">
        <f>'CROP MANAGEMENT'!Y22</f>
        <v>0</v>
      </c>
      <c r="AK13" s="396">
        <f>'CROP MANAGEMENT'!Z22</f>
        <v>0</v>
      </c>
      <c r="AL13" s="396">
        <f>'CROP MANAGEMENT'!AA22</f>
        <v>0</v>
      </c>
      <c r="AM13" s="396">
        <f>'CROP MANAGEMENT'!AB22</f>
        <v>0</v>
      </c>
      <c r="AN13" s="396">
        <f>'CROP MANAGEMENT'!AC22</f>
        <v>3</v>
      </c>
      <c r="AO13" s="396">
        <f>'CROP MANAGEMENT'!AD22</f>
        <v>3</v>
      </c>
      <c r="AP13" s="396">
        <f>'CROP MANAGEMENT'!AE22</f>
        <v>3</v>
      </c>
      <c r="AQ13" s="397">
        <f>'TREE MANAGEMENT'!C22</f>
        <v>100</v>
      </c>
      <c r="AR13" s="397">
        <f>'TREE MANAGEMENT'!E22</f>
        <v>100</v>
      </c>
      <c r="AS13" s="397">
        <f>'TREE MANAGEMENT'!G22</f>
        <v>100</v>
      </c>
      <c r="AT13" s="397">
        <f>'TREE MANAGEMENT'!D22</f>
        <v>251</v>
      </c>
      <c r="AU13" s="397">
        <f>'TREE MANAGEMENT'!F22</f>
        <v>251</v>
      </c>
      <c r="AV13" s="397">
        <f>'TREE MANAGEMENT'!H22</f>
        <v>251</v>
      </c>
      <c r="AW13" s="397"/>
      <c r="AX13" s="268">
        <f>'TREE MANAGEMENT'!K22</f>
        <v>100</v>
      </c>
      <c r="AY13" s="268">
        <f>'TREE MANAGEMENT'!L22</f>
        <v>303</v>
      </c>
      <c r="AZ13" s="268">
        <f>'TREE MANAGEMENT'!M22</f>
        <v>0.25</v>
      </c>
      <c r="BA13" s="268">
        <f>'TREE MANAGEMENT'!O22</f>
        <v>0.25</v>
      </c>
      <c r="BB13" s="268">
        <f>'TREE MANAGEMENT'!Q22</f>
        <v>1</v>
      </c>
      <c r="BC13" s="268">
        <f>'TREE MANAGEMENT'!N22</f>
        <v>0</v>
      </c>
      <c r="BD13" s="268">
        <f>'TREE MANAGEMENT'!P22</f>
        <v>0</v>
      </c>
      <c r="BE13" s="268">
        <f>'TREE MANAGEMENT'!R22</f>
        <v>0</v>
      </c>
      <c r="BF13" s="268">
        <f>'TREE MANAGEMENT'!W22</f>
        <v>100</v>
      </c>
      <c r="BG13" s="268">
        <f>'TREE MANAGEMENT'!Y22</f>
        <v>100</v>
      </c>
      <c r="BH13" s="268">
        <f>'TREE MANAGEMENT'!AA22</f>
        <v>100</v>
      </c>
      <c r="BI13" s="268">
        <f>'TREE MANAGEMENT'!X22</f>
        <v>364</v>
      </c>
      <c r="BJ13" s="268">
        <f>'TREE MANAGEMENT'!Z22</f>
        <v>364</v>
      </c>
      <c r="BK13" s="268">
        <f>'TREE MANAGEMENT'!AB22</f>
        <v>364</v>
      </c>
      <c r="BQ13" s="268">
        <f>PROFITABILITY!F52</f>
        <v>0</v>
      </c>
      <c r="BR13" s="268">
        <f>PROFITABILITY!G52</f>
        <v>0</v>
      </c>
      <c r="BS13" s="268">
        <f>PROFITABILITY!H52</f>
        <v>0</v>
      </c>
      <c r="BT13" s="268">
        <f>PROFITABILITY!F19</f>
        <v>100</v>
      </c>
      <c r="BU13" s="124">
        <f>'Soil Hydraulic'!B24</f>
        <v>0.76544841692597232</v>
      </c>
      <c r="BV13" s="124">
        <f>'Soil Hydraulic'!I24</f>
        <v>7.1503756705522753E-2</v>
      </c>
      <c r="BW13" s="124">
        <f>'Soil Hydraulic'!P24</f>
        <v>5.4765294438967179E-3</v>
      </c>
      <c r="BX13" s="124">
        <f>'Soil Hydraulic'!W24</f>
        <v>1.2584179097204925E-3</v>
      </c>
      <c r="BY13" s="396">
        <f>'Soil Hydraulic'!C24</f>
        <v>-4346.1392013019922</v>
      </c>
      <c r="BZ13" s="396">
        <f>'Soil Hydraulic'!J24</f>
        <v>-35261.616370995951</v>
      </c>
      <c r="CA13" s="396">
        <f>'Soil Hydraulic'!Q24</f>
        <v>-54157.975409206498</v>
      </c>
      <c r="CB13" s="396">
        <f>'Soil Hydraulic'!X24</f>
        <v>-142007.88793385879</v>
      </c>
      <c r="CC13" s="395">
        <f>'Soil Hydraulic'!E24</f>
        <v>13.292220260200271</v>
      </c>
      <c r="CD13" s="395">
        <f>'Soil Hydraulic'!L24</f>
        <v>8.8686295788972345</v>
      </c>
      <c r="CE13" s="395">
        <f>'Soil Hydraulic'!S24</f>
        <v>1.0815682140328464</v>
      </c>
      <c r="CF13" s="395">
        <f>'Soil Hydraulic'!Z24</f>
        <v>0.81397541771408433</v>
      </c>
      <c r="CG13" s="395">
        <f>'Soil Hydraulic'!E24</f>
        <v>13.292220260200271</v>
      </c>
      <c r="CH13" s="395">
        <f>'Soil Hydraulic'!L24</f>
        <v>8.8686295788972345</v>
      </c>
      <c r="CI13" s="395">
        <f>'Soil Hydraulic'!S24</f>
        <v>1.0815682140328464</v>
      </c>
      <c r="CJ13" s="395">
        <f>'Soil Hydraulic'!Z24</f>
        <v>0.81397541771408433</v>
      </c>
      <c r="CK13" s="395">
        <f>'Soil Hydraulic'!E24</f>
        <v>13.292220260200271</v>
      </c>
      <c r="CL13" s="395">
        <f>'Soil Hydraulic'!L24</f>
        <v>8.8686295788972345</v>
      </c>
      <c r="CM13" s="395">
        <f>'Soil Hydraulic'!S24</f>
        <v>1.0815682140328464</v>
      </c>
      <c r="CN13" s="395">
        <f>'Soil Hydraulic'!Z24</f>
        <v>0.81397541771408433</v>
      </c>
      <c r="CO13" s="395">
        <f>'Soil Hydraulic'!E24</f>
        <v>13.292220260200271</v>
      </c>
      <c r="CP13" s="395">
        <f>'Soil Hydraulic'!L24</f>
        <v>8.8686295788972345</v>
      </c>
      <c r="CQ13" s="395">
        <f>'Soil Hydraulic'!S24</f>
        <v>1.0815682140328464</v>
      </c>
      <c r="CR13" s="395">
        <f>'Soil Hydraulic'!Z24</f>
        <v>0.81397541771408433</v>
      </c>
      <c r="CS13" s="395">
        <f>'Soil Hydraulic'!E24</f>
        <v>13.292220260200271</v>
      </c>
      <c r="CT13" s="395">
        <f>'Soil Hydraulic'!E24</f>
        <v>13.292220260200271</v>
      </c>
      <c r="CU13" s="395">
        <f>'Soil Hydraulic'!E24</f>
        <v>13.292220260200271</v>
      </c>
      <c r="CV13" s="395">
        <f>'Soil Hydraulic'!L24</f>
        <v>8.8686295788972345</v>
      </c>
      <c r="CW13" s="395">
        <f>'Soil Hydraulic'!L24</f>
        <v>8.8686295788972345</v>
      </c>
      <c r="CX13" s="395">
        <f>'Soil Hydraulic'!L24</f>
        <v>8.8686295788972345</v>
      </c>
      <c r="CY13" s="395">
        <f>'Soil Hydraulic'!S24</f>
        <v>1.0815682140328464</v>
      </c>
      <c r="CZ13" s="395">
        <f>'Soil Hydraulic'!S24</f>
        <v>1.0815682140328464</v>
      </c>
      <c r="DA13" s="395">
        <f>'Soil Hydraulic'!S24</f>
        <v>1.0815682140328464</v>
      </c>
      <c r="DB13" s="395">
        <f>'Soil Hydraulic'!Z24</f>
        <v>0.81397541771408433</v>
      </c>
      <c r="DC13" s="395">
        <f>'Soil Hydraulic'!Z24</f>
        <v>0.81397541771408433</v>
      </c>
      <c r="DD13" s="395">
        <f>'Soil Hydraulic'!Z24</f>
        <v>0.81397541771408433</v>
      </c>
      <c r="DE13" s="395">
        <f>'Soil Hydraulic'!G24</f>
        <v>0.27372893837088874</v>
      </c>
      <c r="DF13" s="395">
        <f>'Soil Hydraulic'!N24</f>
        <v>0.31293013350725968</v>
      </c>
      <c r="DG13" s="395">
        <f>'Soil Hydraulic'!U24</f>
        <v>0.29765003229270709</v>
      </c>
      <c r="DH13" s="395">
        <f>'Soil Hydraulic'!AB24</f>
        <v>0.30854701307292859</v>
      </c>
      <c r="DI13" s="395">
        <f>'Soil Hydraulic'!G24</f>
        <v>0.27372893837088874</v>
      </c>
      <c r="DJ13" s="395">
        <f>'Soil Hydraulic'!AD24</f>
        <v>0.16365435334828873</v>
      </c>
      <c r="DK13" s="268">
        <f>'CROP PARAMETERS'!E23</f>
        <v>1</v>
      </c>
      <c r="DL13" s="268">
        <f>'CROP PARAMETERS'!F23</f>
        <v>1</v>
      </c>
      <c r="DM13" s="268">
        <f>'CROP PARAMETERS'!G23</f>
        <v>0.9</v>
      </c>
      <c r="DN13" s="268">
        <f>'CROP PARAMETERS'!H23</f>
        <v>0.9</v>
      </c>
      <c r="DO13" s="268">
        <f>'CROP PARAMETERS'!I23</f>
        <v>1</v>
      </c>
      <c r="DP13" s="395">
        <f>'CROP PARAMETERS'!L23</f>
        <v>0.66412782474711241</v>
      </c>
      <c r="DQ13" s="395">
        <f>'CROP PARAMETERS'!L23</f>
        <v>0.66412782474711241</v>
      </c>
      <c r="DR13" s="395">
        <f>'CROP PARAMETERS'!L23</f>
        <v>0.66412782474711241</v>
      </c>
      <c r="DS13" s="395">
        <f>'CROP PARAMETERS'!L23</f>
        <v>0.66412782474711241</v>
      </c>
      <c r="DT13" s="395">
        <f>'CROP PARAMETERS'!M23</f>
        <v>1.0156535862394791</v>
      </c>
      <c r="DU13" s="395">
        <f>'CROP PARAMETERS'!M23</f>
        <v>1.0156535862394791</v>
      </c>
      <c r="DV13" s="395">
        <f>'CROP PARAMETERS'!M23</f>
        <v>1.0156535862394791</v>
      </c>
      <c r="DW13" s="395">
        <f>'CROP PARAMETERS'!M23</f>
        <v>1.0156535862394791</v>
      </c>
      <c r="DX13" s="395">
        <f>'CROP PARAMETERS'!N23</f>
        <v>1.086527362171267</v>
      </c>
      <c r="DY13" s="395">
        <f>'CROP PARAMETERS'!N23</f>
        <v>1.086527362171267</v>
      </c>
      <c r="DZ13" s="395">
        <f>'CROP PARAMETERS'!N23</f>
        <v>1.086527362171267</v>
      </c>
      <c r="EA13" s="395">
        <f>'CROP PARAMETERS'!N23</f>
        <v>1.086527362171267</v>
      </c>
      <c r="EB13" s="395">
        <f>'CROP PARAMETERS'!O23</f>
        <v>0.3</v>
      </c>
      <c r="EC13" s="395">
        <f>'CROP PARAMETERS'!O23</f>
        <v>0.3</v>
      </c>
      <c r="ED13" s="395">
        <f>'CROP PARAMETERS'!O23</f>
        <v>0.3</v>
      </c>
      <c r="EE13" s="395">
        <f>'CROP PARAMETERS'!O23</f>
        <v>0.3</v>
      </c>
      <c r="EF13" s="395">
        <f>'CROP PARAMETERS'!P23</f>
        <v>1.0156535862394791</v>
      </c>
      <c r="EG13" s="395">
        <f>'CROP PARAMETERS'!P23</f>
        <v>1.0156535862394791</v>
      </c>
      <c r="EH13" s="395">
        <f>'CROP PARAMETERS'!P23</f>
        <v>1.0156535862394791</v>
      </c>
      <c r="EI13" s="395">
        <f>'CROP PARAMETERS'!P23</f>
        <v>1.0156535862394791</v>
      </c>
      <c r="EJ13" s="395">
        <f>'CROP PARAMETERS'!S23</f>
        <v>0.42086427915380437</v>
      </c>
      <c r="EK13" s="395">
        <f>'CROP PARAMETERS'!S23</f>
        <v>0.42086427915380437</v>
      </c>
      <c r="EL13" s="395">
        <f>'CROP PARAMETERS'!S23</f>
        <v>0.42086427915380437</v>
      </c>
      <c r="EM13" s="395">
        <f>'CROP PARAMETERS'!S23</f>
        <v>0.42086427915380437</v>
      </c>
      <c r="EN13" s="395">
        <f>'CROP PARAMETERS'!T23</f>
        <v>0.48063824959425461</v>
      </c>
      <c r="EO13" s="395">
        <f>'CROP PARAMETERS'!T23</f>
        <v>0.48063824959425461</v>
      </c>
      <c r="EP13" s="395">
        <f>'CROP PARAMETERS'!T23</f>
        <v>0.48063824959425461</v>
      </c>
      <c r="EQ13" s="395">
        <f>'CROP PARAMETERS'!T23</f>
        <v>0.48063824959425461</v>
      </c>
      <c r="ER13" s="395">
        <f>'CROP PARAMETERS'!U23</f>
        <v>0.51000298262645616</v>
      </c>
      <c r="ES13" s="395">
        <f>'CROP PARAMETERS'!U23</f>
        <v>0.51000298262645616</v>
      </c>
      <c r="ET13" s="395">
        <f>'CROP PARAMETERS'!U23</f>
        <v>0.51000298262645616</v>
      </c>
      <c r="EU13" s="395">
        <f>'CROP PARAMETERS'!U23</f>
        <v>0.51000298262645616</v>
      </c>
      <c r="EV13" s="395">
        <f>'CROP PARAMETERS'!V23</f>
        <v>0.41</v>
      </c>
      <c r="EW13" s="395">
        <f>'CROP PARAMETERS'!V23</f>
        <v>0.41</v>
      </c>
      <c r="EX13" s="395">
        <f>'CROP PARAMETERS'!V23</f>
        <v>0.41</v>
      </c>
      <c r="EY13" s="395">
        <f>'CROP PARAMETERS'!V23</f>
        <v>0.41</v>
      </c>
      <c r="EZ13" s="395">
        <f>'CROP PARAMETERS'!W23</f>
        <v>0.1</v>
      </c>
      <c r="FA13" s="395">
        <f>'CROP PARAMETERS'!W23</f>
        <v>0.1</v>
      </c>
      <c r="FB13" s="395">
        <f>'CROP PARAMETERS'!W23</f>
        <v>0.1</v>
      </c>
      <c r="FC13" s="395">
        <f>'CROP PARAMETERS'!W23</f>
        <v>0.1</v>
      </c>
      <c r="FD13" s="395">
        <f>'CROP PARAMETERS'!Z23</f>
        <v>0.27282915049230283</v>
      </c>
      <c r="FE13" s="395">
        <f>'CROP PARAMETERS'!Z23</f>
        <v>0.27282915049230283</v>
      </c>
      <c r="FF13" s="395">
        <f>'CROP PARAMETERS'!Z23</f>
        <v>0.27282915049230283</v>
      </c>
      <c r="FG13" s="395">
        <f>'CROP PARAMETERS'!Z23</f>
        <v>0.27282915049230283</v>
      </c>
      <c r="FH13" s="395">
        <f>'CROP PARAMETERS'!AA23</f>
        <v>0.22899590459592442</v>
      </c>
      <c r="FI13" s="395">
        <f>'CROP PARAMETERS'!AA23</f>
        <v>0.22899590459592442</v>
      </c>
      <c r="FJ13" s="395">
        <f>'CROP PARAMETERS'!AA23</f>
        <v>0.22899590459592442</v>
      </c>
      <c r="FK13" s="395">
        <f>'CROP PARAMETERS'!AA23</f>
        <v>0.22899590459592442</v>
      </c>
      <c r="FL13" s="395">
        <f>'CROP PARAMETERS'!AB23</f>
        <v>0.22128741317510012</v>
      </c>
      <c r="FM13" s="395">
        <f>'CROP PARAMETERS'!AB23</f>
        <v>0.22128741317510012</v>
      </c>
      <c r="FN13" s="395">
        <f>'CROP PARAMETERS'!AB23</f>
        <v>0.22128741317510012</v>
      </c>
      <c r="FO13" s="395">
        <f>'CROP PARAMETERS'!AB23</f>
        <v>0.22128741317510012</v>
      </c>
      <c r="FP13" s="395">
        <f>'CROP PARAMETERS'!AC23</f>
        <v>0.1</v>
      </c>
      <c r="FQ13" s="395">
        <f>'CROP PARAMETERS'!AC23</f>
        <v>0.1</v>
      </c>
      <c r="FR13" s="395">
        <f>'CROP PARAMETERS'!AC23</f>
        <v>0.1</v>
      </c>
      <c r="FS13" s="395">
        <f>'CROP PARAMETERS'!AC23</f>
        <v>0.1</v>
      </c>
      <c r="FT13" s="395">
        <f>'CROP PARAMETERS'!AD23</f>
        <v>0</v>
      </c>
      <c r="FU13" s="395">
        <f>'CROP PARAMETERS'!AD23</f>
        <v>0</v>
      </c>
      <c r="FV13" s="395">
        <f>'CROP PARAMETERS'!AD23</f>
        <v>0</v>
      </c>
      <c r="FW13" s="395">
        <f>'CROP PARAMETERS'!AD23</f>
        <v>0</v>
      </c>
      <c r="FX13" s="395">
        <f>'CROP PARAMETERS'!AG23</f>
        <v>25</v>
      </c>
      <c r="FY13" s="395">
        <f>'CROP PARAMETERS'!AG23</f>
        <v>25</v>
      </c>
      <c r="FZ13" s="395">
        <f>'CROP PARAMETERS'!AG23</f>
        <v>25</v>
      </c>
      <c r="GA13" s="395">
        <f>'CROP PARAMETERS'!AG23</f>
        <v>25</v>
      </c>
      <c r="GB13" s="395">
        <f>'CROP PARAMETERS'!AH23</f>
        <v>24.4</v>
      </c>
      <c r="GC13" s="395">
        <f>'CROP PARAMETERS'!AH23</f>
        <v>24.4</v>
      </c>
      <c r="GD13" s="395">
        <f>'CROP PARAMETERS'!AH23</f>
        <v>24.4</v>
      </c>
      <c r="GE13" s="395">
        <f>'CROP PARAMETERS'!AH23</f>
        <v>24.4</v>
      </c>
      <c r="GF13" s="395">
        <f>'CROP PARAMETERS'!AI23</f>
        <v>25</v>
      </c>
      <c r="GG13" s="395">
        <f>'CROP PARAMETERS'!AI23</f>
        <v>25</v>
      </c>
      <c r="GH13" s="395">
        <f>'CROP PARAMETERS'!AI23</f>
        <v>25</v>
      </c>
      <c r="GI13" s="395">
        <f>'CROP PARAMETERS'!AI23</f>
        <v>25</v>
      </c>
      <c r="GJ13" s="395">
        <f>'CROP PARAMETERS'!AJ23</f>
        <v>10</v>
      </c>
      <c r="GK13" s="395">
        <f>'CROP PARAMETERS'!AJ23</f>
        <v>10</v>
      </c>
      <c r="GL13" s="395">
        <f>'CROP PARAMETERS'!AJ23</f>
        <v>10</v>
      </c>
      <c r="GM13" s="395">
        <f>'CROP PARAMETERS'!AJ23</f>
        <v>10</v>
      </c>
      <c r="GN13" s="395">
        <f>'CROP PARAMETERS'!AK23</f>
        <v>10</v>
      </c>
      <c r="GO13" s="395">
        <f>'CROP PARAMETERS'!AK23</f>
        <v>10</v>
      </c>
      <c r="GP13" s="395">
        <f>'CROP PARAMETERS'!AK23</f>
        <v>10</v>
      </c>
      <c r="GQ13" s="395">
        <f>'CROP PARAMETERS'!AK23</f>
        <v>10</v>
      </c>
      <c r="GR13" s="395"/>
      <c r="GS13" s="395"/>
      <c r="GT13" s="395"/>
      <c r="GU13" s="395"/>
      <c r="GV13" s="395"/>
      <c r="GW13" s="395"/>
      <c r="GX13" s="395"/>
      <c r="GY13" s="395"/>
      <c r="GZ13" s="395"/>
      <c r="HA13" s="395"/>
      <c r="HB13" s="395"/>
      <c r="HC13" s="395"/>
      <c r="HD13" s="395"/>
      <c r="HE13" s="395"/>
      <c r="HF13" s="395"/>
      <c r="HG13" s="395"/>
      <c r="HH13" s="395"/>
      <c r="HI13" s="395"/>
      <c r="HJ13" s="395"/>
      <c r="HK13" s="395"/>
      <c r="HL13" s="395">
        <f>'TREE PARAMETERS'!G22</f>
        <v>0</v>
      </c>
      <c r="HM13" s="395">
        <f>'TREE PARAMETERS'!H22</f>
        <v>0</v>
      </c>
      <c r="HN13" s="395">
        <f>'TREE PARAMETERS'!I22</f>
        <v>0</v>
      </c>
    </row>
    <row r="14" spans="1:222" x14ac:dyDescent="0.3">
      <c r="A14" s="268">
        <f>AFSystem!J14</f>
        <v>0</v>
      </c>
      <c r="B14" s="395">
        <f>Nitrogen!B12</f>
        <v>1E-3</v>
      </c>
      <c r="C14" s="396">
        <f>WEATHER!C24</f>
        <v>3</v>
      </c>
      <c r="D14" s="396">
        <f>WEATHER!D24</f>
        <v>29.9</v>
      </c>
      <c r="E14" s="396">
        <f>WEATHER!E24</f>
        <v>4.032258064516129</v>
      </c>
      <c r="F14" s="124">
        <f>Phosphorus!B38</f>
        <v>0.12843089396089569</v>
      </c>
      <c r="G14" s="396">
        <f>Phosphorus!F38</f>
        <v>1903.5277714299571</v>
      </c>
      <c r="H14" s="396">
        <f>Phosphorus!G38</f>
        <v>1903.5277714299571</v>
      </c>
      <c r="I14" s="396">
        <f>Phosphorus!H38</f>
        <v>1903.5277714299571</v>
      </c>
      <c r="J14" s="396">
        <f>Phosphorus!I38</f>
        <v>1903.5277714299571</v>
      </c>
      <c r="K14" s="396">
        <f>'Slash&amp;Burn'!B24</f>
        <v>1</v>
      </c>
      <c r="L14" s="396">
        <f>'Slash&amp;Burn'!C24</f>
        <v>0.995</v>
      </c>
      <c r="M14" s="396">
        <f>'Slash&amp;Burn'!D24</f>
        <v>0.56499999999999995</v>
      </c>
      <c r="N14" s="396">
        <f>'Slash&amp;Burn'!E24</f>
        <v>4.2999999999999997E-2</v>
      </c>
      <c r="O14" s="396">
        <f>'Slash&amp;Burn'!F24</f>
        <v>1</v>
      </c>
      <c r="P14" s="396">
        <f>'Slash&amp;Burn'!G24</f>
        <v>0.51500000000000001</v>
      </c>
      <c r="Q14" s="396"/>
      <c r="R14" s="396"/>
      <c r="S14" s="396"/>
      <c r="T14" s="396">
        <f>'Slash&amp;Burn'!O24</f>
        <v>4.4249999999999998</v>
      </c>
      <c r="U14" s="397">
        <f>'CROP MANAGEMENT'!B23</f>
        <v>100</v>
      </c>
      <c r="V14" s="397">
        <f>'CROP MANAGEMENT'!G23</f>
        <v>100</v>
      </c>
      <c r="W14" s="397">
        <f>'CROP MANAGEMENT'!L23</f>
        <v>100</v>
      </c>
      <c r="X14" s="397">
        <f>'CROP MANAGEMENT'!Q23</f>
        <v>100</v>
      </c>
      <c r="Y14" s="397">
        <f>'CROP MANAGEMENT'!C23</f>
        <v>317</v>
      </c>
      <c r="Z14" s="397">
        <f>'CROP MANAGEMENT'!H23</f>
        <v>317</v>
      </c>
      <c r="AA14" s="397">
        <f>'CROP MANAGEMENT'!M23</f>
        <v>317</v>
      </c>
      <c r="AB14" s="397">
        <f>'CROP MANAGEMENT'!R23</f>
        <v>317</v>
      </c>
      <c r="AC14" s="397">
        <f>'CROP MANAGEMENT'!D23</f>
        <v>2</v>
      </c>
      <c r="AD14" s="397">
        <f>'CROP MANAGEMENT'!I23</f>
        <v>2</v>
      </c>
      <c r="AE14" s="397">
        <f>'CROP MANAGEMENT'!N23</f>
        <v>2</v>
      </c>
      <c r="AF14" s="397">
        <f>'CROP MANAGEMENT'!S23</f>
        <v>2</v>
      </c>
      <c r="AG14" s="397">
        <f>'CROP MANAGEMENT'!V23</f>
        <v>100</v>
      </c>
      <c r="AH14" s="397">
        <f>'CROP MANAGEMENT'!W23</f>
        <v>1</v>
      </c>
      <c r="AI14" s="396">
        <f>'CROP MANAGEMENT'!X23</f>
        <v>0</v>
      </c>
      <c r="AJ14" s="396">
        <f>'CROP MANAGEMENT'!Y23</f>
        <v>0</v>
      </c>
      <c r="AK14" s="396">
        <f>'CROP MANAGEMENT'!Z23</f>
        <v>0</v>
      </c>
      <c r="AL14" s="396">
        <f>'CROP MANAGEMENT'!AA23</f>
        <v>0</v>
      </c>
      <c r="AM14" s="396">
        <f>'CROP MANAGEMENT'!AB23</f>
        <v>0</v>
      </c>
      <c r="AN14" s="396">
        <f>'CROP MANAGEMENT'!AC23</f>
        <v>0</v>
      </c>
      <c r="AO14" s="396">
        <f>'CROP MANAGEMENT'!AD23</f>
        <v>0</v>
      </c>
      <c r="AP14" s="396">
        <f>'CROP MANAGEMENT'!AE23</f>
        <v>0</v>
      </c>
      <c r="AQ14" s="397">
        <f>'TREE MANAGEMENT'!C23</f>
        <v>100</v>
      </c>
      <c r="AR14" s="397">
        <f>'TREE MANAGEMENT'!E23</f>
        <v>100</v>
      </c>
      <c r="AS14" s="397">
        <f>'TREE MANAGEMENT'!G23</f>
        <v>100</v>
      </c>
      <c r="AT14" s="397">
        <f>'TREE MANAGEMENT'!D23</f>
        <v>251</v>
      </c>
      <c r="AU14" s="397">
        <f>'TREE MANAGEMENT'!F23</f>
        <v>251</v>
      </c>
      <c r="AV14" s="397">
        <f>'TREE MANAGEMENT'!H23</f>
        <v>251</v>
      </c>
      <c r="AW14" s="397"/>
      <c r="AX14" s="268">
        <f>'TREE MANAGEMENT'!K23</f>
        <v>100</v>
      </c>
      <c r="AY14" s="268">
        <f>'TREE MANAGEMENT'!L23</f>
        <v>305</v>
      </c>
      <c r="AZ14" s="268">
        <f>'TREE MANAGEMENT'!M23</f>
        <v>0.25</v>
      </c>
      <c r="BA14" s="268">
        <f>'TREE MANAGEMENT'!O23</f>
        <v>0.25</v>
      </c>
      <c r="BB14" s="268">
        <f>'TREE MANAGEMENT'!Q23</f>
        <v>1</v>
      </c>
      <c r="BC14" s="268">
        <f>'TREE MANAGEMENT'!N23</f>
        <v>0</v>
      </c>
      <c r="BD14" s="268">
        <f>'TREE MANAGEMENT'!P23</f>
        <v>0</v>
      </c>
      <c r="BE14" s="268">
        <f>'TREE MANAGEMENT'!R23</f>
        <v>0</v>
      </c>
      <c r="BF14" s="268">
        <f>'TREE MANAGEMENT'!W23</f>
        <v>100</v>
      </c>
      <c r="BG14" s="268">
        <f>'TREE MANAGEMENT'!Y23</f>
        <v>100</v>
      </c>
      <c r="BH14" s="268">
        <f>'TREE MANAGEMENT'!AA23</f>
        <v>100</v>
      </c>
      <c r="BI14" s="268">
        <f>'TREE MANAGEMENT'!X23</f>
        <v>364</v>
      </c>
      <c r="BJ14" s="268">
        <f>'TREE MANAGEMENT'!Z23</f>
        <v>364</v>
      </c>
      <c r="BK14" s="268">
        <f>'TREE MANAGEMENT'!AB23</f>
        <v>364</v>
      </c>
      <c r="BQ14" s="268">
        <f>PROFITABILITY!F53</f>
        <v>0</v>
      </c>
      <c r="BR14" s="268">
        <f>PROFITABILITY!G53</f>
        <v>20000</v>
      </c>
      <c r="BS14" s="268">
        <f>PROFITABILITY!H53</f>
        <v>0</v>
      </c>
      <c r="BT14" s="268">
        <f>PROFITABILITY!F20</f>
        <v>100</v>
      </c>
      <c r="BU14" s="124">
        <f>'Soil Hydraulic'!B25</f>
        <v>1.1614148573559409</v>
      </c>
      <c r="BV14" s="124">
        <f>'Soil Hydraulic'!I25</f>
        <v>0.11157165241124858</v>
      </c>
      <c r="BW14" s="124">
        <f>'Soil Hydraulic'!P25</f>
        <v>1.085044652946085E-2</v>
      </c>
      <c r="BX14" s="124">
        <f>'Soil Hydraulic'!W25</f>
        <v>2.7865408366156007E-3</v>
      </c>
      <c r="BY14" s="396">
        <f>'Soil Hydraulic'!C25</f>
        <v>-2887.8446735976745</v>
      </c>
      <c r="BZ14" s="396">
        <f>'Soil Hydraulic'!J25</f>
        <v>-20348.898390548835</v>
      </c>
      <c r="CA14" s="396">
        <f>'Soil Hydraulic'!Q25</f>
        <v>-28786.63223190288</v>
      </c>
      <c r="CB14" s="396">
        <f>'Soil Hydraulic'!X25</f>
        <v>-70452.684653064964</v>
      </c>
      <c r="CC14" s="395">
        <f>'Soil Hydraulic'!E25</f>
        <v>7.1835198465759307</v>
      </c>
      <c r="CD14" s="395">
        <f>'Soil Hydraulic'!L25</f>
        <v>4.7673802340923812</v>
      </c>
      <c r="CE14" s="395">
        <f>'Soil Hydraulic'!S25</f>
        <v>0.5808313030923411</v>
      </c>
      <c r="CF14" s="395">
        <f>'Soil Hydraulic'!Z25</f>
        <v>0.43013427102441243</v>
      </c>
      <c r="CG14" s="395">
        <f>'Soil Hydraulic'!E25</f>
        <v>7.1835198465759307</v>
      </c>
      <c r="CH14" s="395">
        <f>'Soil Hydraulic'!L25</f>
        <v>4.7673802340923812</v>
      </c>
      <c r="CI14" s="395">
        <f>'Soil Hydraulic'!S25</f>
        <v>0.5808313030923411</v>
      </c>
      <c r="CJ14" s="395">
        <f>'Soil Hydraulic'!Z25</f>
        <v>0.43013427102441243</v>
      </c>
      <c r="CK14" s="395">
        <f>'Soil Hydraulic'!E25</f>
        <v>7.1835198465759307</v>
      </c>
      <c r="CL14" s="395">
        <f>'Soil Hydraulic'!L25</f>
        <v>4.7673802340923812</v>
      </c>
      <c r="CM14" s="395">
        <f>'Soil Hydraulic'!S25</f>
        <v>0.5808313030923411</v>
      </c>
      <c r="CN14" s="395">
        <f>'Soil Hydraulic'!Z25</f>
        <v>0.43013427102441243</v>
      </c>
      <c r="CO14" s="395">
        <f>'Soil Hydraulic'!E25</f>
        <v>7.1835198465759307</v>
      </c>
      <c r="CP14" s="395">
        <f>'Soil Hydraulic'!L25</f>
        <v>4.7673802340923812</v>
      </c>
      <c r="CQ14" s="395">
        <f>'Soil Hydraulic'!S25</f>
        <v>0.5808313030923411</v>
      </c>
      <c r="CR14" s="395">
        <f>'Soil Hydraulic'!Z25</f>
        <v>0.43013427102441243</v>
      </c>
      <c r="CS14" s="395">
        <f>'Soil Hydraulic'!E25</f>
        <v>7.1835198465759307</v>
      </c>
      <c r="CT14" s="395">
        <f>'Soil Hydraulic'!E25</f>
        <v>7.1835198465759307</v>
      </c>
      <c r="CU14" s="395">
        <f>'Soil Hydraulic'!E25</f>
        <v>7.1835198465759307</v>
      </c>
      <c r="CV14" s="395">
        <f>'Soil Hydraulic'!L25</f>
        <v>4.7673802340923812</v>
      </c>
      <c r="CW14" s="395">
        <f>'Soil Hydraulic'!L25</f>
        <v>4.7673802340923812</v>
      </c>
      <c r="CX14" s="395">
        <f>'Soil Hydraulic'!L25</f>
        <v>4.7673802340923812</v>
      </c>
      <c r="CY14" s="395">
        <f>'Soil Hydraulic'!S25</f>
        <v>0.5808313030923411</v>
      </c>
      <c r="CZ14" s="395">
        <f>'Soil Hydraulic'!S25</f>
        <v>0.5808313030923411</v>
      </c>
      <c r="DA14" s="395">
        <f>'Soil Hydraulic'!S25</f>
        <v>0.5808313030923411</v>
      </c>
      <c r="DB14" s="395">
        <f>'Soil Hydraulic'!Z25</f>
        <v>0.43013427102441243</v>
      </c>
      <c r="DC14" s="395">
        <f>'Soil Hydraulic'!Z25</f>
        <v>0.43013427102441243</v>
      </c>
      <c r="DD14" s="395">
        <f>'Soil Hydraulic'!Z25</f>
        <v>0.43013427102441243</v>
      </c>
      <c r="DE14" s="395">
        <f>'Soil Hydraulic'!G25</f>
        <v>0.27753193875748855</v>
      </c>
      <c r="DF14" s="395">
        <f>'Soil Hydraulic'!N25</f>
        <v>0.31611588862954954</v>
      </c>
      <c r="DG14" s="395">
        <f>'Soil Hydraulic'!U25</f>
        <v>0.30028242212212819</v>
      </c>
      <c r="DH14" s="395">
        <f>'Soil Hydraulic'!AB25</f>
        <v>0.31098117203003156</v>
      </c>
      <c r="DI14" s="395">
        <f>'Soil Hydraulic'!G25</f>
        <v>0.27753193875748855</v>
      </c>
      <c r="DJ14" s="395">
        <f>'Soil Hydraulic'!AD25</f>
        <v>46</v>
      </c>
      <c r="DK14" s="268">
        <f>'CROP PARAMETERS'!E24</f>
        <v>10</v>
      </c>
      <c r="DL14" s="268">
        <f>'CROP PARAMETERS'!F24</f>
        <v>5</v>
      </c>
      <c r="DM14" s="268">
        <f>'CROP PARAMETERS'!G24</f>
        <v>5</v>
      </c>
      <c r="DN14" s="268">
        <f>'CROP PARAMETERS'!H24</f>
        <v>5</v>
      </c>
      <c r="DO14" s="268">
        <f>'CROP PARAMETERS'!I24</f>
        <v>10</v>
      </c>
      <c r="DP14" s="395">
        <f>'CROP PARAMETERS'!L24</f>
        <v>0.78646821238243514</v>
      </c>
      <c r="DQ14" s="395">
        <f>'CROP PARAMETERS'!L24</f>
        <v>0.78646821238243514</v>
      </c>
      <c r="DR14" s="395">
        <f>'CROP PARAMETERS'!L24</f>
        <v>0.78646821238243514</v>
      </c>
      <c r="DS14" s="395">
        <f>'CROP PARAMETERS'!L24</f>
        <v>0.78646821238243514</v>
      </c>
      <c r="DT14" s="395">
        <f>'CROP PARAMETERS'!M24</f>
        <v>1.0267359218907595</v>
      </c>
      <c r="DU14" s="395">
        <f>'CROP PARAMETERS'!M24</f>
        <v>1.0267359218907595</v>
      </c>
      <c r="DV14" s="395">
        <f>'CROP PARAMETERS'!M24</f>
        <v>1.0267359218907595</v>
      </c>
      <c r="DW14" s="395">
        <f>'CROP PARAMETERS'!M24</f>
        <v>1.0267359218907595</v>
      </c>
      <c r="DX14" s="395">
        <f>'CROP PARAMETERS'!N24</f>
        <v>1.0701361946413115</v>
      </c>
      <c r="DY14" s="395">
        <f>'CROP PARAMETERS'!N24</f>
        <v>1.0701361946413115</v>
      </c>
      <c r="DZ14" s="395">
        <f>'CROP PARAMETERS'!N24</f>
        <v>1.0701361946413115</v>
      </c>
      <c r="EA14" s="395">
        <f>'CROP PARAMETERS'!N24</f>
        <v>1.0701361946413115</v>
      </c>
      <c r="EB14" s="395">
        <f>'CROP PARAMETERS'!O24</f>
        <v>0.11</v>
      </c>
      <c r="EC14" s="395">
        <f>'CROP PARAMETERS'!O24</f>
        <v>0.11</v>
      </c>
      <c r="ED14" s="395">
        <f>'CROP PARAMETERS'!O24</f>
        <v>0.11</v>
      </c>
      <c r="EE14" s="395">
        <f>'CROP PARAMETERS'!O24</f>
        <v>0.11</v>
      </c>
      <c r="EF14" s="395">
        <f>'CROP PARAMETERS'!P24</f>
        <v>0.93685000506966154</v>
      </c>
      <c r="EG14" s="395">
        <f>'CROP PARAMETERS'!P24</f>
        <v>0.93685000506966154</v>
      </c>
      <c r="EH14" s="395">
        <f>'CROP PARAMETERS'!P24</f>
        <v>0.93685000506966154</v>
      </c>
      <c r="EI14" s="395">
        <f>'CROP PARAMETERS'!P24</f>
        <v>0.93685000506966154</v>
      </c>
      <c r="EJ14" s="395">
        <f>'CROP PARAMETERS'!S24</f>
        <v>0.2931023252494222</v>
      </c>
      <c r="EK14" s="395">
        <f>'CROP PARAMETERS'!S24</f>
        <v>0.2931023252494222</v>
      </c>
      <c r="EL14" s="395">
        <f>'CROP PARAMETERS'!S24</f>
        <v>0.2931023252494222</v>
      </c>
      <c r="EM14" s="395">
        <f>'CROP PARAMETERS'!S24</f>
        <v>0.2931023252494222</v>
      </c>
      <c r="EN14" s="395">
        <f>'CROP PARAMETERS'!T24</f>
        <v>0.42747762558813973</v>
      </c>
      <c r="EO14" s="395">
        <f>'CROP PARAMETERS'!T24</f>
        <v>0.42747762558813973</v>
      </c>
      <c r="EP14" s="395">
        <f>'CROP PARAMETERS'!T24</f>
        <v>0.42747762558813973</v>
      </c>
      <c r="EQ14" s="395">
        <f>'CROP PARAMETERS'!T24</f>
        <v>0.42747762558813973</v>
      </c>
      <c r="ER14" s="395">
        <f>'CROP PARAMETERS'!U24</f>
        <v>0.4991187876082932</v>
      </c>
      <c r="ES14" s="395">
        <f>'CROP PARAMETERS'!U24</f>
        <v>0.4991187876082932</v>
      </c>
      <c r="ET14" s="395">
        <f>'CROP PARAMETERS'!U24</f>
        <v>0.4991187876082932</v>
      </c>
      <c r="EU14" s="395">
        <f>'CROP PARAMETERS'!U24</f>
        <v>0.4991187876082932</v>
      </c>
      <c r="EV14" s="395">
        <f>'CROP PARAMETERS'!V24</f>
        <v>0.38</v>
      </c>
      <c r="EW14" s="395">
        <f>'CROP PARAMETERS'!V24</f>
        <v>0.38</v>
      </c>
      <c r="EX14" s="395">
        <f>'CROP PARAMETERS'!V24</f>
        <v>0.38</v>
      </c>
      <c r="EY14" s="395">
        <f>'CROP PARAMETERS'!V24</f>
        <v>0.38</v>
      </c>
      <c r="EZ14" s="395">
        <f>'CROP PARAMETERS'!W24</f>
        <v>0.1</v>
      </c>
      <c r="FA14" s="395">
        <f>'CROP PARAMETERS'!W24</f>
        <v>0.1</v>
      </c>
      <c r="FB14" s="395">
        <f>'CROP PARAMETERS'!W24</f>
        <v>0.1</v>
      </c>
      <c r="FC14" s="395">
        <f>'CROP PARAMETERS'!W24</f>
        <v>0.1</v>
      </c>
      <c r="FD14" s="395">
        <f>'CROP PARAMETERS'!Z24</f>
        <v>0.40302814594258995</v>
      </c>
      <c r="FE14" s="395">
        <f>'CROP PARAMETERS'!Z24</f>
        <v>0.40302814594258995</v>
      </c>
      <c r="FF14" s="395">
        <f>'CROP PARAMETERS'!Z24</f>
        <v>0.40302814594258995</v>
      </c>
      <c r="FG14" s="395">
        <f>'CROP PARAMETERS'!Z24</f>
        <v>0.40302814594258995</v>
      </c>
      <c r="FH14" s="395">
        <f>'CROP PARAMETERS'!AA24</f>
        <v>0.4123285695765474</v>
      </c>
      <c r="FI14" s="395">
        <f>'CROP PARAMETERS'!AA24</f>
        <v>0.4123285695765474</v>
      </c>
      <c r="FJ14" s="395">
        <f>'CROP PARAMETERS'!AA24</f>
        <v>0.4123285695765474</v>
      </c>
      <c r="FK14" s="395">
        <f>'CROP PARAMETERS'!AA24</f>
        <v>0.4123285695765474</v>
      </c>
      <c r="FL14" s="395">
        <f>'CROP PARAMETERS'!AB24</f>
        <v>0.22459770641973942</v>
      </c>
      <c r="FM14" s="395">
        <f>'CROP PARAMETERS'!AB24</f>
        <v>0.22459770641973942</v>
      </c>
      <c r="FN14" s="395">
        <f>'CROP PARAMETERS'!AB24</f>
        <v>0.22459770641973942</v>
      </c>
      <c r="FO14" s="395">
        <f>'CROP PARAMETERS'!AB24</f>
        <v>0.22459770641973942</v>
      </c>
      <c r="FP14" s="395">
        <f>'CROP PARAMETERS'!AC24</f>
        <v>0.23</v>
      </c>
      <c r="FQ14" s="395">
        <f>'CROP PARAMETERS'!AC24</f>
        <v>0.23</v>
      </c>
      <c r="FR14" s="395">
        <f>'CROP PARAMETERS'!AC24</f>
        <v>0.23</v>
      </c>
      <c r="FS14" s="395">
        <f>'CROP PARAMETERS'!AC24</f>
        <v>0.23</v>
      </c>
      <c r="FT14" s="395">
        <f>'CROP PARAMETERS'!AD24</f>
        <v>0</v>
      </c>
      <c r="FU14" s="395">
        <f>'CROP PARAMETERS'!AD24</f>
        <v>0</v>
      </c>
      <c r="FV14" s="395">
        <f>'CROP PARAMETERS'!AD24</f>
        <v>0</v>
      </c>
      <c r="FW14" s="395">
        <f>'CROP PARAMETERS'!AD24</f>
        <v>0</v>
      </c>
      <c r="FX14" s="395">
        <f>'CROP PARAMETERS'!AG24</f>
        <v>25</v>
      </c>
      <c r="FY14" s="395">
        <f>'CROP PARAMETERS'!AG24</f>
        <v>25</v>
      </c>
      <c r="FZ14" s="395">
        <f>'CROP PARAMETERS'!AG24</f>
        <v>25</v>
      </c>
      <c r="GA14" s="395">
        <f>'CROP PARAMETERS'!AG24</f>
        <v>25</v>
      </c>
      <c r="GB14" s="395">
        <f>'CROP PARAMETERS'!AH24</f>
        <v>18.8</v>
      </c>
      <c r="GC14" s="395">
        <f>'CROP PARAMETERS'!AH24</f>
        <v>18.8</v>
      </c>
      <c r="GD14" s="395">
        <f>'CROP PARAMETERS'!AH24</f>
        <v>18.8</v>
      </c>
      <c r="GE14" s="395">
        <f>'CROP PARAMETERS'!AH24</f>
        <v>18.8</v>
      </c>
      <c r="GF14" s="395">
        <f>'CROP PARAMETERS'!AI24</f>
        <v>25</v>
      </c>
      <c r="GG14" s="395">
        <f>'CROP PARAMETERS'!AI24</f>
        <v>25</v>
      </c>
      <c r="GH14" s="395">
        <f>'CROP PARAMETERS'!AI24</f>
        <v>25</v>
      </c>
      <c r="GI14" s="395">
        <f>'CROP PARAMETERS'!AI24</f>
        <v>25</v>
      </c>
      <c r="GJ14" s="395">
        <f>'CROP PARAMETERS'!AJ24</f>
        <v>10</v>
      </c>
      <c r="GK14" s="395">
        <f>'CROP PARAMETERS'!AJ24</f>
        <v>10</v>
      </c>
      <c r="GL14" s="395">
        <f>'CROP PARAMETERS'!AJ24</f>
        <v>10</v>
      </c>
      <c r="GM14" s="395">
        <f>'CROP PARAMETERS'!AJ24</f>
        <v>10</v>
      </c>
      <c r="GN14" s="395">
        <f>'CROP PARAMETERS'!AK24</f>
        <v>10</v>
      </c>
      <c r="GO14" s="395">
        <f>'CROP PARAMETERS'!AK24</f>
        <v>10</v>
      </c>
      <c r="GP14" s="395">
        <f>'CROP PARAMETERS'!AK24</f>
        <v>10</v>
      </c>
      <c r="GQ14" s="395">
        <f>'CROP PARAMETERS'!AK24</f>
        <v>10</v>
      </c>
      <c r="GR14" s="395"/>
      <c r="GS14" s="395"/>
      <c r="GT14" s="395"/>
      <c r="GU14" s="395"/>
      <c r="GV14" s="395"/>
      <c r="GW14" s="395"/>
      <c r="GX14" s="395"/>
      <c r="GY14" s="395"/>
      <c r="GZ14" s="395"/>
      <c r="HA14" s="395"/>
      <c r="HB14" s="395"/>
      <c r="HC14" s="395"/>
      <c r="HD14" s="395"/>
      <c r="HE14" s="395"/>
      <c r="HF14" s="395"/>
      <c r="HG14" s="395"/>
      <c r="HH14" s="395"/>
      <c r="HI14" s="395"/>
      <c r="HJ14" s="395"/>
      <c r="HK14" s="395"/>
      <c r="HL14" s="395">
        <f>'TREE PARAMETERS'!G23</f>
        <v>0</v>
      </c>
      <c r="HM14" s="395">
        <f>'TREE PARAMETERS'!H23</f>
        <v>0</v>
      </c>
      <c r="HN14" s="395">
        <f>'TREE PARAMETERS'!I23</f>
        <v>1</v>
      </c>
    </row>
    <row r="15" spans="1:222" x14ac:dyDescent="0.3">
      <c r="A15" s="268">
        <f>AFSystem!J15</f>
        <v>0</v>
      </c>
      <c r="B15" s="395">
        <f>Nitrogen!C12</f>
        <v>1E-3</v>
      </c>
      <c r="C15" s="396">
        <f>WEATHER!C25</f>
        <v>10</v>
      </c>
      <c r="D15" s="396">
        <f>WEATHER!D25</f>
        <v>30.1</v>
      </c>
      <c r="E15" s="396">
        <f>WEATHER!E25</f>
        <v>4.032258064516129</v>
      </c>
      <c r="F15" s="124">
        <f>Phosphorus!B39</f>
        <v>7.7683600767130226E-2</v>
      </c>
      <c r="G15" s="396">
        <f>Phosphorus!F39</f>
        <v>1865.4717910160393</v>
      </c>
      <c r="H15" s="396">
        <f>Phosphorus!G39</f>
        <v>1865.4717910160393</v>
      </c>
      <c r="I15" s="396">
        <f>Phosphorus!H39</f>
        <v>1865.4717910160393</v>
      </c>
      <c r="J15" s="396">
        <f>Phosphorus!I39</f>
        <v>1865.4717910160393</v>
      </c>
      <c r="K15" s="396">
        <f>'Slash&amp;Burn'!B25</f>
        <v>1</v>
      </c>
      <c r="L15" s="396">
        <f>'Slash&amp;Burn'!C25</f>
        <v>1</v>
      </c>
      <c r="M15" s="396">
        <f>'Slash&amp;Burn'!D25</f>
        <v>0.60499999999999998</v>
      </c>
      <c r="N15" s="396">
        <f>'Slash&amp;Burn'!E25</f>
        <v>4.2000000000000003E-2</v>
      </c>
      <c r="O15" s="396">
        <f>'Slash&amp;Burn'!F25</f>
        <v>1</v>
      </c>
      <c r="P15" s="396">
        <f>'Slash&amp;Burn'!G25</f>
        <v>0.52</v>
      </c>
      <c r="Q15" s="396"/>
      <c r="R15" s="396"/>
      <c r="S15" s="396"/>
      <c r="T15" s="396">
        <f>'Slash&amp;Burn'!O25</f>
        <v>4.875</v>
      </c>
      <c r="U15" s="397">
        <f>'CROP MANAGEMENT'!B24</f>
        <v>100</v>
      </c>
      <c r="V15" s="397">
        <f>'CROP MANAGEMENT'!G24</f>
        <v>100</v>
      </c>
      <c r="W15" s="397">
        <f>'CROP MANAGEMENT'!L24</f>
        <v>100</v>
      </c>
      <c r="X15" s="397">
        <f>'CROP MANAGEMENT'!Q24</f>
        <v>100</v>
      </c>
      <c r="Y15" s="397">
        <f>'CROP MANAGEMENT'!C24</f>
        <v>317</v>
      </c>
      <c r="Z15" s="397">
        <f>'CROP MANAGEMENT'!H24</f>
        <v>317</v>
      </c>
      <c r="AA15" s="397">
        <f>'CROP MANAGEMENT'!M24</f>
        <v>317</v>
      </c>
      <c r="AB15" s="397">
        <f>'CROP MANAGEMENT'!R24</f>
        <v>317</v>
      </c>
      <c r="AC15" s="397">
        <f>'CROP MANAGEMENT'!D24</f>
        <v>2</v>
      </c>
      <c r="AD15" s="397">
        <f>'CROP MANAGEMENT'!I24</f>
        <v>2</v>
      </c>
      <c r="AE15" s="397">
        <f>'CROP MANAGEMENT'!N24</f>
        <v>2</v>
      </c>
      <c r="AF15" s="397">
        <f>'CROP MANAGEMENT'!S24</f>
        <v>2</v>
      </c>
      <c r="AG15" s="397">
        <f>'CROP MANAGEMENT'!V24</f>
        <v>100</v>
      </c>
      <c r="AH15" s="397">
        <f>'CROP MANAGEMENT'!W24</f>
        <v>1</v>
      </c>
      <c r="AI15" s="396">
        <f>'CROP MANAGEMENT'!X24</f>
        <v>0</v>
      </c>
      <c r="AJ15" s="396">
        <f>'CROP MANAGEMENT'!Y24</f>
        <v>0</v>
      </c>
      <c r="AK15" s="396">
        <f>'CROP MANAGEMENT'!Z24</f>
        <v>0</v>
      </c>
      <c r="AL15" s="396">
        <f>'CROP MANAGEMENT'!AA24</f>
        <v>0</v>
      </c>
      <c r="AM15" s="396">
        <f>'CROP MANAGEMENT'!AB24</f>
        <v>0</v>
      </c>
      <c r="AN15" s="396">
        <f>'CROP MANAGEMENT'!AC24</f>
        <v>0</v>
      </c>
      <c r="AO15" s="396">
        <f>'CROP MANAGEMENT'!AD24</f>
        <v>0</v>
      </c>
      <c r="AP15" s="396">
        <f>'CROP MANAGEMENT'!AE24</f>
        <v>0</v>
      </c>
      <c r="AQ15" s="397">
        <f>'TREE MANAGEMENT'!C24</f>
        <v>100</v>
      </c>
      <c r="AR15" s="397">
        <f>'TREE MANAGEMENT'!E24</f>
        <v>100</v>
      </c>
      <c r="AS15" s="397">
        <f>'TREE MANAGEMENT'!G24</f>
        <v>100</v>
      </c>
      <c r="AT15" s="397">
        <f>'TREE MANAGEMENT'!D24</f>
        <v>251</v>
      </c>
      <c r="AU15" s="397">
        <f>'TREE MANAGEMENT'!F24</f>
        <v>251</v>
      </c>
      <c r="AV15" s="397">
        <f>'TREE MANAGEMENT'!H24</f>
        <v>251</v>
      </c>
      <c r="AW15" s="397"/>
      <c r="AX15" s="268">
        <f>'TREE MANAGEMENT'!K24</f>
        <v>100</v>
      </c>
      <c r="AY15" s="268">
        <f>'TREE MANAGEMENT'!L24</f>
        <v>307</v>
      </c>
      <c r="AZ15" s="268">
        <f>'TREE MANAGEMENT'!M24</f>
        <v>0.25</v>
      </c>
      <c r="BA15" s="268">
        <f>'TREE MANAGEMENT'!O24</f>
        <v>0.25</v>
      </c>
      <c r="BB15" s="268">
        <f>'TREE MANAGEMENT'!Q24</f>
        <v>1</v>
      </c>
      <c r="BC15" s="268">
        <f>'TREE MANAGEMENT'!N24</f>
        <v>0</v>
      </c>
      <c r="BD15" s="268">
        <f>'TREE MANAGEMENT'!P24</f>
        <v>0</v>
      </c>
      <c r="BE15" s="268">
        <f>'TREE MANAGEMENT'!R24</f>
        <v>0</v>
      </c>
      <c r="BF15" s="268">
        <f>'TREE MANAGEMENT'!W24</f>
        <v>100</v>
      </c>
      <c r="BG15" s="268">
        <f>'TREE MANAGEMENT'!Y24</f>
        <v>100</v>
      </c>
      <c r="BH15" s="268">
        <f>'TREE MANAGEMENT'!AA24</f>
        <v>100</v>
      </c>
      <c r="BI15" s="268">
        <f>'TREE MANAGEMENT'!X24</f>
        <v>364</v>
      </c>
      <c r="BJ15" s="268">
        <f>'TREE MANAGEMENT'!Z24</f>
        <v>364</v>
      </c>
      <c r="BK15" s="268">
        <f>'TREE MANAGEMENT'!AB24</f>
        <v>364</v>
      </c>
      <c r="BQ15" s="268">
        <f>PROFITABILITY!F54</f>
        <v>0</v>
      </c>
      <c r="BR15" s="268">
        <f>PROFITABILITY!G54</f>
        <v>8000</v>
      </c>
      <c r="BS15" s="268">
        <f>PROFITABILITY!H54</f>
        <v>940</v>
      </c>
      <c r="BT15" s="268">
        <f>PROFITABILITY!F21</f>
        <v>101500</v>
      </c>
      <c r="BU15" s="124">
        <f>'Soil Hydraulic'!B26</f>
        <v>1.7603724159484371</v>
      </c>
      <c r="BV15" s="124">
        <f>'Soil Hydraulic'!I26</f>
        <v>0.21349477048877893</v>
      </c>
      <c r="BW15" s="124">
        <f>'Soil Hydraulic'!P26</f>
        <v>1.6845276020676522E-2</v>
      </c>
      <c r="BX15" s="124">
        <f>'Soil Hydraulic'!W26</f>
        <v>5.7009340095636254E-3</v>
      </c>
      <c r="BY15" s="396">
        <f>'Soil Hydraulic'!C26</f>
        <v>-1978.0021450014806</v>
      </c>
      <c r="BZ15" s="396">
        <f>'Soil Hydraulic'!J26</f>
        <v>-12236.334254244275</v>
      </c>
      <c r="CA15" s="396">
        <f>'Soil Hydraulic'!Q26</f>
        <v>-16042.412818267352</v>
      </c>
      <c r="CB15" s="396">
        <f>'Soil Hydraulic'!X26</f>
        <v>-36837.788485393721</v>
      </c>
      <c r="CC15" s="395">
        <f>'Soil Hydraulic'!E26</f>
        <v>4.7588438844730785</v>
      </c>
      <c r="CD15" s="395">
        <f>'Soil Hydraulic'!L26</f>
        <v>3.1446409799930057</v>
      </c>
      <c r="CE15" s="395">
        <f>'Soil Hydraulic'!S26</f>
        <v>0.38285304549998755</v>
      </c>
      <c r="CF15" s="395">
        <f>'Soil Hydraulic'!Z26</f>
        <v>0.28023440284451523</v>
      </c>
      <c r="CG15" s="395">
        <f>'Soil Hydraulic'!E26</f>
        <v>4.7588438844730785</v>
      </c>
      <c r="CH15" s="395">
        <f>'Soil Hydraulic'!L26</f>
        <v>3.1446409799930057</v>
      </c>
      <c r="CI15" s="395">
        <f>'Soil Hydraulic'!S26</f>
        <v>0.38285304549998755</v>
      </c>
      <c r="CJ15" s="395">
        <f>'Soil Hydraulic'!Z26</f>
        <v>0.28023440284451523</v>
      </c>
      <c r="CK15" s="395">
        <f>'Soil Hydraulic'!E26</f>
        <v>4.7588438844730785</v>
      </c>
      <c r="CL15" s="395">
        <f>'Soil Hydraulic'!L26</f>
        <v>3.1446409799930057</v>
      </c>
      <c r="CM15" s="395">
        <f>'Soil Hydraulic'!S26</f>
        <v>0.38285304549998755</v>
      </c>
      <c r="CN15" s="395">
        <f>'Soil Hydraulic'!Z26</f>
        <v>0.28023440284451523</v>
      </c>
      <c r="CO15" s="395">
        <f>'Soil Hydraulic'!E26</f>
        <v>4.7588438844730785</v>
      </c>
      <c r="CP15" s="395">
        <f>'Soil Hydraulic'!L26</f>
        <v>3.1446409799930057</v>
      </c>
      <c r="CQ15" s="395">
        <f>'Soil Hydraulic'!S26</f>
        <v>0.38285304549998755</v>
      </c>
      <c r="CR15" s="395">
        <f>'Soil Hydraulic'!Z26</f>
        <v>0.28023440284451523</v>
      </c>
      <c r="CS15" s="395">
        <f>'Soil Hydraulic'!E26</f>
        <v>4.7588438844730785</v>
      </c>
      <c r="CT15" s="395">
        <f>'Soil Hydraulic'!E26</f>
        <v>4.7588438844730785</v>
      </c>
      <c r="CU15" s="395">
        <f>'Soil Hydraulic'!E26</f>
        <v>4.7588438844730785</v>
      </c>
      <c r="CV15" s="395">
        <f>'Soil Hydraulic'!L26</f>
        <v>3.1446409799930057</v>
      </c>
      <c r="CW15" s="395">
        <f>'Soil Hydraulic'!L26</f>
        <v>3.1446409799930057</v>
      </c>
      <c r="CX15" s="395">
        <f>'Soil Hydraulic'!L26</f>
        <v>3.1446409799930057</v>
      </c>
      <c r="CY15" s="395">
        <f>'Soil Hydraulic'!S26</f>
        <v>0.38285304549998755</v>
      </c>
      <c r="CZ15" s="395">
        <f>'Soil Hydraulic'!S26</f>
        <v>0.38285304549998755</v>
      </c>
      <c r="DA15" s="395">
        <f>'Soil Hydraulic'!S26</f>
        <v>0.38285304549998755</v>
      </c>
      <c r="DB15" s="395">
        <f>'Soil Hydraulic'!Z26</f>
        <v>0.28023440284451523</v>
      </c>
      <c r="DC15" s="395">
        <f>'Soil Hydraulic'!Z26</f>
        <v>0.28023440284451523</v>
      </c>
      <c r="DD15" s="395">
        <f>'Soil Hydraulic'!Z26</f>
        <v>0.28023440284451523</v>
      </c>
      <c r="DE15" s="395">
        <f>'Soil Hydraulic'!G26</f>
        <v>0.28167380695454386</v>
      </c>
      <c r="DF15" s="395">
        <f>'Soil Hydraulic'!N26</f>
        <v>0.31956979601109525</v>
      </c>
      <c r="DG15" s="395">
        <f>'Soil Hydraulic'!U26</f>
        <v>0.30313265438928483</v>
      </c>
      <c r="DH15" s="395">
        <f>'Soil Hydraulic'!AB26</f>
        <v>0.3136121816172151</v>
      </c>
      <c r="DI15" s="395">
        <f>'Soil Hydraulic'!G26</f>
        <v>0.28167380695454386</v>
      </c>
      <c r="DJ15" s="395">
        <f>'Soil Hydraulic'!AD26</f>
        <v>46</v>
      </c>
      <c r="DK15" s="268">
        <f>'CROP PARAMETERS'!E25</f>
        <v>1</v>
      </c>
      <c r="DL15" s="268">
        <f>'CROP PARAMETERS'!F25</f>
        <v>1</v>
      </c>
      <c r="DM15" s="268">
        <f>'CROP PARAMETERS'!G25</f>
        <v>1</v>
      </c>
      <c r="DN15" s="268">
        <f>'CROP PARAMETERS'!H25</f>
        <v>1</v>
      </c>
      <c r="DO15" s="268">
        <f>'CROP PARAMETERS'!I25</f>
        <v>1</v>
      </c>
      <c r="DP15" s="395">
        <f>'CROP PARAMETERS'!L25</f>
        <v>0.99953339910492844</v>
      </c>
      <c r="DQ15" s="395">
        <f>'CROP PARAMETERS'!L25</f>
        <v>0.99953339910492844</v>
      </c>
      <c r="DR15" s="395">
        <f>'CROP PARAMETERS'!L25</f>
        <v>0.99953339910492844</v>
      </c>
      <c r="DS15" s="395">
        <f>'CROP PARAMETERS'!L25</f>
        <v>0.99953339910492844</v>
      </c>
      <c r="DT15" s="395">
        <f>'CROP PARAMETERS'!M25</f>
        <v>1.0717053689049305</v>
      </c>
      <c r="DU15" s="395">
        <f>'CROP PARAMETERS'!M25</f>
        <v>1.0717053689049305</v>
      </c>
      <c r="DV15" s="395">
        <f>'CROP PARAMETERS'!M25</f>
        <v>1.0717053689049305</v>
      </c>
      <c r="DW15" s="395">
        <f>'CROP PARAMETERS'!M25</f>
        <v>1.0717053689049305</v>
      </c>
      <c r="DX15" s="395">
        <f>'CROP PARAMETERS'!N25</f>
        <v>1.0301466730184745</v>
      </c>
      <c r="DY15" s="395">
        <f>'CROP PARAMETERS'!N25</f>
        <v>1.0301466730184745</v>
      </c>
      <c r="DZ15" s="395">
        <f>'CROP PARAMETERS'!N25</f>
        <v>1.0301466730184745</v>
      </c>
      <c r="EA15" s="395">
        <f>'CROP PARAMETERS'!N25</f>
        <v>1.0301466730184745</v>
      </c>
      <c r="EB15" s="395">
        <f>'CROP PARAMETERS'!O25</f>
        <v>0.11</v>
      </c>
      <c r="EC15" s="395">
        <f>'CROP PARAMETERS'!O25</f>
        <v>0.11</v>
      </c>
      <c r="ED15" s="395">
        <f>'CROP PARAMETERS'!O25</f>
        <v>0.11</v>
      </c>
      <c r="EE15" s="395">
        <f>'CROP PARAMETERS'!O25</f>
        <v>0.11</v>
      </c>
      <c r="EF15" s="395">
        <f>'CROP PARAMETERS'!P25</f>
        <v>0.93685000506966154</v>
      </c>
      <c r="EG15" s="395">
        <f>'CROP PARAMETERS'!P25</f>
        <v>0.93685000506966154</v>
      </c>
      <c r="EH15" s="395">
        <f>'CROP PARAMETERS'!P25</f>
        <v>0.93685000506966154</v>
      </c>
      <c r="EI15" s="395">
        <f>'CROP PARAMETERS'!P25</f>
        <v>0.93685000506966154</v>
      </c>
      <c r="EJ15" s="395">
        <f>'CROP PARAMETERS'!S25</f>
        <v>0.19921232853252208</v>
      </c>
      <c r="EK15" s="395">
        <f>'CROP PARAMETERS'!S25</f>
        <v>0.19921232853252208</v>
      </c>
      <c r="EL15" s="395">
        <f>'CROP PARAMETERS'!S25</f>
        <v>0.19921232853252208</v>
      </c>
      <c r="EM15" s="395">
        <f>'CROP PARAMETERS'!S25</f>
        <v>0.19921232853252208</v>
      </c>
      <c r="EN15" s="395">
        <f>'CROP PARAMETERS'!T25</f>
        <v>0.39300032284250919</v>
      </c>
      <c r="EO15" s="395">
        <f>'CROP PARAMETERS'!T25</f>
        <v>0.39300032284250919</v>
      </c>
      <c r="EP15" s="395">
        <f>'CROP PARAMETERS'!T25</f>
        <v>0.39300032284250919</v>
      </c>
      <c r="EQ15" s="395">
        <f>'CROP PARAMETERS'!T25</f>
        <v>0.39300032284250919</v>
      </c>
      <c r="ER15" s="395">
        <f>'CROP PARAMETERS'!U25</f>
        <v>0.48678305267761729</v>
      </c>
      <c r="ES15" s="395">
        <f>'CROP PARAMETERS'!U25</f>
        <v>0.48678305267761729</v>
      </c>
      <c r="ET15" s="395">
        <f>'CROP PARAMETERS'!U25</f>
        <v>0.48678305267761729</v>
      </c>
      <c r="EU15" s="395">
        <f>'CROP PARAMETERS'!U25</f>
        <v>0.48678305267761729</v>
      </c>
      <c r="EV15" s="395">
        <f>'CROP PARAMETERS'!V25</f>
        <v>0.36</v>
      </c>
      <c r="EW15" s="395">
        <f>'CROP PARAMETERS'!V25</f>
        <v>0.36</v>
      </c>
      <c r="EX15" s="395">
        <f>'CROP PARAMETERS'!V25</f>
        <v>0.36</v>
      </c>
      <c r="EY15" s="395">
        <f>'CROP PARAMETERS'!V25</f>
        <v>0.36</v>
      </c>
      <c r="EZ15" s="395">
        <f>'CROP PARAMETERS'!W25</f>
        <v>0.1</v>
      </c>
      <c r="FA15" s="395">
        <f>'CROP PARAMETERS'!W25</f>
        <v>0.1</v>
      </c>
      <c r="FB15" s="395">
        <f>'CROP PARAMETERS'!W25</f>
        <v>0.1</v>
      </c>
      <c r="FC15" s="395">
        <f>'CROP PARAMETERS'!W25</f>
        <v>0.1</v>
      </c>
      <c r="FD15" s="395">
        <f>'CROP PARAMETERS'!Z25</f>
        <v>0.40654865776105775</v>
      </c>
      <c r="FE15" s="395">
        <f>'CROP PARAMETERS'!Z25</f>
        <v>0.40654865776105775</v>
      </c>
      <c r="FF15" s="395">
        <f>'CROP PARAMETERS'!Z25</f>
        <v>0.40654865776105775</v>
      </c>
      <c r="FG15" s="395">
        <f>'CROP PARAMETERS'!Z25</f>
        <v>0.40654865776105775</v>
      </c>
      <c r="FH15" s="395">
        <f>'CROP PARAMETERS'!AA25</f>
        <v>0.57848810547275098</v>
      </c>
      <c r="FI15" s="395">
        <f>'CROP PARAMETERS'!AA25</f>
        <v>0.57848810547275098</v>
      </c>
      <c r="FJ15" s="395">
        <f>'CROP PARAMETERS'!AA25</f>
        <v>0.57848810547275098</v>
      </c>
      <c r="FK15" s="395">
        <f>'CROP PARAMETERS'!AA25</f>
        <v>0.57848810547275098</v>
      </c>
      <c r="FL15" s="395">
        <f>'CROP PARAMETERS'!AB25</f>
        <v>0.25760268382919599</v>
      </c>
      <c r="FM15" s="395">
        <f>'CROP PARAMETERS'!AB25</f>
        <v>0.25760268382919599</v>
      </c>
      <c r="FN15" s="395">
        <f>'CROP PARAMETERS'!AB25</f>
        <v>0.25760268382919599</v>
      </c>
      <c r="FO15" s="395">
        <f>'CROP PARAMETERS'!AB25</f>
        <v>0.25760268382919599</v>
      </c>
      <c r="FP15" s="395">
        <f>'CROP PARAMETERS'!AC25</f>
        <v>0.4</v>
      </c>
      <c r="FQ15" s="395">
        <f>'CROP PARAMETERS'!AC25</f>
        <v>0.4</v>
      </c>
      <c r="FR15" s="395">
        <f>'CROP PARAMETERS'!AC25</f>
        <v>0.4</v>
      </c>
      <c r="FS15" s="395">
        <f>'CROP PARAMETERS'!AC25</f>
        <v>0.4</v>
      </c>
      <c r="FT15" s="395">
        <f>'CROP PARAMETERS'!AD25</f>
        <v>0</v>
      </c>
      <c r="FU15" s="395">
        <f>'CROP PARAMETERS'!AD25</f>
        <v>0</v>
      </c>
      <c r="FV15" s="395">
        <f>'CROP PARAMETERS'!AD25</f>
        <v>0</v>
      </c>
      <c r="FW15" s="395">
        <f>'CROP PARAMETERS'!AD25</f>
        <v>0</v>
      </c>
      <c r="FX15" s="395">
        <f>'CROP PARAMETERS'!AG25</f>
        <v>25</v>
      </c>
      <c r="FY15" s="395">
        <f>'CROP PARAMETERS'!AG25</f>
        <v>25</v>
      </c>
      <c r="FZ15" s="395">
        <f>'CROP PARAMETERS'!AG25</f>
        <v>25</v>
      </c>
      <c r="GA15" s="395">
        <f>'CROP PARAMETERS'!AG25</f>
        <v>25</v>
      </c>
      <c r="GB15" s="395">
        <f>'CROP PARAMETERS'!AH25</f>
        <v>13.2</v>
      </c>
      <c r="GC15" s="395">
        <f>'CROP PARAMETERS'!AH25</f>
        <v>13.2</v>
      </c>
      <c r="GD15" s="395">
        <f>'CROP PARAMETERS'!AH25</f>
        <v>13.2</v>
      </c>
      <c r="GE15" s="395">
        <f>'CROP PARAMETERS'!AH25</f>
        <v>13.2</v>
      </c>
      <c r="GF15" s="395">
        <f>'CROP PARAMETERS'!AI25</f>
        <v>25</v>
      </c>
      <c r="GG15" s="395">
        <f>'CROP PARAMETERS'!AI25</f>
        <v>25</v>
      </c>
      <c r="GH15" s="395">
        <f>'CROP PARAMETERS'!AI25</f>
        <v>25</v>
      </c>
      <c r="GI15" s="395">
        <f>'CROP PARAMETERS'!AI25</f>
        <v>25</v>
      </c>
      <c r="GJ15" s="395">
        <f>'CROP PARAMETERS'!AJ25</f>
        <v>10</v>
      </c>
      <c r="GK15" s="395">
        <f>'CROP PARAMETERS'!AJ25</f>
        <v>10</v>
      </c>
      <c r="GL15" s="395">
        <f>'CROP PARAMETERS'!AJ25</f>
        <v>10</v>
      </c>
      <c r="GM15" s="395">
        <f>'CROP PARAMETERS'!AJ25</f>
        <v>10</v>
      </c>
      <c r="GN15" s="395">
        <f>'CROP PARAMETERS'!AK25</f>
        <v>10</v>
      </c>
      <c r="GO15" s="395">
        <f>'CROP PARAMETERS'!AK25</f>
        <v>10</v>
      </c>
      <c r="GP15" s="395">
        <f>'CROP PARAMETERS'!AK25</f>
        <v>10</v>
      </c>
      <c r="GQ15" s="395">
        <f>'CROP PARAMETERS'!AK25</f>
        <v>10</v>
      </c>
      <c r="GR15" s="395"/>
      <c r="GS15" s="395"/>
      <c r="GT15" s="395"/>
      <c r="GU15" s="395"/>
      <c r="GV15" s="395"/>
      <c r="GW15" s="395"/>
      <c r="GX15" s="395"/>
      <c r="GY15" s="395"/>
      <c r="GZ15" s="395"/>
      <c r="HA15" s="395"/>
      <c r="HB15" s="395"/>
      <c r="HC15" s="395"/>
      <c r="HD15" s="395"/>
      <c r="HE15" s="395"/>
      <c r="HF15" s="395"/>
      <c r="HG15" s="395"/>
      <c r="HH15" s="395"/>
      <c r="HI15" s="395"/>
      <c r="HJ15" s="395"/>
      <c r="HK15" s="395"/>
      <c r="HL15" s="395">
        <f>'TREE PARAMETERS'!G24</f>
        <v>0</v>
      </c>
      <c r="HM15" s="395">
        <f>'TREE PARAMETERS'!H24</f>
        <v>0</v>
      </c>
      <c r="HN15" s="395">
        <f>'TREE PARAMETERS'!I24</f>
        <v>0</v>
      </c>
    </row>
    <row r="16" spans="1:222" x14ac:dyDescent="0.3">
      <c r="A16" s="268">
        <f>AFSystem!J20</f>
        <v>0.05</v>
      </c>
      <c r="B16" s="395">
        <f>Nitrogen!D12</f>
        <v>1E-3</v>
      </c>
      <c r="C16" s="396">
        <f>WEATHER!C26</f>
        <v>0</v>
      </c>
      <c r="D16" s="396">
        <f>WEATHER!D26</f>
        <v>30.4</v>
      </c>
      <c r="E16" s="396">
        <f>WEATHER!E26</f>
        <v>4.032258064516129</v>
      </c>
      <c r="F16" s="124">
        <f>Phosphorus!B40</f>
        <v>4.6656814818024077E-2</v>
      </c>
      <c r="G16" s="396">
        <f>Phosphorus!F40</f>
        <v>1820.8465103591841</v>
      </c>
      <c r="H16" s="396">
        <f>Phosphorus!G40</f>
        <v>1820.8465103591841</v>
      </c>
      <c r="I16" s="396">
        <f>Phosphorus!H40</f>
        <v>1820.8465103591841</v>
      </c>
      <c r="J16" s="396">
        <f>Phosphorus!I40</f>
        <v>1820.8465103591841</v>
      </c>
      <c r="K16" s="396">
        <f>'Slash&amp;Burn'!B26</f>
        <v>1</v>
      </c>
      <c r="L16" s="396">
        <f>'Slash&amp;Burn'!C26</f>
        <v>1</v>
      </c>
      <c r="M16" s="396">
        <f>'Slash&amp;Burn'!D26</f>
        <v>0.63500000000000001</v>
      </c>
      <c r="N16" s="396">
        <f>'Slash&amp;Burn'!E26</f>
        <v>4.1000000000000002E-2</v>
      </c>
      <c r="O16" s="396">
        <f>'Slash&amp;Burn'!F26</f>
        <v>1</v>
      </c>
      <c r="P16" s="396">
        <f>'Slash&amp;Burn'!G26</f>
        <v>0.52200000000000002</v>
      </c>
      <c r="Q16" s="396"/>
      <c r="R16" s="396"/>
      <c r="S16" s="396"/>
      <c r="T16" s="396">
        <f>'Slash&amp;Burn'!O26</f>
        <v>4.9749999999999996</v>
      </c>
      <c r="U16" s="397">
        <f>'CROP MANAGEMENT'!B25</f>
        <v>100</v>
      </c>
      <c r="V16" s="397">
        <f>'CROP MANAGEMENT'!G25</f>
        <v>100</v>
      </c>
      <c r="W16" s="397">
        <f>'CROP MANAGEMENT'!L25</f>
        <v>100</v>
      </c>
      <c r="X16" s="397">
        <f>'CROP MANAGEMENT'!Q25</f>
        <v>100</v>
      </c>
      <c r="Y16" s="397">
        <f>'CROP MANAGEMENT'!C25</f>
        <v>317</v>
      </c>
      <c r="Z16" s="397">
        <f>'CROP MANAGEMENT'!H25</f>
        <v>317</v>
      </c>
      <c r="AA16" s="397">
        <f>'CROP MANAGEMENT'!M25</f>
        <v>317</v>
      </c>
      <c r="AB16" s="397">
        <f>'CROP MANAGEMENT'!R25</f>
        <v>317</v>
      </c>
      <c r="AC16" s="397">
        <f>'CROP MANAGEMENT'!D25</f>
        <v>2</v>
      </c>
      <c r="AD16" s="397">
        <f>'CROP MANAGEMENT'!I25</f>
        <v>2</v>
      </c>
      <c r="AE16" s="397">
        <f>'CROP MANAGEMENT'!N25</f>
        <v>2</v>
      </c>
      <c r="AF16" s="397">
        <f>'CROP MANAGEMENT'!S25</f>
        <v>2</v>
      </c>
      <c r="AG16" s="397">
        <f>'CROP MANAGEMENT'!V25</f>
        <v>100</v>
      </c>
      <c r="AH16" s="397">
        <f>'CROP MANAGEMENT'!W25</f>
        <v>1</v>
      </c>
      <c r="AI16" s="396">
        <f>'CROP MANAGEMENT'!X25</f>
        <v>0</v>
      </c>
      <c r="AJ16" s="396">
        <f>'CROP MANAGEMENT'!Y25</f>
        <v>0</v>
      </c>
      <c r="AK16" s="396">
        <f>'CROP MANAGEMENT'!Z25</f>
        <v>0</v>
      </c>
      <c r="AL16" s="396">
        <f>'CROP MANAGEMENT'!AA25</f>
        <v>0</v>
      </c>
      <c r="AM16" s="396">
        <f>'CROP MANAGEMENT'!AB25</f>
        <v>0</v>
      </c>
      <c r="AN16" s="396">
        <f>'CROP MANAGEMENT'!AC25</f>
        <v>0</v>
      </c>
      <c r="AO16" s="396">
        <f>'CROP MANAGEMENT'!AD25</f>
        <v>0</v>
      </c>
      <c r="AP16" s="396">
        <f>'CROP MANAGEMENT'!AE25</f>
        <v>0</v>
      </c>
      <c r="AQ16" s="397">
        <f>'TREE MANAGEMENT'!C25</f>
        <v>100</v>
      </c>
      <c r="AR16" s="397">
        <f>'TREE MANAGEMENT'!E25</f>
        <v>100</v>
      </c>
      <c r="AS16" s="397">
        <f>'TREE MANAGEMENT'!G25</f>
        <v>100</v>
      </c>
      <c r="AT16" s="397">
        <f>'TREE MANAGEMENT'!D25</f>
        <v>251</v>
      </c>
      <c r="AU16" s="397">
        <f>'TREE MANAGEMENT'!F25</f>
        <v>251</v>
      </c>
      <c r="AV16" s="397">
        <f>'TREE MANAGEMENT'!H25</f>
        <v>251</v>
      </c>
      <c r="AW16" s="397"/>
      <c r="AX16" s="268">
        <f>'TREE MANAGEMENT'!K25</f>
        <v>100</v>
      </c>
      <c r="AY16" s="268">
        <f>'TREE MANAGEMENT'!L25</f>
        <v>146</v>
      </c>
      <c r="AZ16" s="268">
        <f>'TREE MANAGEMENT'!M25</f>
        <v>1</v>
      </c>
      <c r="BA16" s="268">
        <f>'TREE MANAGEMENT'!O25</f>
        <v>1</v>
      </c>
      <c r="BB16" s="268">
        <f>'TREE MANAGEMENT'!Q25</f>
        <v>1</v>
      </c>
      <c r="BC16" s="268">
        <f>'TREE MANAGEMENT'!N25</f>
        <v>0</v>
      </c>
      <c r="BD16" s="268">
        <f>'TREE MANAGEMENT'!P25</f>
        <v>0</v>
      </c>
      <c r="BE16" s="268">
        <f>'TREE MANAGEMENT'!R25</f>
        <v>0</v>
      </c>
      <c r="BF16" s="268">
        <f>'TREE MANAGEMENT'!W25</f>
        <v>100</v>
      </c>
      <c r="BG16" s="268">
        <f>'TREE MANAGEMENT'!Y25</f>
        <v>100</v>
      </c>
      <c r="BH16" s="268">
        <f>'TREE MANAGEMENT'!AA25</f>
        <v>100</v>
      </c>
      <c r="BI16" s="268">
        <f>'TREE MANAGEMENT'!X25</f>
        <v>364</v>
      </c>
      <c r="BJ16" s="268">
        <f>'TREE MANAGEMENT'!Z25</f>
        <v>364</v>
      </c>
      <c r="BK16" s="268">
        <f>'TREE MANAGEMENT'!AB25</f>
        <v>364</v>
      </c>
      <c r="BQ16" s="268">
        <f>PROFITABILITY!F55</f>
        <v>0</v>
      </c>
      <c r="BR16" s="268">
        <f>PROFITABILITY!G55</f>
        <v>0</v>
      </c>
      <c r="BS16" s="268">
        <f>PROFITABILITY!H55</f>
        <v>0</v>
      </c>
      <c r="BT16" s="268">
        <f>PROFITABILITY!F22</f>
        <v>0</v>
      </c>
      <c r="BU16" s="124">
        <f>'Soil Hydraulic'!B27</f>
        <v>2.1695878633260133</v>
      </c>
      <c r="BV16" s="124">
        <f>'Soil Hydraulic'!I27</f>
        <v>0.32720366226463549</v>
      </c>
      <c r="BW16" s="124">
        <f>'Soil Hydraulic'!P27</f>
        <v>3.2109996016970031E-2</v>
      </c>
      <c r="BX16" s="124">
        <f>'Soil Hydraulic'!W27</f>
        <v>9.0061153995806293E-3</v>
      </c>
      <c r="BY16" s="396">
        <f>'Soil Hydraulic'!C27</f>
        <v>-1390.4851248230211</v>
      </c>
      <c r="BZ16" s="396">
        <f>'Soil Hydraulic'!J27</f>
        <v>-7622.8643581684883</v>
      </c>
      <c r="CA16" s="396">
        <f>'Soil Hydraulic'!Q27</f>
        <v>-9311.2090178144153</v>
      </c>
      <c r="CB16" s="396">
        <f>'Soil Hydraulic'!X27</f>
        <v>-20151.210620489284</v>
      </c>
      <c r="CC16" s="395">
        <f>'Soil Hydraulic'!E27</f>
        <v>3.1510778058655777</v>
      </c>
      <c r="CD16" s="395">
        <f>'Soil Hydraulic'!L27</f>
        <v>2.0724595082869968</v>
      </c>
      <c r="CE16" s="395">
        <f>'Soil Hydraulic'!S27</f>
        <v>0.25213342698192631</v>
      </c>
      <c r="CF16" s="395">
        <f>'Soil Hydraulic'!Z27</f>
        <v>0.18232376468113753</v>
      </c>
      <c r="CG16" s="395">
        <f>'Soil Hydraulic'!E27</f>
        <v>3.1510778058655777</v>
      </c>
      <c r="CH16" s="395">
        <f>'Soil Hydraulic'!L27</f>
        <v>2.0724595082869968</v>
      </c>
      <c r="CI16" s="395">
        <f>'Soil Hydraulic'!S27</f>
        <v>0.25213342698192631</v>
      </c>
      <c r="CJ16" s="395">
        <f>'Soil Hydraulic'!Z27</f>
        <v>0.18232376468113753</v>
      </c>
      <c r="CK16" s="395">
        <f>'Soil Hydraulic'!E27</f>
        <v>3.1510778058655777</v>
      </c>
      <c r="CL16" s="395">
        <f>'Soil Hydraulic'!L27</f>
        <v>2.0724595082869968</v>
      </c>
      <c r="CM16" s="395">
        <f>'Soil Hydraulic'!S27</f>
        <v>0.25213342698192631</v>
      </c>
      <c r="CN16" s="395">
        <f>'Soil Hydraulic'!Z27</f>
        <v>0.18232376468113753</v>
      </c>
      <c r="CO16" s="395">
        <f>'Soil Hydraulic'!E27</f>
        <v>3.1510778058655777</v>
      </c>
      <c r="CP16" s="395">
        <f>'Soil Hydraulic'!L27</f>
        <v>2.0724595082869968</v>
      </c>
      <c r="CQ16" s="395">
        <f>'Soil Hydraulic'!S27</f>
        <v>0.25213342698192631</v>
      </c>
      <c r="CR16" s="395">
        <f>'Soil Hydraulic'!Z27</f>
        <v>0.18232376468113753</v>
      </c>
      <c r="CS16" s="395">
        <f>'Soil Hydraulic'!E27</f>
        <v>3.1510778058655777</v>
      </c>
      <c r="CT16" s="395">
        <f>'Soil Hydraulic'!E27</f>
        <v>3.1510778058655777</v>
      </c>
      <c r="CU16" s="395">
        <f>'Soil Hydraulic'!E27</f>
        <v>3.1510778058655777</v>
      </c>
      <c r="CV16" s="395">
        <f>'Soil Hydraulic'!L27</f>
        <v>2.0724595082869968</v>
      </c>
      <c r="CW16" s="395">
        <f>'Soil Hydraulic'!L27</f>
        <v>2.0724595082869968</v>
      </c>
      <c r="CX16" s="395">
        <f>'Soil Hydraulic'!L27</f>
        <v>2.0724595082869968</v>
      </c>
      <c r="CY16" s="395">
        <f>'Soil Hydraulic'!S27</f>
        <v>0.25213342698192631</v>
      </c>
      <c r="CZ16" s="395">
        <f>'Soil Hydraulic'!S27</f>
        <v>0.25213342698192631</v>
      </c>
      <c r="DA16" s="395">
        <f>'Soil Hydraulic'!S27</f>
        <v>0.25213342698192631</v>
      </c>
      <c r="DB16" s="395">
        <f>'Soil Hydraulic'!Z27</f>
        <v>0.18232376468113753</v>
      </c>
      <c r="DC16" s="395">
        <f>'Soil Hydraulic'!Z27</f>
        <v>0.18232376468113753</v>
      </c>
      <c r="DD16" s="395">
        <f>'Soil Hydraulic'!Z27</f>
        <v>0.18232376468113753</v>
      </c>
      <c r="DE16" s="395">
        <f>'Soil Hydraulic'!G27</f>
        <v>0.28621381901590437</v>
      </c>
      <c r="DF16" s="395">
        <f>'Soil Hydraulic'!N27</f>
        <v>0.32333706970773085</v>
      </c>
      <c r="DG16" s="395">
        <f>'Soil Hydraulic'!U27</f>
        <v>0.30623716842505416</v>
      </c>
      <c r="DH16" s="395">
        <f>'Soil Hydraulic'!AB27</f>
        <v>0.31647235318128025</v>
      </c>
      <c r="DI16" s="395">
        <f>'Soil Hydraulic'!G27</f>
        <v>0.28621381901590437</v>
      </c>
      <c r="DJ16" s="395">
        <f>'Soil Hydraulic'!AD27</f>
        <v>0.35567759903596396</v>
      </c>
      <c r="DK16" s="268">
        <f>'CROP PARAMETERS'!E26</f>
        <v>1.0000000000000001E-5</v>
      </c>
      <c r="DL16" s="268">
        <f>'CROP PARAMETERS'!F26</f>
        <v>1.0000000000000001E-5</v>
      </c>
      <c r="DM16" s="268">
        <f>'CROP PARAMETERS'!G26</f>
        <v>1.0000000000000001E-5</v>
      </c>
      <c r="DN16" s="268">
        <f>'CROP PARAMETERS'!H26</f>
        <v>1.0000000000000001E-5</v>
      </c>
      <c r="DO16" s="268">
        <f>'CROP PARAMETERS'!I26</f>
        <v>1.0000000000000001E-5</v>
      </c>
      <c r="DP16" s="395">
        <f>'CROP PARAMETERS'!L26</f>
        <v>0.93171188525346604</v>
      </c>
      <c r="DQ16" s="395">
        <f>'CROP PARAMETERS'!L26</f>
        <v>0.93171188525346604</v>
      </c>
      <c r="DR16" s="395">
        <f>'CROP PARAMETERS'!L26</f>
        <v>0.93171188525346604</v>
      </c>
      <c r="DS16" s="395">
        <f>'CROP PARAMETERS'!L26</f>
        <v>0.93171188525346604</v>
      </c>
      <c r="DT16" s="395">
        <f>'CROP PARAMETERS'!M26</f>
        <v>1.0366285130809469</v>
      </c>
      <c r="DU16" s="395">
        <f>'CROP PARAMETERS'!M26</f>
        <v>1.0366285130809469</v>
      </c>
      <c r="DV16" s="395">
        <f>'CROP PARAMETERS'!M26</f>
        <v>1.0366285130809469</v>
      </c>
      <c r="DW16" s="395">
        <f>'CROP PARAMETERS'!M26</f>
        <v>1.0366285130809469</v>
      </c>
      <c r="DX16" s="395">
        <f>'CROP PARAMETERS'!N26</f>
        <v>0.8747874202748841</v>
      </c>
      <c r="DY16" s="395">
        <f>'CROP PARAMETERS'!N26</f>
        <v>0.8747874202748841</v>
      </c>
      <c r="DZ16" s="395">
        <f>'CROP PARAMETERS'!N26</f>
        <v>0.8747874202748841</v>
      </c>
      <c r="EA16" s="395">
        <f>'CROP PARAMETERS'!N26</f>
        <v>0.8747874202748841</v>
      </c>
      <c r="EB16" s="395">
        <f>'CROP PARAMETERS'!O26</f>
        <v>0.11</v>
      </c>
      <c r="EC16" s="395">
        <f>'CROP PARAMETERS'!O26</f>
        <v>0.11</v>
      </c>
      <c r="ED16" s="395">
        <f>'CROP PARAMETERS'!O26</f>
        <v>0.11</v>
      </c>
      <c r="EE16" s="395">
        <f>'CROP PARAMETERS'!O26</f>
        <v>0.11</v>
      </c>
      <c r="EF16" s="395">
        <f>'CROP PARAMETERS'!P26</f>
        <v>0.93685000506966154</v>
      </c>
      <c r="EG16" s="395">
        <f>'CROP PARAMETERS'!P26</f>
        <v>0.93685000506966154</v>
      </c>
      <c r="EH16" s="395">
        <f>'CROP PARAMETERS'!P26</f>
        <v>0.93685000506966154</v>
      </c>
      <c r="EI16" s="395">
        <f>'CROP PARAMETERS'!P26</f>
        <v>0.93685000506966154</v>
      </c>
      <c r="EJ16" s="395">
        <f>'CROP PARAMETERS'!S26</f>
        <v>0.16035126873674255</v>
      </c>
      <c r="EK16" s="395">
        <f>'CROP PARAMETERS'!S26</f>
        <v>0.16035126873674255</v>
      </c>
      <c r="EL16" s="395">
        <f>'CROP PARAMETERS'!S26</f>
        <v>0.16035126873674255</v>
      </c>
      <c r="EM16" s="395">
        <f>'CROP PARAMETERS'!S26</f>
        <v>0.16035126873674255</v>
      </c>
      <c r="EN16" s="395">
        <f>'CROP PARAMETERS'!T26</f>
        <v>0.36738896990808739</v>
      </c>
      <c r="EO16" s="395">
        <f>'CROP PARAMETERS'!T26</f>
        <v>0.36738896990808739</v>
      </c>
      <c r="EP16" s="395">
        <f>'CROP PARAMETERS'!T26</f>
        <v>0.36738896990808739</v>
      </c>
      <c r="EQ16" s="395">
        <f>'CROP PARAMETERS'!T26</f>
        <v>0.36738896990808739</v>
      </c>
      <c r="ER16" s="395">
        <f>'CROP PARAMETERS'!U26</f>
        <v>0.46735090039687815</v>
      </c>
      <c r="ES16" s="395">
        <f>'CROP PARAMETERS'!U26</f>
        <v>0.46735090039687815</v>
      </c>
      <c r="ET16" s="395">
        <f>'CROP PARAMETERS'!U26</f>
        <v>0.46735090039687815</v>
      </c>
      <c r="EU16" s="395">
        <f>'CROP PARAMETERS'!U26</f>
        <v>0.46735090039687815</v>
      </c>
      <c r="EV16" s="395">
        <f>'CROP PARAMETERS'!V26</f>
        <v>0.35</v>
      </c>
      <c r="EW16" s="395">
        <f>'CROP PARAMETERS'!V26</f>
        <v>0.35</v>
      </c>
      <c r="EX16" s="395">
        <f>'CROP PARAMETERS'!V26</f>
        <v>0.35</v>
      </c>
      <c r="EY16" s="395">
        <f>'CROP PARAMETERS'!V26</f>
        <v>0.35</v>
      </c>
      <c r="EZ16" s="395">
        <f>'CROP PARAMETERS'!W26</f>
        <v>0.1</v>
      </c>
      <c r="FA16" s="395">
        <f>'CROP PARAMETERS'!W26</f>
        <v>0.1</v>
      </c>
      <c r="FB16" s="395">
        <f>'CROP PARAMETERS'!W26</f>
        <v>0.1</v>
      </c>
      <c r="FC16" s="395">
        <f>'CROP PARAMETERS'!W26</f>
        <v>0.1</v>
      </c>
      <c r="FD16" s="395">
        <f>'CROP PARAMETERS'!Z26</f>
        <v>0.3467812702671208</v>
      </c>
      <c r="FE16" s="395">
        <f>'CROP PARAMETERS'!Z26</f>
        <v>0.3467812702671208</v>
      </c>
      <c r="FF16" s="395">
        <f>'CROP PARAMETERS'!Z26</f>
        <v>0.3467812702671208</v>
      </c>
      <c r="FG16" s="395">
        <f>'CROP PARAMETERS'!Z26</f>
        <v>0.3467812702671208</v>
      </c>
      <c r="FH16" s="395">
        <f>'CROP PARAMETERS'!AA26</f>
        <v>0.70570109923012769</v>
      </c>
      <c r="FI16" s="395">
        <f>'CROP PARAMETERS'!AA26</f>
        <v>0.70570109923012769</v>
      </c>
      <c r="FJ16" s="395">
        <f>'CROP PARAMETERS'!AA26</f>
        <v>0.70570109923012769</v>
      </c>
      <c r="FK16" s="395">
        <f>'CROP PARAMETERS'!AA26</f>
        <v>0.70570109923012769</v>
      </c>
      <c r="FL16" s="395">
        <f>'CROP PARAMETERS'!AB26</f>
        <v>0.43578167271109119</v>
      </c>
      <c r="FM16" s="395">
        <f>'CROP PARAMETERS'!AB26</f>
        <v>0.43578167271109119</v>
      </c>
      <c r="FN16" s="395">
        <f>'CROP PARAMETERS'!AB26</f>
        <v>0.43578167271109119</v>
      </c>
      <c r="FO16" s="395">
        <f>'CROP PARAMETERS'!AB26</f>
        <v>0.43578167271109119</v>
      </c>
      <c r="FP16" s="395">
        <f>'CROP PARAMETERS'!AC26</f>
        <v>0.45</v>
      </c>
      <c r="FQ16" s="395">
        <f>'CROP PARAMETERS'!AC26</f>
        <v>0.45</v>
      </c>
      <c r="FR16" s="395">
        <f>'CROP PARAMETERS'!AC26</f>
        <v>0.45</v>
      </c>
      <c r="FS16" s="395">
        <f>'CROP PARAMETERS'!AC26</f>
        <v>0.45</v>
      </c>
      <c r="FT16" s="395">
        <f>'CROP PARAMETERS'!AD26</f>
        <v>0</v>
      </c>
      <c r="FU16" s="395">
        <f>'CROP PARAMETERS'!AD26</f>
        <v>0</v>
      </c>
      <c r="FV16" s="395">
        <f>'CROP PARAMETERS'!AD26</f>
        <v>0</v>
      </c>
      <c r="FW16" s="395">
        <f>'CROP PARAMETERS'!AD26</f>
        <v>0</v>
      </c>
      <c r="FX16" s="395">
        <f>'CROP PARAMETERS'!AG26</f>
        <v>25</v>
      </c>
      <c r="FY16" s="395">
        <f>'CROP PARAMETERS'!AG26</f>
        <v>25</v>
      </c>
      <c r="FZ16" s="395">
        <f>'CROP PARAMETERS'!AG26</f>
        <v>25</v>
      </c>
      <c r="GA16" s="395">
        <f>'CROP PARAMETERS'!AG26</f>
        <v>25</v>
      </c>
      <c r="GB16" s="395">
        <f>'CROP PARAMETERS'!AH26</f>
        <v>10</v>
      </c>
      <c r="GC16" s="395">
        <f>'CROP PARAMETERS'!AH26</f>
        <v>10</v>
      </c>
      <c r="GD16" s="395">
        <f>'CROP PARAMETERS'!AH26</f>
        <v>10</v>
      </c>
      <c r="GE16" s="395">
        <f>'CROP PARAMETERS'!AH26</f>
        <v>10</v>
      </c>
      <c r="GF16" s="395">
        <f>'CROP PARAMETERS'!AI26</f>
        <v>25</v>
      </c>
      <c r="GG16" s="395">
        <f>'CROP PARAMETERS'!AI26</f>
        <v>25</v>
      </c>
      <c r="GH16" s="395">
        <f>'CROP PARAMETERS'!AI26</f>
        <v>25</v>
      </c>
      <c r="GI16" s="395">
        <f>'CROP PARAMETERS'!AI26</f>
        <v>25</v>
      </c>
      <c r="GJ16" s="395">
        <f>'CROP PARAMETERS'!AJ26</f>
        <v>10</v>
      </c>
      <c r="GK16" s="395">
        <f>'CROP PARAMETERS'!AJ26</f>
        <v>10</v>
      </c>
      <c r="GL16" s="395">
        <f>'CROP PARAMETERS'!AJ26</f>
        <v>10</v>
      </c>
      <c r="GM16" s="395">
        <f>'CROP PARAMETERS'!AJ26</f>
        <v>10</v>
      </c>
      <c r="GN16" s="395">
        <f>'CROP PARAMETERS'!AK26</f>
        <v>10</v>
      </c>
      <c r="GO16" s="395">
        <f>'CROP PARAMETERS'!AK26</f>
        <v>10</v>
      </c>
      <c r="GP16" s="395">
        <f>'CROP PARAMETERS'!AK26</f>
        <v>10</v>
      </c>
      <c r="GQ16" s="395">
        <f>'CROP PARAMETERS'!AK26</f>
        <v>10</v>
      </c>
      <c r="GR16" s="395"/>
      <c r="GS16" s="395"/>
      <c r="GT16" s="395"/>
      <c r="GU16" s="395"/>
      <c r="GV16" s="395"/>
      <c r="GW16" s="395"/>
      <c r="GX16" s="395"/>
      <c r="GY16" s="395"/>
      <c r="GZ16" s="395"/>
      <c r="HA16" s="395"/>
      <c r="HB16" s="395"/>
      <c r="HC16" s="395"/>
      <c r="HD16" s="395"/>
      <c r="HE16" s="395"/>
      <c r="HF16" s="395"/>
      <c r="HG16" s="395"/>
      <c r="HH16" s="395"/>
      <c r="HI16" s="395"/>
      <c r="HJ16" s="395"/>
      <c r="HK16" s="395"/>
      <c r="HL16" s="395">
        <f>'TREE PARAMETERS'!G25</f>
        <v>8.1999999999999993</v>
      </c>
      <c r="HM16" s="395">
        <f>'TREE PARAMETERS'!H25</f>
        <v>10</v>
      </c>
      <c r="HN16" s="395">
        <f>'TREE PARAMETERS'!I25</f>
        <v>5</v>
      </c>
    </row>
    <row r="17" spans="1:222" x14ac:dyDescent="0.3">
      <c r="A17" s="268">
        <f>AFSystem!J21</f>
        <v>0.15</v>
      </c>
      <c r="B17" s="395">
        <f>Nitrogen!E12</f>
        <v>1E-3</v>
      </c>
      <c r="C17" s="396">
        <f>WEATHER!C27</f>
        <v>0</v>
      </c>
      <c r="D17" s="396">
        <f>WEATHER!D27</f>
        <v>29.9</v>
      </c>
      <c r="E17" s="396">
        <f>WEATHER!E27</f>
        <v>4.032258064516129</v>
      </c>
      <c r="F17" s="124">
        <f>Phosphorus!B41</f>
        <v>4.7264351789339701E-2</v>
      </c>
      <c r="G17" s="396">
        <f>Phosphorus!F41</f>
        <v>1767.0103124447742</v>
      </c>
      <c r="H17" s="396">
        <f>Phosphorus!G41</f>
        <v>1767.0103124447742</v>
      </c>
      <c r="I17" s="396">
        <f>Phosphorus!H41</f>
        <v>1767.0103124447742</v>
      </c>
      <c r="J17" s="396">
        <f>Phosphorus!I41</f>
        <v>1767.0103124447742</v>
      </c>
      <c r="K17" s="396"/>
      <c r="L17" s="396"/>
      <c r="M17" s="396"/>
      <c r="N17" s="396"/>
      <c r="O17" s="396"/>
      <c r="P17" s="396"/>
      <c r="Q17" s="396"/>
      <c r="R17" s="396"/>
      <c r="S17" s="396"/>
      <c r="T17" s="396"/>
      <c r="U17" s="397">
        <f>'CROP MANAGEMENT'!B26</f>
        <v>100</v>
      </c>
      <c r="V17" s="397">
        <f>'CROP MANAGEMENT'!G26</f>
        <v>100</v>
      </c>
      <c r="W17" s="397">
        <f>'CROP MANAGEMENT'!L26</f>
        <v>100</v>
      </c>
      <c r="X17" s="397">
        <f>'CROP MANAGEMENT'!Q26</f>
        <v>100</v>
      </c>
      <c r="Y17" s="397">
        <f>'CROP MANAGEMENT'!C26</f>
        <v>317</v>
      </c>
      <c r="Z17" s="397">
        <f>'CROP MANAGEMENT'!H26</f>
        <v>317</v>
      </c>
      <c r="AA17" s="397">
        <f>'CROP MANAGEMENT'!M26</f>
        <v>317</v>
      </c>
      <c r="AB17" s="397">
        <f>'CROP MANAGEMENT'!R26</f>
        <v>317</v>
      </c>
      <c r="AC17" s="397">
        <f>'CROP MANAGEMENT'!D26</f>
        <v>2</v>
      </c>
      <c r="AD17" s="397">
        <f>'CROP MANAGEMENT'!I26</f>
        <v>2</v>
      </c>
      <c r="AE17" s="397">
        <f>'CROP MANAGEMENT'!N26</f>
        <v>2</v>
      </c>
      <c r="AF17" s="397">
        <f>'CROP MANAGEMENT'!S26</f>
        <v>2</v>
      </c>
      <c r="AG17" s="397">
        <f>'CROP MANAGEMENT'!V26</f>
        <v>100</v>
      </c>
      <c r="AH17" s="397">
        <f>'CROP MANAGEMENT'!W26</f>
        <v>1</v>
      </c>
      <c r="AI17" s="396">
        <f>'CROP MANAGEMENT'!X26</f>
        <v>0</v>
      </c>
      <c r="AJ17" s="396">
        <f>'CROP MANAGEMENT'!Y26</f>
        <v>0</v>
      </c>
      <c r="AK17" s="396">
        <f>'CROP MANAGEMENT'!Z26</f>
        <v>0</v>
      </c>
      <c r="AL17" s="396">
        <f>'CROP MANAGEMENT'!AA26</f>
        <v>0</v>
      </c>
      <c r="AM17" s="396">
        <f>'CROP MANAGEMENT'!AB26</f>
        <v>0</v>
      </c>
      <c r="AN17" s="396">
        <f>'CROP MANAGEMENT'!AC26</f>
        <v>0</v>
      </c>
      <c r="AO17" s="396">
        <f>'CROP MANAGEMENT'!AD26</f>
        <v>0</v>
      </c>
      <c r="AP17" s="396">
        <f>'CROP MANAGEMENT'!AE26</f>
        <v>0</v>
      </c>
      <c r="AQ17" s="397">
        <f>'TREE MANAGEMENT'!C26</f>
        <v>100</v>
      </c>
      <c r="AR17" s="397">
        <f>'TREE MANAGEMENT'!E26</f>
        <v>100</v>
      </c>
      <c r="AS17" s="397">
        <f>'TREE MANAGEMENT'!G26</f>
        <v>100</v>
      </c>
      <c r="AT17" s="397">
        <f>'TREE MANAGEMENT'!D26</f>
        <v>251</v>
      </c>
      <c r="AU17" s="397">
        <f>'TREE MANAGEMENT'!F26</f>
        <v>251</v>
      </c>
      <c r="AV17" s="397">
        <f>'TREE MANAGEMENT'!H26</f>
        <v>251</v>
      </c>
      <c r="AW17" s="397"/>
      <c r="AX17" s="268">
        <f>'TREE MANAGEMENT'!K26</f>
        <v>100</v>
      </c>
      <c r="AY17" s="268">
        <f>'TREE MANAGEMENT'!L26</f>
        <v>146</v>
      </c>
      <c r="AZ17" s="268">
        <f>'TREE MANAGEMENT'!M26</f>
        <v>1</v>
      </c>
      <c r="BA17" s="268">
        <f>'TREE MANAGEMENT'!O26</f>
        <v>1</v>
      </c>
      <c r="BB17" s="268">
        <f>'TREE MANAGEMENT'!Q26</f>
        <v>1</v>
      </c>
      <c r="BC17" s="268">
        <f>'TREE MANAGEMENT'!N26</f>
        <v>0</v>
      </c>
      <c r="BD17" s="268">
        <f>'TREE MANAGEMENT'!P26</f>
        <v>0</v>
      </c>
      <c r="BE17" s="268">
        <f>'TREE MANAGEMENT'!R26</f>
        <v>0</v>
      </c>
      <c r="BF17" s="268">
        <f>'TREE MANAGEMENT'!W26</f>
        <v>100</v>
      </c>
      <c r="BG17" s="268">
        <f>'TREE MANAGEMENT'!Y26</f>
        <v>100</v>
      </c>
      <c r="BH17" s="268">
        <f>'TREE MANAGEMENT'!AA26</f>
        <v>100</v>
      </c>
      <c r="BI17" s="268">
        <f>'TREE MANAGEMENT'!X26</f>
        <v>364</v>
      </c>
      <c r="BJ17" s="268">
        <f>'TREE MANAGEMENT'!Z26</f>
        <v>364</v>
      </c>
      <c r="BK17" s="268">
        <f>'TREE MANAGEMENT'!AB26</f>
        <v>364</v>
      </c>
      <c r="BQ17" s="268">
        <f>PROFITABILITY!F56</f>
        <v>0</v>
      </c>
      <c r="BR17" s="268">
        <f>PROFITABILITY!G56</f>
        <v>0</v>
      </c>
      <c r="BS17" s="268">
        <f>PROFITABILITY!H56</f>
        <v>0</v>
      </c>
      <c r="BT17" s="268">
        <f>PROFITABILITY!F23</f>
        <v>15000</v>
      </c>
      <c r="BU17" s="124">
        <f>'Soil Hydraulic'!B28</f>
        <v>3.2859952189237855</v>
      </c>
      <c r="BV17" s="124">
        <f>'Soil Hydraulic'!I28</f>
        <v>0.49997767688664607</v>
      </c>
      <c r="BW17" s="124">
        <f>'Soil Hydraulic'!P28</f>
        <v>4.9157187314008713E-2</v>
      </c>
      <c r="BX17" s="124">
        <f>'Soil Hydraulic'!W28</f>
        <v>1.7570293813915682E-2</v>
      </c>
      <c r="BY17" s="396">
        <f>'Soil Hydraulic'!C28</f>
        <v>-999.65398529639276</v>
      </c>
      <c r="BZ17" s="396">
        <f>'Soil Hydraulic'!J28</f>
        <v>-4896.7573988463173</v>
      </c>
      <c r="CA17" s="396">
        <f>'Soil Hydraulic'!Q28</f>
        <v>-5598.3387401105483</v>
      </c>
      <c r="CB17" s="396">
        <f>'Soil Hydraulic'!X28</f>
        <v>-11464.017614326151</v>
      </c>
      <c r="CC17" s="395">
        <f>'Soil Hydraulic'!E28</f>
        <v>2.0858461581115826</v>
      </c>
      <c r="CD17" s="395">
        <f>'Soil Hydraulic'!L28</f>
        <v>1.3650637783364719</v>
      </c>
      <c r="CE17" s="395">
        <f>'Soil Hydraulic'!S28</f>
        <v>0.16595227414262709</v>
      </c>
      <c r="CF17" s="395">
        <f>'Soil Hydraulic'!Z28</f>
        <v>0.1185148761675795</v>
      </c>
      <c r="CG17" s="395">
        <f>'Soil Hydraulic'!E28</f>
        <v>2.0858461581115826</v>
      </c>
      <c r="CH17" s="395">
        <f>'Soil Hydraulic'!L28</f>
        <v>1.3650637783364719</v>
      </c>
      <c r="CI17" s="395">
        <f>'Soil Hydraulic'!S28</f>
        <v>0.16595227414262709</v>
      </c>
      <c r="CJ17" s="395">
        <f>'Soil Hydraulic'!Z28</f>
        <v>0.1185148761675795</v>
      </c>
      <c r="CK17" s="395">
        <f>'Soil Hydraulic'!E28</f>
        <v>2.0858461581115826</v>
      </c>
      <c r="CL17" s="395">
        <f>'Soil Hydraulic'!L28</f>
        <v>1.3650637783364719</v>
      </c>
      <c r="CM17" s="395">
        <f>'Soil Hydraulic'!S28</f>
        <v>0.16595227414262709</v>
      </c>
      <c r="CN17" s="395">
        <f>'Soil Hydraulic'!Z28</f>
        <v>0.1185148761675795</v>
      </c>
      <c r="CO17" s="395">
        <f>'Soil Hydraulic'!E28</f>
        <v>2.0858461581115826</v>
      </c>
      <c r="CP17" s="395">
        <f>'Soil Hydraulic'!L28</f>
        <v>1.3650637783364719</v>
      </c>
      <c r="CQ17" s="395">
        <f>'Soil Hydraulic'!S28</f>
        <v>0.16595227414262709</v>
      </c>
      <c r="CR17" s="395">
        <f>'Soil Hydraulic'!Z28</f>
        <v>0.1185148761675795</v>
      </c>
      <c r="CS17" s="395">
        <f>'Soil Hydraulic'!E28</f>
        <v>2.0858461581115826</v>
      </c>
      <c r="CT17" s="395">
        <f>'Soil Hydraulic'!E28</f>
        <v>2.0858461581115826</v>
      </c>
      <c r="CU17" s="395">
        <f>'Soil Hydraulic'!E28</f>
        <v>2.0858461581115826</v>
      </c>
      <c r="CV17" s="395">
        <f>'Soil Hydraulic'!L28</f>
        <v>1.3650637783364719</v>
      </c>
      <c r="CW17" s="395">
        <f>'Soil Hydraulic'!L28</f>
        <v>1.3650637783364719</v>
      </c>
      <c r="CX17" s="395">
        <f>'Soil Hydraulic'!L28</f>
        <v>1.3650637783364719</v>
      </c>
      <c r="CY17" s="395">
        <f>'Soil Hydraulic'!S28</f>
        <v>0.16595227414262709</v>
      </c>
      <c r="CZ17" s="395">
        <f>'Soil Hydraulic'!S28</f>
        <v>0.16595227414262709</v>
      </c>
      <c r="DA17" s="395">
        <f>'Soil Hydraulic'!S28</f>
        <v>0.16595227414262709</v>
      </c>
      <c r="DB17" s="395">
        <f>'Soil Hydraulic'!Z28</f>
        <v>0.1185148761675795</v>
      </c>
      <c r="DC17" s="395">
        <f>'Soil Hydraulic'!Z28</f>
        <v>0.1185148761675795</v>
      </c>
      <c r="DD17" s="395">
        <f>'Soil Hydraulic'!Z28</f>
        <v>0.1185148761675795</v>
      </c>
      <c r="DE17" s="395">
        <f>'Soil Hydraulic'!G28</f>
        <v>0.29122749429246819</v>
      </c>
      <c r="DF17" s="395">
        <f>'Soil Hydraulic'!N28</f>
        <v>0.32747495811142685</v>
      </c>
      <c r="DG17" s="395">
        <f>'Soil Hydraulic'!U28</f>
        <v>0.30964206492291868</v>
      </c>
      <c r="DH17" s="395">
        <f>'Soil Hydraulic'!AB28</f>
        <v>0.31960240918648819</v>
      </c>
      <c r="DI17" s="395">
        <f>'Soil Hydraulic'!G28</f>
        <v>0.29122749429246819</v>
      </c>
      <c r="DJ17" s="395">
        <f>'Soil Hydraulic'!AD28</f>
        <v>0.18013076864754451</v>
      </c>
      <c r="DK17" s="268">
        <f>'CROP PARAMETERS'!E27</f>
        <v>-5000</v>
      </c>
      <c r="DL17" s="268">
        <f>'CROP PARAMETERS'!F27</f>
        <v>-5000</v>
      </c>
      <c r="DM17" s="268">
        <f>'CROP PARAMETERS'!G27</f>
        <v>-5000</v>
      </c>
      <c r="DN17" s="268">
        <f>'CROP PARAMETERS'!H27</f>
        <v>-5000</v>
      </c>
      <c r="DO17" s="268">
        <f>'CROP PARAMETERS'!I27</f>
        <v>-5000</v>
      </c>
      <c r="DP17" s="395">
        <f>'CROP PARAMETERS'!L27</f>
        <v>9.2709478300815329E-3</v>
      </c>
      <c r="DQ17" s="395">
        <f>'CROP PARAMETERS'!L27</f>
        <v>9.2709478300815329E-3</v>
      </c>
      <c r="DR17" s="395">
        <f>'CROP PARAMETERS'!L27</f>
        <v>9.2709478300815329E-3</v>
      </c>
      <c r="DS17" s="395">
        <f>'CROP PARAMETERS'!L27</f>
        <v>9.2709478300815329E-3</v>
      </c>
      <c r="DT17" s="395">
        <f>'CROP PARAMETERS'!M27</f>
        <v>0.89482325347275649</v>
      </c>
      <c r="DU17" s="395">
        <f>'CROP PARAMETERS'!M27</f>
        <v>0.89482325347275649</v>
      </c>
      <c r="DV17" s="395">
        <f>'CROP PARAMETERS'!M27</f>
        <v>0.89482325347275649</v>
      </c>
      <c r="DW17" s="395">
        <f>'CROP PARAMETERS'!M27</f>
        <v>0.89482325347275649</v>
      </c>
      <c r="DX17" s="395">
        <f>'CROP PARAMETERS'!N27</f>
        <v>0.7137091294844603</v>
      </c>
      <c r="DY17" s="395">
        <f>'CROP PARAMETERS'!N27</f>
        <v>0.7137091294844603</v>
      </c>
      <c r="DZ17" s="395">
        <f>'CROP PARAMETERS'!N27</f>
        <v>0.7137091294844603</v>
      </c>
      <c r="EA17" s="395">
        <f>'CROP PARAMETERS'!N27</f>
        <v>0.7137091294844603</v>
      </c>
      <c r="EB17" s="395">
        <f>'CROP PARAMETERS'!O27</f>
        <v>9.8000000000000004E-2</v>
      </c>
      <c r="EC17" s="395">
        <f>'CROP PARAMETERS'!O27</f>
        <v>9.8000000000000004E-2</v>
      </c>
      <c r="ED17" s="395">
        <f>'CROP PARAMETERS'!O27</f>
        <v>9.8000000000000004E-2</v>
      </c>
      <c r="EE17" s="395">
        <f>'CROP PARAMETERS'!O27</f>
        <v>9.8000000000000004E-2</v>
      </c>
      <c r="EF17" s="395">
        <f>'CROP PARAMETERS'!P27</f>
        <v>0.93685000506966154</v>
      </c>
      <c r="EG17" s="395">
        <f>'CROP PARAMETERS'!P27</f>
        <v>0.93685000506966154</v>
      </c>
      <c r="EH17" s="395">
        <f>'CROP PARAMETERS'!P27</f>
        <v>0.93685000506966154</v>
      </c>
      <c r="EI17" s="395">
        <f>'CROP PARAMETERS'!P27</f>
        <v>0.93685000506966154</v>
      </c>
      <c r="EJ17" s="395">
        <f>'CROP PARAMETERS'!S27</f>
        <v>0.14508101531216158</v>
      </c>
      <c r="EK17" s="395">
        <f>'CROP PARAMETERS'!S27</f>
        <v>0.14508101531216158</v>
      </c>
      <c r="EL17" s="395">
        <f>'CROP PARAMETERS'!S27</f>
        <v>0.14508101531216158</v>
      </c>
      <c r="EM17" s="395">
        <f>'CROP PARAMETERS'!S27</f>
        <v>0.14508101531216158</v>
      </c>
      <c r="EN17" s="395">
        <f>'CROP PARAMETERS'!T27</f>
        <v>0.35359888338861056</v>
      </c>
      <c r="EO17" s="395">
        <f>'CROP PARAMETERS'!T27</f>
        <v>0.35359888338861056</v>
      </c>
      <c r="EP17" s="395">
        <f>'CROP PARAMETERS'!T27</f>
        <v>0.35359888338861056</v>
      </c>
      <c r="EQ17" s="395">
        <f>'CROP PARAMETERS'!T27</f>
        <v>0.35359888338861056</v>
      </c>
      <c r="ER17" s="395">
        <f>'CROP PARAMETERS'!U27</f>
        <v>0.45658986230389098</v>
      </c>
      <c r="ES17" s="395">
        <f>'CROP PARAMETERS'!U27</f>
        <v>0.45658986230389098</v>
      </c>
      <c r="ET17" s="395">
        <f>'CROP PARAMETERS'!U27</f>
        <v>0.45658986230389098</v>
      </c>
      <c r="EU17" s="395">
        <f>'CROP PARAMETERS'!U27</f>
        <v>0.45658986230389098</v>
      </c>
      <c r="EV17" s="395">
        <f>'CROP PARAMETERS'!V27</f>
        <v>0.36</v>
      </c>
      <c r="EW17" s="395">
        <f>'CROP PARAMETERS'!V27</f>
        <v>0.36</v>
      </c>
      <c r="EX17" s="395">
        <f>'CROP PARAMETERS'!V27</f>
        <v>0.36</v>
      </c>
      <c r="EY17" s="395">
        <f>'CROP PARAMETERS'!V27</f>
        <v>0.36</v>
      </c>
      <c r="EZ17" s="395">
        <f>'CROP PARAMETERS'!W27</f>
        <v>0.1</v>
      </c>
      <c r="FA17" s="395">
        <f>'CROP PARAMETERS'!W27</f>
        <v>0.1</v>
      </c>
      <c r="FB17" s="395">
        <f>'CROP PARAMETERS'!W27</f>
        <v>0.1</v>
      </c>
      <c r="FC17" s="395">
        <f>'CROP PARAMETERS'!W27</f>
        <v>0.1</v>
      </c>
      <c r="FD17" s="395">
        <f>'CROP PARAMETERS'!Z27</f>
        <v>0.64107078227319769</v>
      </c>
      <c r="FE17" s="395">
        <f>'CROP PARAMETERS'!Z27</f>
        <v>0.64107078227319769</v>
      </c>
      <c r="FF17" s="395">
        <f>'CROP PARAMETERS'!Z27</f>
        <v>0.64107078227319769</v>
      </c>
      <c r="FG17" s="395">
        <f>'CROP PARAMETERS'!Z27</f>
        <v>0.64107078227319769</v>
      </c>
      <c r="FH17" s="395">
        <f>'CROP PARAMETERS'!AA27</f>
        <v>0.78098537013573588</v>
      </c>
      <c r="FI17" s="395">
        <f>'CROP PARAMETERS'!AA27</f>
        <v>0.78098537013573588</v>
      </c>
      <c r="FJ17" s="395">
        <f>'CROP PARAMETERS'!AA27</f>
        <v>0.78098537013573588</v>
      </c>
      <c r="FK17" s="395">
        <f>'CROP PARAMETERS'!AA27</f>
        <v>0.78098537013573588</v>
      </c>
      <c r="FL17" s="395">
        <f>'CROP PARAMETERS'!AB27</f>
        <v>0.628831882978376</v>
      </c>
      <c r="FM17" s="395">
        <f>'CROP PARAMETERS'!AB27</f>
        <v>0.628831882978376</v>
      </c>
      <c r="FN17" s="395">
        <f>'CROP PARAMETERS'!AB27</f>
        <v>0.628831882978376</v>
      </c>
      <c r="FO17" s="395">
        <f>'CROP PARAMETERS'!AB27</f>
        <v>0.628831882978376</v>
      </c>
      <c r="FP17" s="395">
        <f>'CROP PARAMETERS'!AC27</f>
        <v>0.48</v>
      </c>
      <c r="FQ17" s="395">
        <f>'CROP PARAMETERS'!AC27</f>
        <v>0.48</v>
      </c>
      <c r="FR17" s="395">
        <f>'CROP PARAMETERS'!AC27</f>
        <v>0.48</v>
      </c>
      <c r="FS17" s="395">
        <f>'CROP PARAMETERS'!AC27</f>
        <v>0.48</v>
      </c>
      <c r="FT17" s="395">
        <f>'CROP PARAMETERS'!AD27</f>
        <v>0</v>
      </c>
      <c r="FU17" s="395">
        <f>'CROP PARAMETERS'!AD27</f>
        <v>0</v>
      </c>
      <c r="FV17" s="395">
        <f>'CROP PARAMETERS'!AD27</f>
        <v>0</v>
      </c>
      <c r="FW17" s="395">
        <f>'CROP PARAMETERS'!AD27</f>
        <v>0</v>
      </c>
      <c r="FX17" s="395">
        <f>'CROP PARAMETERS'!AG27</f>
        <v>25</v>
      </c>
      <c r="FY17" s="395">
        <f>'CROP PARAMETERS'!AG27</f>
        <v>25</v>
      </c>
      <c r="FZ17" s="395">
        <f>'CROP PARAMETERS'!AG27</f>
        <v>25</v>
      </c>
      <c r="GA17" s="395">
        <f>'CROP PARAMETERS'!AG27</f>
        <v>25</v>
      </c>
      <c r="GB17" s="395">
        <f>'CROP PARAMETERS'!AH27</f>
        <v>10</v>
      </c>
      <c r="GC17" s="395">
        <f>'CROP PARAMETERS'!AH27</f>
        <v>10</v>
      </c>
      <c r="GD17" s="395">
        <f>'CROP PARAMETERS'!AH27</f>
        <v>10</v>
      </c>
      <c r="GE17" s="395">
        <f>'CROP PARAMETERS'!AH27</f>
        <v>10</v>
      </c>
      <c r="GF17" s="395">
        <f>'CROP PARAMETERS'!AI27</f>
        <v>25</v>
      </c>
      <c r="GG17" s="395">
        <f>'CROP PARAMETERS'!AI27</f>
        <v>25</v>
      </c>
      <c r="GH17" s="395">
        <f>'CROP PARAMETERS'!AI27</f>
        <v>25</v>
      </c>
      <c r="GI17" s="395">
        <f>'CROP PARAMETERS'!AI27</f>
        <v>25</v>
      </c>
      <c r="GJ17" s="395">
        <f>'CROP PARAMETERS'!AJ27</f>
        <v>10</v>
      </c>
      <c r="GK17" s="395">
        <f>'CROP PARAMETERS'!AJ27</f>
        <v>10</v>
      </c>
      <c r="GL17" s="395">
        <f>'CROP PARAMETERS'!AJ27</f>
        <v>10</v>
      </c>
      <c r="GM17" s="395">
        <f>'CROP PARAMETERS'!AJ27</f>
        <v>10</v>
      </c>
      <c r="GN17" s="395">
        <f>'CROP PARAMETERS'!AK27</f>
        <v>10</v>
      </c>
      <c r="GO17" s="395">
        <f>'CROP PARAMETERS'!AK27</f>
        <v>10</v>
      </c>
      <c r="GP17" s="395">
        <f>'CROP PARAMETERS'!AK27</f>
        <v>10</v>
      </c>
      <c r="GQ17" s="395">
        <f>'CROP PARAMETERS'!AK27</f>
        <v>10</v>
      </c>
      <c r="GR17" s="395"/>
      <c r="GS17" s="395"/>
      <c r="GT17" s="395"/>
      <c r="GU17" s="395"/>
      <c r="GV17" s="395"/>
      <c r="GW17" s="395"/>
      <c r="GX17" s="395"/>
      <c r="GY17" s="395"/>
      <c r="GZ17" s="395"/>
      <c r="HA17" s="395"/>
      <c r="HB17" s="395"/>
      <c r="HC17" s="395"/>
      <c r="HD17" s="395"/>
      <c r="HE17" s="395"/>
      <c r="HF17" s="395"/>
      <c r="HG17" s="395"/>
      <c r="HH17" s="395"/>
      <c r="HI17" s="395"/>
      <c r="HJ17" s="395"/>
      <c r="HK17" s="395"/>
      <c r="HL17" s="395">
        <f>'TREE PARAMETERS'!G26</f>
        <v>0.56768292682926835</v>
      </c>
      <c r="HM17" s="395">
        <f>'TREE PARAMETERS'!H26</f>
        <v>0.8</v>
      </c>
      <c r="HN17" s="395">
        <f>'TREE PARAMETERS'!I26</f>
        <v>1</v>
      </c>
    </row>
    <row r="18" spans="1:222" x14ac:dyDescent="0.3">
      <c r="A18" s="268">
        <f>AFSystem!J22</f>
        <v>0.3</v>
      </c>
      <c r="B18" s="395"/>
      <c r="C18" s="396">
        <f>WEATHER!C28</f>
        <v>0</v>
      </c>
      <c r="D18" s="396">
        <f>WEATHER!D28</f>
        <v>29.9</v>
      </c>
      <c r="E18" s="396">
        <f>WEATHER!E28</f>
        <v>4.032258064516129</v>
      </c>
      <c r="F18" s="124">
        <f>Phosphorus!B42</f>
        <v>7.7542830628551533E-5</v>
      </c>
      <c r="G18" s="396">
        <f>Phosphorus!F42</f>
        <v>1714.2389809563792</v>
      </c>
      <c r="H18" s="396">
        <f>Phosphorus!G42</f>
        <v>1714.2389809563792</v>
      </c>
      <c r="I18" s="396">
        <f>Phosphorus!H42</f>
        <v>1714.2389809563792</v>
      </c>
      <c r="J18" s="396">
        <f>Phosphorus!I42</f>
        <v>1714.2389809563792</v>
      </c>
      <c r="K18" s="396"/>
      <c r="L18" s="396"/>
      <c r="M18" s="396"/>
      <c r="N18" s="396"/>
      <c r="O18" s="396"/>
      <c r="P18" s="396"/>
      <c r="Q18" s="396"/>
      <c r="R18" s="396"/>
      <c r="S18" s="396"/>
      <c r="T18" s="396"/>
      <c r="U18" s="397">
        <f>'CROP MANAGEMENT'!B27</f>
        <v>100</v>
      </c>
      <c r="V18" s="397">
        <f>'CROP MANAGEMENT'!G27</f>
        <v>100</v>
      </c>
      <c r="W18" s="397">
        <f>'CROP MANAGEMENT'!L27</f>
        <v>100</v>
      </c>
      <c r="X18" s="397">
        <f>'CROP MANAGEMENT'!Q27</f>
        <v>100</v>
      </c>
      <c r="Y18" s="397">
        <f>'CROP MANAGEMENT'!C27</f>
        <v>317</v>
      </c>
      <c r="Z18" s="397">
        <f>'CROP MANAGEMENT'!H27</f>
        <v>317</v>
      </c>
      <c r="AA18" s="397">
        <f>'CROP MANAGEMENT'!M27</f>
        <v>317</v>
      </c>
      <c r="AB18" s="397">
        <f>'CROP MANAGEMENT'!R27</f>
        <v>317</v>
      </c>
      <c r="AC18" s="397">
        <f>'CROP MANAGEMENT'!D27</f>
        <v>2</v>
      </c>
      <c r="AD18" s="397">
        <f>'CROP MANAGEMENT'!I27</f>
        <v>2</v>
      </c>
      <c r="AE18" s="397">
        <f>'CROP MANAGEMENT'!N27</f>
        <v>2</v>
      </c>
      <c r="AF18" s="397">
        <f>'CROP MANAGEMENT'!S27</f>
        <v>2</v>
      </c>
      <c r="AG18" s="397">
        <f>'CROP MANAGEMENT'!V27</f>
        <v>100</v>
      </c>
      <c r="AH18" s="397">
        <f>'CROP MANAGEMENT'!W27</f>
        <v>1</v>
      </c>
      <c r="AI18" s="396">
        <f>'CROP MANAGEMENT'!X27</f>
        <v>0</v>
      </c>
      <c r="AJ18" s="396">
        <f>'CROP MANAGEMENT'!Y27</f>
        <v>0</v>
      </c>
      <c r="AK18" s="396">
        <f>'CROP MANAGEMENT'!Z27</f>
        <v>0</v>
      </c>
      <c r="AL18" s="396">
        <f>'CROP MANAGEMENT'!AA27</f>
        <v>0</v>
      </c>
      <c r="AM18" s="396">
        <f>'CROP MANAGEMENT'!AB27</f>
        <v>0</v>
      </c>
      <c r="AN18" s="396">
        <f>'CROP MANAGEMENT'!AC27</f>
        <v>0</v>
      </c>
      <c r="AO18" s="396">
        <f>'CROP MANAGEMENT'!AD27</f>
        <v>0</v>
      </c>
      <c r="AP18" s="396">
        <f>'CROP MANAGEMENT'!AE27</f>
        <v>0</v>
      </c>
      <c r="AQ18" s="397">
        <f>'TREE MANAGEMENT'!C27</f>
        <v>100</v>
      </c>
      <c r="AR18" s="397">
        <f>'TREE MANAGEMENT'!E27</f>
        <v>100</v>
      </c>
      <c r="AS18" s="397">
        <f>'TREE MANAGEMENT'!G27</f>
        <v>100</v>
      </c>
      <c r="AT18" s="397">
        <f>'TREE MANAGEMENT'!D27</f>
        <v>251</v>
      </c>
      <c r="AU18" s="397">
        <f>'TREE MANAGEMENT'!F27</f>
        <v>251</v>
      </c>
      <c r="AV18" s="397">
        <f>'TREE MANAGEMENT'!H27</f>
        <v>251</v>
      </c>
      <c r="AW18" s="397"/>
      <c r="AX18" s="268">
        <f>'TREE MANAGEMENT'!K27</f>
        <v>100</v>
      </c>
      <c r="AY18" s="268">
        <f>'TREE MANAGEMENT'!L27</f>
        <v>146</v>
      </c>
      <c r="AZ18" s="268">
        <f>'TREE MANAGEMENT'!M27</f>
        <v>1</v>
      </c>
      <c r="BA18" s="268">
        <f>'TREE MANAGEMENT'!O27</f>
        <v>1</v>
      </c>
      <c r="BB18" s="268">
        <f>'TREE MANAGEMENT'!Q27</f>
        <v>1</v>
      </c>
      <c r="BC18" s="268">
        <f>'TREE MANAGEMENT'!N27</f>
        <v>0</v>
      </c>
      <c r="BD18" s="268">
        <f>'TREE MANAGEMENT'!P27</f>
        <v>0</v>
      </c>
      <c r="BE18" s="268">
        <f>'TREE MANAGEMENT'!R27</f>
        <v>0</v>
      </c>
      <c r="BF18" s="268">
        <f>'TREE MANAGEMENT'!W27</f>
        <v>100</v>
      </c>
      <c r="BG18" s="268">
        <f>'TREE MANAGEMENT'!Y27</f>
        <v>100</v>
      </c>
      <c r="BH18" s="268">
        <f>'TREE MANAGEMENT'!AA27</f>
        <v>100</v>
      </c>
      <c r="BI18" s="268">
        <f>'TREE MANAGEMENT'!X27</f>
        <v>364</v>
      </c>
      <c r="BJ18" s="268">
        <f>'TREE MANAGEMENT'!Z27</f>
        <v>364</v>
      </c>
      <c r="BK18" s="268">
        <f>'TREE MANAGEMENT'!AB27</f>
        <v>364</v>
      </c>
      <c r="BU18" s="124">
        <f>'Soil Hydraulic'!B29</f>
        <v>4.0487542763154005</v>
      </c>
      <c r="BV18" s="124">
        <f>'Soil Hydraulic'!I29</f>
        <v>0.61839692183717354</v>
      </c>
      <c r="BW18" s="124">
        <f>'Soil Hydraulic'!P29</f>
        <v>7.5082737552791004E-2</v>
      </c>
      <c r="BX18" s="124">
        <f>'Soil Hydraulic'!W29</f>
        <v>2.7289195530065855E-2</v>
      </c>
      <c r="BY18" s="396">
        <f>'Soil Hydraulic'!C29</f>
        <v>-732.81814705315503</v>
      </c>
      <c r="BZ18" s="396">
        <f>'Soil Hydraulic'!J29</f>
        <v>-3231.0973018653031</v>
      </c>
      <c r="CA18" s="396">
        <f>'Soil Hydraulic'!Q29</f>
        <v>-3471.3473113793161</v>
      </c>
      <c r="CB18" s="396">
        <f>'Soil Hydraulic'!X29</f>
        <v>-6749.5727365545772</v>
      </c>
      <c r="CC18" s="395">
        <f>'Soil Hydraulic'!E29</f>
        <v>1.3801266105655752</v>
      </c>
      <c r="CD18" s="395">
        <f>'Soil Hydraulic'!L29</f>
        <v>0.89858875874193522</v>
      </c>
      <c r="CE18" s="395">
        <f>'Soil Hydraulic'!S29</f>
        <v>0.10916608892724616</v>
      </c>
      <c r="CF18" s="395">
        <f>'Soil Hydraulic'!Z29</f>
        <v>7.6976617304548703E-2</v>
      </c>
      <c r="CG18" s="395">
        <f>'Soil Hydraulic'!E29</f>
        <v>1.3801266105655752</v>
      </c>
      <c r="CH18" s="395">
        <f>'Soil Hydraulic'!L29</f>
        <v>0.89858875874193522</v>
      </c>
      <c r="CI18" s="395">
        <f>'Soil Hydraulic'!S29</f>
        <v>0.10916608892724616</v>
      </c>
      <c r="CJ18" s="395">
        <f>'Soil Hydraulic'!Z29</f>
        <v>7.6976617304548703E-2</v>
      </c>
      <c r="CK18" s="395">
        <f>'Soil Hydraulic'!E29</f>
        <v>1.3801266105655752</v>
      </c>
      <c r="CL18" s="395">
        <f>'Soil Hydraulic'!L29</f>
        <v>0.89858875874193522</v>
      </c>
      <c r="CM18" s="395">
        <f>'Soil Hydraulic'!S29</f>
        <v>0.10916608892724616</v>
      </c>
      <c r="CN18" s="395">
        <f>'Soil Hydraulic'!Z29</f>
        <v>7.6976617304548703E-2</v>
      </c>
      <c r="CO18" s="395">
        <f>'Soil Hydraulic'!E29</f>
        <v>1.3801266105655752</v>
      </c>
      <c r="CP18" s="395">
        <f>'Soil Hydraulic'!L29</f>
        <v>0.89858875874193522</v>
      </c>
      <c r="CQ18" s="395">
        <f>'Soil Hydraulic'!S29</f>
        <v>0.10916608892724616</v>
      </c>
      <c r="CR18" s="395">
        <f>'Soil Hydraulic'!Z29</f>
        <v>7.6976617304548703E-2</v>
      </c>
      <c r="CS18" s="395">
        <f>'Soil Hydraulic'!E29</f>
        <v>1.3801266105655752</v>
      </c>
      <c r="CT18" s="395">
        <f>'Soil Hydraulic'!E29</f>
        <v>1.3801266105655752</v>
      </c>
      <c r="CU18" s="395">
        <f>'Soil Hydraulic'!E29</f>
        <v>1.3801266105655752</v>
      </c>
      <c r="CV18" s="395">
        <f>'Soil Hydraulic'!L29</f>
        <v>0.89858875874193522</v>
      </c>
      <c r="CW18" s="395">
        <f>'Soil Hydraulic'!L29</f>
        <v>0.89858875874193522</v>
      </c>
      <c r="CX18" s="395">
        <f>'Soil Hydraulic'!L29</f>
        <v>0.89858875874193522</v>
      </c>
      <c r="CY18" s="395">
        <f>'Soil Hydraulic'!S29</f>
        <v>0.10916608892724616</v>
      </c>
      <c r="CZ18" s="395">
        <f>'Soil Hydraulic'!S29</f>
        <v>0.10916608892724616</v>
      </c>
      <c r="DA18" s="395">
        <f>'Soil Hydraulic'!S29</f>
        <v>0.10916608892724616</v>
      </c>
      <c r="DB18" s="395">
        <f>'Soil Hydraulic'!Z29</f>
        <v>7.6976617304548703E-2</v>
      </c>
      <c r="DC18" s="395">
        <f>'Soil Hydraulic'!Z29</f>
        <v>7.6976617304548703E-2</v>
      </c>
      <c r="DD18" s="395">
        <f>'Soil Hydraulic'!Z29</f>
        <v>7.6976617304548703E-2</v>
      </c>
      <c r="DE18" s="395">
        <f>'Soil Hydraulic'!G29</f>
        <v>0.29681292500783529</v>
      </c>
      <c r="DF18" s="395">
        <f>'Soil Hydraulic'!N29</f>
        <v>0.33205731800910293</v>
      </c>
      <c r="DG18" s="395">
        <f>'Soil Hydraulic'!U29</f>
        <v>0.31340677490585933</v>
      </c>
      <c r="DH18" s="395">
        <f>'Soil Hydraulic'!AB29</f>
        <v>0.32305461723978629</v>
      </c>
      <c r="DI18" s="395">
        <f>'Soil Hydraulic'!G29</f>
        <v>0.29681292500783529</v>
      </c>
      <c r="DJ18" s="395">
        <f>'Soil Hydraulic'!AD29</f>
        <v>1.36</v>
      </c>
      <c r="DK18" s="268">
        <f>'CROP PARAMETERS'!E28</f>
        <v>-15000</v>
      </c>
      <c r="DL18" s="268">
        <f>'CROP PARAMETERS'!F28</f>
        <v>-15000</v>
      </c>
      <c r="DM18" s="268">
        <f>'CROP PARAMETERS'!G28</f>
        <v>-15000</v>
      </c>
      <c r="DN18" s="268">
        <f>'CROP PARAMETERS'!H28</f>
        <v>-15000</v>
      </c>
      <c r="DO18" s="268">
        <f>'CROP PARAMETERS'!I28</f>
        <v>-15000</v>
      </c>
      <c r="DP18" s="395">
        <f>'CROP PARAMETERS'!L28</f>
        <v>0</v>
      </c>
      <c r="DQ18" s="395">
        <f>'CROP PARAMETERS'!L28</f>
        <v>0</v>
      </c>
      <c r="DR18" s="395">
        <f>'CROP PARAMETERS'!L28</f>
        <v>0</v>
      </c>
      <c r="DS18" s="395">
        <f>'CROP PARAMETERS'!L28</f>
        <v>0</v>
      </c>
      <c r="DT18" s="395">
        <f>'CROP PARAMETERS'!M28</f>
        <v>0.68961086632915092</v>
      </c>
      <c r="DU18" s="395">
        <f>'CROP PARAMETERS'!M28</f>
        <v>0.68961086632915092</v>
      </c>
      <c r="DV18" s="395">
        <f>'CROP PARAMETERS'!M28</f>
        <v>0.68961086632915092</v>
      </c>
      <c r="DW18" s="395">
        <f>'CROP PARAMETERS'!M28</f>
        <v>0.68961086632915092</v>
      </c>
      <c r="DX18" s="395">
        <f>'CROP PARAMETERS'!N28</f>
        <v>0.5381426089753929</v>
      </c>
      <c r="DY18" s="395">
        <f>'CROP PARAMETERS'!N28</f>
        <v>0.5381426089753929</v>
      </c>
      <c r="DZ18" s="395">
        <f>'CROP PARAMETERS'!N28</f>
        <v>0.5381426089753929</v>
      </c>
      <c r="EA18" s="395">
        <f>'CROP PARAMETERS'!N28</f>
        <v>0.5381426089753929</v>
      </c>
      <c r="EB18" s="395">
        <f>'CROP PARAMETERS'!O28</f>
        <v>7.4999999999999997E-2</v>
      </c>
      <c r="EC18" s="395">
        <f>'CROP PARAMETERS'!O28</f>
        <v>7.4999999999999997E-2</v>
      </c>
      <c r="ED18" s="395">
        <f>'CROP PARAMETERS'!O28</f>
        <v>7.4999999999999997E-2</v>
      </c>
      <c r="EE18" s="395">
        <f>'CROP PARAMETERS'!O28</f>
        <v>7.4999999999999997E-2</v>
      </c>
      <c r="EF18" s="395">
        <f>'CROP PARAMETERS'!P28</f>
        <v>0.93685000506966154</v>
      </c>
      <c r="EG18" s="395">
        <f>'CROP PARAMETERS'!P28</f>
        <v>0.93685000506966154</v>
      </c>
      <c r="EH18" s="395">
        <f>'CROP PARAMETERS'!P28</f>
        <v>0.93685000506966154</v>
      </c>
      <c r="EI18" s="395">
        <f>'CROP PARAMETERS'!P28</f>
        <v>0.93685000506966154</v>
      </c>
      <c r="EJ18" s="395">
        <f>'CROP PARAMETERS'!S28</f>
        <v>0.20590332671210418</v>
      </c>
      <c r="EK18" s="395">
        <f>'CROP PARAMETERS'!S28</f>
        <v>0.20590332671210418</v>
      </c>
      <c r="EL18" s="395">
        <f>'CROP PARAMETERS'!S28</f>
        <v>0.20590332671210418</v>
      </c>
      <c r="EM18" s="395">
        <f>'CROP PARAMETERS'!S28</f>
        <v>0.20590332671210418</v>
      </c>
      <c r="EN18" s="395">
        <f>'CROP PARAMETERS'!T28</f>
        <v>0.35906963293976912</v>
      </c>
      <c r="EO18" s="395">
        <f>'CROP PARAMETERS'!T28</f>
        <v>0.35906963293976912</v>
      </c>
      <c r="EP18" s="395">
        <f>'CROP PARAMETERS'!T28</f>
        <v>0.35906963293976912</v>
      </c>
      <c r="EQ18" s="395">
        <f>'CROP PARAMETERS'!T28</f>
        <v>0.35906963293976912</v>
      </c>
      <c r="ER18" s="395">
        <f>'CROP PARAMETERS'!U28</f>
        <v>0.46779564681987557</v>
      </c>
      <c r="ES18" s="395">
        <f>'CROP PARAMETERS'!U28</f>
        <v>0.46779564681987557</v>
      </c>
      <c r="ET18" s="395">
        <f>'CROP PARAMETERS'!U28</f>
        <v>0.46779564681987557</v>
      </c>
      <c r="EU18" s="395">
        <f>'CROP PARAMETERS'!U28</f>
        <v>0.46779564681987557</v>
      </c>
      <c r="EV18" s="395">
        <f>'CROP PARAMETERS'!V28</f>
        <v>0.37</v>
      </c>
      <c r="EW18" s="395">
        <f>'CROP PARAMETERS'!V28</f>
        <v>0.37</v>
      </c>
      <c r="EX18" s="395">
        <f>'CROP PARAMETERS'!V28</f>
        <v>0.37</v>
      </c>
      <c r="EY18" s="395">
        <f>'CROP PARAMETERS'!V28</f>
        <v>0.37</v>
      </c>
      <c r="EZ18" s="395">
        <f>'CROP PARAMETERS'!W28</f>
        <v>0.1</v>
      </c>
      <c r="FA18" s="395">
        <f>'CROP PARAMETERS'!W28</f>
        <v>0.1</v>
      </c>
      <c r="FB18" s="395">
        <f>'CROP PARAMETERS'!W28</f>
        <v>0.1</v>
      </c>
      <c r="FC18" s="395">
        <f>'CROP PARAMETERS'!W28</f>
        <v>0.1</v>
      </c>
      <c r="FD18" s="395">
        <f>'CROP PARAMETERS'!Z28</f>
        <v>0.98939300574756495</v>
      </c>
      <c r="FE18" s="395">
        <f>'CROP PARAMETERS'!Z28</f>
        <v>0.98939300574756495</v>
      </c>
      <c r="FF18" s="395">
        <f>'CROP PARAMETERS'!Z28</f>
        <v>0.98939300574756495</v>
      </c>
      <c r="FG18" s="395">
        <f>'CROP PARAMETERS'!Z28</f>
        <v>0.98939300574756495</v>
      </c>
      <c r="FH18" s="395">
        <f>'CROP PARAMETERS'!AA28</f>
        <v>0.87703847023672432</v>
      </c>
      <c r="FI18" s="395">
        <f>'CROP PARAMETERS'!AA28</f>
        <v>0.87703847023672432</v>
      </c>
      <c r="FJ18" s="395">
        <f>'CROP PARAMETERS'!AA28</f>
        <v>0.87703847023672432</v>
      </c>
      <c r="FK18" s="395">
        <f>'CROP PARAMETERS'!AA28</f>
        <v>0.87703847023672432</v>
      </c>
      <c r="FL18" s="395">
        <f>'CROP PARAMETERS'!AB28</f>
        <v>0.85955585408864721</v>
      </c>
      <c r="FM18" s="395">
        <f>'CROP PARAMETERS'!AB28</f>
        <v>0.85955585408864721</v>
      </c>
      <c r="FN18" s="395">
        <f>'CROP PARAMETERS'!AB28</f>
        <v>0.85955585408864721</v>
      </c>
      <c r="FO18" s="395">
        <f>'CROP PARAMETERS'!AB28</f>
        <v>0.85955585408864721</v>
      </c>
      <c r="FP18" s="395">
        <f>'CROP PARAMETERS'!AC28</f>
        <v>0.62</v>
      </c>
      <c r="FQ18" s="395">
        <f>'CROP PARAMETERS'!AC28</f>
        <v>0.62</v>
      </c>
      <c r="FR18" s="395">
        <f>'CROP PARAMETERS'!AC28</f>
        <v>0.62</v>
      </c>
      <c r="FS18" s="395">
        <f>'CROP PARAMETERS'!AC28</f>
        <v>0.62</v>
      </c>
      <c r="FT18" s="395">
        <f>'CROP PARAMETERS'!AD28</f>
        <v>0</v>
      </c>
      <c r="FU18" s="395">
        <f>'CROP PARAMETERS'!AD28</f>
        <v>0</v>
      </c>
      <c r="FV18" s="395">
        <f>'CROP PARAMETERS'!AD28</f>
        <v>0</v>
      </c>
      <c r="FW18" s="395">
        <f>'CROP PARAMETERS'!AD28</f>
        <v>0</v>
      </c>
      <c r="FX18" s="395">
        <f>'CROP PARAMETERS'!AG28</f>
        <v>25</v>
      </c>
      <c r="FY18" s="395">
        <f>'CROP PARAMETERS'!AG28</f>
        <v>25</v>
      </c>
      <c r="FZ18" s="395">
        <f>'CROP PARAMETERS'!AG28</f>
        <v>25</v>
      </c>
      <c r="GA18" s="395">
        <f>'CROP PARAMETERS'!AG28</f>
        <v>25</v>
      </c>
      <c r="GB18" s="395">
        <f>'CROP PARAMETERS'!AH28</f>
        <v>10</v>
      </c>
      <c r="GC18" s="395">
        <f>'CROP PARAMETERS'!AH28</f>
        <v>10</v>
      </c>
      <c r="GD18" s="395">
        <f>'CROP PARAMETERS'!AH28</f>
        <v>10</v>
      </c>
      <c r="GE18" s="395">
        <f>'CROP PARAMETERS'!AH28</f>
        <v>10</v>
      </c>
      <c r="GF18" s="395">
        <f>'CROP PARAMETERS'!AI28</f>
        <v>25</v>
      </c>
      <c r="GG18" s="395">
        <f>'CROP PARAMETERS'!AI28</f>
        <v>25</v>
      </c>
      <c r="GH18" s="395">
        <f>'CROP PARAMETERS'!AI28</f>
        <v>25</v>
      </c>
      <c r="GI18" s="395">
        <f>'CROP PARAMETERS'!AI28</f>
        <v>25</v>
      </c>
      <c r="GJ18" s="395">
        <f>'CROP PARAMETERS'!AJ28</f>
        <v>10</v>
      </c>
      <c r="GK18" s="395">
        <f>'CROP PARAMETERS'!AJ28</f>
        <v>10</v>
      </c>
      <c r="GL18" s="395">
        <f>'CROP PARAMETERS'!AJ28</f>
        <v>10</v>
      </c>
      <c r="GM18" s="395">
        <f>'CROP PARAMETERS'!AJ28</f>
        <v>10</v>
      </c>
      <c r="GN18" s="395">
        <f>'CROP PARAMETERS'!AK28</f>
        <v>10</v>
      </c>
      <c r="GO18" s="395">
        <f>'CROP PARAMETERS'!AK28</f>
        <v>10</v>
      </c>
      <c r="GP18" s="395">
        <f>'CROP PARAMETERS'!AK28</f>
        <v>10</v>
      </c>
      <c r="GQ18" s="395">
        <f>'CROP PARAMETERS'!AK28</f>
        <v>10</v>
      </c>
      <c r="GR18" s="395"/>
      <c r="GS18" s="395"/>
      <c r="GT18" s="395"/>
      <c r="GU18" s="395"/>
      <c r="GV18" s="395"/>
      <c r="GW18" s="395"/>
      <c r="GX18" s="395"/>
      <c r="GY18" s="395"/>
      <c r="GZ18" s="395"/>
      <c r="HA18" s="395"/>
      <c r="HB18" s="395"/>
      <c r="HC18" s="395"/>
      <c r="HD18" s="395"/>
      <c r="HE18" s="395"/>
      <c r="HF18" s="395"/>
      <c r="HG18" s="395"/>
      <c r="HH18" s="395"/>
      <c r="HI18" s="395"/>
      <c r="HJ18" s="395"/>
      <c r="HK18" s="395"/>
      <c r="HL18" s="395">
        <f>'TREE PARAMETERS'!G27</f>
        <v>4.6550000000000002</v>
      </c>
      <c r="HM18" s="395">
        <f>'TREE PARAMETERS'!H27</f>
        <v>4</v>
      </c>
      <c r="HN18" s="395">
        <f>'TREE PARAMETERS'!I27</f>
        <v>5</v>
      </c>
    </row>
    <row r="19" spans="1:222" x14ac:dyDescent="0.3">
      <c r="A19" s="268">
        <f>AFSystem!J23</f>
        <v>0.5</v>
      </c>
      <c r="B19" s="395"/>
      <c r="C19" s="396">
        <f>WEATHER!C29</f>
        <v>33</v>
      </c>
      <c r="D19" s="396">
        <f>WEATHER!D29</f>
        <v>30.2</v>
      </c>
      <c r="E19" s="396">
        <f>WEATHER!E29</f>
        <v>4.032258064516129</v>
      </c>
      <c r="F19" s="124">
        <f>Phosphorus!B43</f>
        <v>7.7542830628551533E-5</v>
      </c>
      <c r="G19" s="396">
        <f>Phosphorus!F43</f>
        <v>1662.0731855372778</v>
      </c>
      <c r="H19" s="396">
        <f>Phosphorus!G43</f>
        <v>1662.0731855372778</v>
      </c>
      <c r="I19" s="396">
        <f>Phosphorus!H43</f>
        <v>1662.0731855372778</v>
      </c>
      <c r="J19" s="396">
        <f>Phosphorus!I43</f>
        <v>1662.0731855372778</v>
      </c>
      <c r="K19" s="396"/>
      <c r="L19" s="396"/>
      <c r="M19" s="396"/>
      <c r="N19" s="396"/>
      <c r="O19" s="396"/>
      <c r="P19" s="396"/>
      <c r="Q19" s="396"/>
      <c r="R19" s="396"/>
      <c r="S19" s="396"/>
      <c r="T19" s="396"/>
      <c r="U19" s="397">
        <f>'CROP MANAGEMENT'!B28</f>
        <v>100</v>
      </c>
      <c r="V19" s="397">
        <f>'CROP MANAGEMENT'!G28</f>
        <v>100</v>
      </c>
      <c r="W19" s="397">
        <f>'CROP MANAGEMENT'!L28</f>
        <v>100</v>
      </c>
      <c r="X19" s="397">
        <f>'CROP MANAGEMENT'!Q28</f>
        <v>100</v>
      </c>
      <c r="Y19" s="397">
        <f>'CROP MANAGEMENT'!C28</f>
        <v>317</v>
      </c>
      <c r="Z19" s="397">
        <f>'CROP MANAGEMENT'!H28</f>
        <v>317</v>
      </c>
      <c r="AA19" s="397">
        <f>'CROP MANAGEMENT'!M28</f>
        <v>317</v>
      </c>
      <c r="AB19" s="397">
        <f>'CROP MANAGEMENT'!R28</f>
        <v>317</v>
      </c>
      <c r="AC19" s="397">
        <f>'CROP MANAGEMENT'!D28</f>
        <v>2</v>
      </c>
      <c r="AD19" s="397">
        <f>'CROP MANAGEMENT'!I28</f>
        <v>2</v>
      </c>
      <c r="AE19" s="397">
        <f>'CROP MANAGEMENT'!N28</f>
        <v>2</v>
      </c>
      <c r="AF19" s="397">
        <f>'CROP MANAGEMENT'!S28</f>
        <v>2</v>
      </c>
      <c r="AG19" s="397">
        <f>'CROP MANAGEMENT'!V28</f>
        <v>100</v>
      </c>
      <c r="AH19" s="397">
        <f>'CROP MANAGEMENT'!W28</f>
        <v>1</v>
      </c>
      <c r="AI19" s="396">
        <f>'CROP MANAGEMENT'!X28</f>
        <v>0</v>
      </c>
      <c r="AJ19" s="396">
        <f>'CROP MANAGEMENT'!Y28</f>
        <v>0</v>
      </c>
      <c r="AK19" s="396">
        <f>'CROP MANAGEMENT'!Z28</f>
        <v>0</v>
      </c>
      <c r="AL19" s="396">
        <f>'CROP MANAGEMENT'!AA28</f>
        <v>0</v>
      </c>
      <c r="AM19" s="396">
        <f>'CROP MANAGEMENT'!AB28</f>
        <v>0</v>
      </c>
      <c r="AN19" s="396">
        <f>'CROP MANAGEMENT'!AC28</f>
        <v>0</v>
      </c>
      <c r="AO19" s="396">
        <f>'CROP MANAGEMENT'!AD28</f>
        <v>0</v>
      </c>
      <c r="AP19" s="396">
        <f>'CROP MANAGEMENT'!AE28</f>
        <v>0</v>
      </c>
      <c r="AQ19" s="397">
        <f>'TREE MANAGEMENT'!C28</f>
        <v>100</v>
      </c>
      <c r="AR19" s="397">
        <f>'TREE MANAGEMENT'!E28</f>
        <v>100</v>
      </c>
      <c r="AS19" s="397">
        <f>'TREE MANAGEMENT'!G28</f>
        <v>100</v>
      </c>
      <c r="AT19" s="397">
        <f>'TREE MANAGEMENT'!D28</f>
        <v>251</v>
      </c>
      <c r="AU19" s="397">
        <f>'TREE MANAGEMENT'!F28</f>
        <v>251</v>
      </c>
      <c r="AV19" s="397">
        <f>'TREE MANAGEMENT'!H28</f>
        <v>251</v>
      </c>
      <c r="AW19" s="397"/>
      <c r="AX19" s="268">
        <f>'TREE MANAGEMENT'!K28</f>
        <v>100</v>
      </c>
      <c r="AY19" s="268">
        <f>'TREE MANAGEMENT'!L28</f>
        <v>146</v>
      </c>
      <c r="AZ19" s="268">
        <f>'TREE MANAGEMENT'!M28</f>
        <v>1</v>
      </c>
      <c r="BA19" s="268">
        <f>'TREE MANAGEMENT'!O28</f>
        <v>1</v>
      </c>
      <c r="BB19" s="268">
        <f>'TREE MANAGEMENT'!Q28</f>
        <v>1</v>
      </c>
      <c r="BC19" s="268">
        <f>'TREE MANAGEMENT'!N28</f>
        <v>0</v>
      </c>
      <c r="BD19" s="268">
        <f>'TREE MANAGEMENT'!P28</f>
        <v>0</v>
      </c>
      <c r="BE19" s="268">
        <f>'TREE MANAGEMENT'!R28</f>
        <v>0</v>
      </c>
      <c r="BF19" s="268">
        <f>'TREE MANAGEMENT'!W28</f>
        <v>100</v>
      </c>
      <c r="BG19" s="268">
        <f>'TREE MANAGEMENT'!Y28</f>
        <v>100</v>
      </c>
      <c r="BH19" s="268">
        <f>'TREE MANAGEMENT'!AA28</f>
        <v>100</v>
      </c>
      <c r="BI19" s="268">
        <f>'TREE MANAGEMENT'!X28</f>
        <v>364</v>
      </c>
      <c r="BJ19" s="268">
        <f>'TREE MANAGEMENT'!Z28</f>
        <v>364</v>
      </c>
      <c r="BK19" s="268">
        <f>'TREE MANAGEMENT'!AB28</f>
        <v>364</v>
      </c>
      <c r="BU19" s="124">
        <f>'Soil Hydraulic'!B30</f>
        <v>4.9880734327192666</v>
      </c>
      <c r="BV19" s="124">
        <f>'Soil Hydraulic'!I30</f>
        <v>0.94261279825648903</v>
      </c>
      <c r="BW19" s="124">
        <f>'Soil Hydraulic'!P30</f>
        <v>0.11452418998532622</v>
      </c>
      <c r="BX19" s="124">
        <f>'Soil Hydraulic'!W30</f>
        <v>4.2264731480668519E-2</v>
      </c>
      <c r="BY19" s="396">
        <f>'Soil Hydraulic'!C30</f>
        <v>-546.41434454173714</v>
      </c>
      <c r="BZ19" s="396">
        <f>'Soil Hydraulic'!J30</f>
        <v>-2182.9441343724893</v>
      </c>
      <c r="CA19" s="396">
        <f>'Soil Hydraulic'!Q30</f>
        <v>-2211.5576583321854</v>
      </c>
      <c r="CB19" s="396">
        <f>'Soil Hydraulic'!X30</f>
        <v>-4095.8132752919569</v>
      </c>
      <c r="CC19" s="395">
        <f>'Soil Hydraulic'!E30</f>
        <v>0.9124518583999619</v>
      </c>
      <c r="CD19" s="395">
        <f>'Soil Hydraulic'!L30</f>
        <v>0.59099279262456561</v>
      </c>
      <c r="CE19" s="395">
        <f>'Soil Hydraulic'!S30</f>
        <v>7.1749994825318159E-2</v>
      </c>
      <c r="CF19" s="395">
        <f>'Soil Hydraulic'!Z30</f>
        <v>4.9948482284996064E-2</v>
      </c>
      <c r="CG19" s="395">
        <f>'Soil Hydraulic'!E30</f>
        <v>0.9124518583999619</v>
      </c>
      <c r="CH19" s="395">
        <f>'Soil Hydraulic'!L30</f>
        <v>0.59099279262456561</v>
      </c>
      <c r="CI19" s="395">
        <f>'Soil Hydraulic'!S30</f>
        <v>7.1749994825318159E-2</v>
      </c>
      <c r="CJ19" s="395">
        <f>'Soil Hydraulic'!Z30</f>
        <v>4.9948482284996064E-2</v>
      </c>
      <c r="CK19" s="395">
        <f>'Soil Hydraulic'!E30</f>
        <v>0.9124518583999619</v>
      </c>
      <c r="CL19" s="395">
        <f>'Soil Hydraulic'!L30</f>
        <v>0.59099279262456561</v>
      </c>
      <c r="CM19" s="395">
        <f>'Soil Hydraulic'!S30</f>
        <v>7.1749994825318159E-2</v>
      </c>
      <c r="CN19" s="395">
        <f>'Soil Hydraulic'!Z30</f>
        <v>4.9948482284996064E-2</v>
      </c>
      <c r="CO19" s="395">
        <f>'Soil Hydraulic'!E30</f>
        <v>0.9124518583999619</v>
      </c>
      <c r="CP19" s="395">
        <f>'Soil Hydraulic'!L30</f>
        <v>0.59099279262456561</v>
      </c>
      <c r="CQ19" s="395">
        <f>'Soil Hydraulic'!S30</f>
        <v>7.1749994825318159E-2</v>
      </c>
      <c r="CR19" s="395">
        <f>'Soil Hydraulic'!Z30</f>
        <v>4.9948482284996064E-2</v>
      </c>
      <c r="CS19" s="395">
        <f>'Soil Hydraulic'!E30</f>
        <v>0.9124518583999619</v>
      </c>
      <c r="CT19" s="395">
        <f>'Soil Hydraulic'!E30</f>
        <v>0.9124518583999619</v>
      </c>
      <c r="CU19" s="395">
        <f>'Soil Hydraulic'!E30</f>
        <v>0.9124518583999619</v>
      </c>
      <c r="CV19" s="395">
        <f>'Soil Hydraulic'!L30</f>
        <v>0.59099279262456561</v>
      </c>
      <c r="CW19" s="395">
        <f>'Soil Hydraulic'!L30</f>
        <v>0.59099279262456561</v>
      </c>
      <c r="CX19" s="395">
        <f>'Soil Hydraulic'!L30</f>
        <v>0.59099279262456561</v>
      </c>
      <c r="CY19" s="395">
        <f>'Soil Hydraulic'!S30</f>
        <v>7.1749994825318159E-2</v>
      </c>
      <c r="CZ19" s="395">
        <f>'Soil Hydraulic'!S30</f>
        <v>7.1749994825318159E-2</v>
      </c>
      <c r="DA19" s="395">
        <f>'Soil Hydraulic'!S30</f>
        <v>7.1749994825318159E-2</v>
      </c>
      <c r="DB19" s="395">
        <f>'Soil Hydraulic'!Z30</f>
        <v>4.9948482284996064E-2</v>
      </c>
      <c r="DC19" s="395">
        <f>'Soil Hydraulic'!Z30</f>
        <v>4.9948482284996064E-2</v>
      </c>
      <c r="DD19" s="395">
        <f>'Soil Hydraulic'!Z30</f>
        <v>4.9948482284996064E-2</v>
      </c>
      <c r="DE19" s="395">
        <f>'Soil Hydraulic'!G30</f>
        <v>0.30310043478619592</v>
      </c>
      <c r="DF19" s="395">
        <f>'Soil Hydraulic'!N30</f>
        <v>0.3371815421560137</v>
      </c>
      <c r="DG19" s="395">
        <f>'Soil Hydraulic'!U30</f>
        <v>0.3176096204205584</v>
      </c>
      <c r="DH19" s="395">
        <f>'Soil Hydraulic'!AB30</f>
        <v>0.32689750725712152</v>
      </c>
      <c r="DI19" s="395">
        <f>'Soil Hydraulic'!G30</f>
        <v>0.30310043478619592</v>
      </c>
      <c r="DJ19" s="395">
        <f>'Soil Hydraulic'!AD30</f>
        <v>1.39</v>
      </c>
      <c r="DK19" s="268">
        <f>'CROP PARAMETERS'!E29</f>
        <v>0.2</v>
      </c>
      <c r="DL19" s="268">
        <f>'CROP PARAMETERS'!F29</f>
        <v>0.2</v>
      </c>
      <c r="DM19" s="268">
        <f>'CROP PARAMETERS'!G29</f>
        <v>0.2</v>
      </c>
      <c r="DN19" s="268">
        <f>'CROP PARAMETERS'!H29</f>
        <v>0.2</v>
      </c>
      <c r="DO19" s="268">
        <f>'CROP PARAMETERS'!I29</f>
        <v>7.7</v>
      </c>
      <c r="DP19" s="395">
        <f>'CROP PARAMETERS'!L29</f>
        <v>0.31037245717037371</v>
      </c>
      <c r="DQ19" s="395">
        <f>'CROP PARAMETERS'!L29</f>
        <v>0.31037245717037371</v>
      </c>
      <c r="DR19" s="395">
        <f>'CROP PARAMETERS'!L29</f>
        <v>0.31037245717037371</v>
      </c>
      <c r="DS19" s="395">
        <f>'CROP PARAMETERS'!L29</f>
        <v>0.31037245717037371</v>
      </c>
      <c r="DT19" s="395">
        <f>'CROP PARAMETERS'!M29</f>
        <v>0.44917229722142638</v>
      </c>
      <c r="DU19" s="395">
        <f>'CROP PARAMETERS'!M29</f>
        <v>0.44917229722142638</v>
      </c>
      <c r="DV19" s="395">
        <f>'CROP PARAMETERS'!M29</f>
        <v>0.44917229722142638</v>
      </c>
      <c r="DW19" s="395">
        <f>'CROP PARAMETERS'!M29</f>
        <v>0.44917229722142638</v>
      </c>
      <c r="DX19" s="395">
        <f>'CROP PARAMETERS'!N29</f>
        <v>0.38886086425544891</v>
      </c>
      <c r="DY19" s="395">
        <f>'CROP PARAMETERS'!N29</f>
        <v>0.38886086425544891</v>
      </c>
      <c r="DZ19" s="395">
        <f>'CROP PARAMETERS'!N29</f>
        <v>0.38886086425544891</v>
      </c>
      <c r="EA19" s="395">
        <f>'CROP PARAMETERS'!N29</f>
        <v>0.38886086425544891</v>
      </c>
      <c r="EB19" s="395">
        <f>'CROP PARAMETERS'!O29</f>
        <v>0.06</v>
      </c>
      <c r="EC19" s="395">
        <f>'CROP PARAMETERS'!O29</f>
        <v>0.06</v>
      </c>
      <c r="ED19" s="395">
        <f>'CROP PARAMETERS'!O29</f>
        <v>0.06</v>
      </c>
      <c r="EE19" s="395">
        <f>'CROP PARAMETERS'!O29</f>
        <v>0.06</v>
      </c>
      <c r="EF19" s="395">
        <f>'CROP PARAMETERS'!P29</f>
        <v>0.93685000506966154</v>
      </c>
      <c r="EG19" s="395">
        <f>'CROP PARAMETERS'!P29</f>
        <v>0.93685000506966154</v>
      </c>
      <c r="EH19" s="395">
        <f>'CROP PARAMETERS'!P29</f>
        <v>0.93685000506966154</v>
      </c>
      <c r="EI19" s="395">
        <f>'CROP PARAMETERS'!P29</f>
        <v>0.93685000506966154</v>
      </c>
      <c r="EJ19" s="395">
        <f>'CROP PARAMETERS'!S29</f>
        <v>0.26991355127051841</v>
      </c>
      <c r="EK19" s="395">
        <f>'CROP PARAMETERS'!S29</f>
        <v>0.26991355127051841</v>
      </c>
      <c r="EL19" s="395">
        <f>'CROP PARAMETERS'!S29</f>
        <v>0.26991355127051841</v>
      </c>
      <c r="EM19" s="395">
        <f>'CROP PARAMETERS'!S29</f>
        <v>0.26991355127051841</v>
      </c>
      <c r="EN19" s="395">
        <f>'CROP PARAMETERS'!T29</f>
        <v>0.37524084697461396</v>
      </c>
      <c r="EO19" s="395">
        <f>'CROP PARAMETERS'!T29</f>
        <v>0.37524084697461396</v>
      </c>
      <c r="EP19" s="395">
        <f>'CROP PARAMETERS'!T29</f>
        <v>0.37524084697461396</v>
      </c>
      <c r="EQ19" s="395">
        <f>'CROP PARAMETERS'!T29</f>
        <v>0.37524084697461396</v>
      </c>
      <c r="ER19" s="395">
        <f>'CROP PARAMETERS'!U29</f>
        <v>0.48306767959833019</v>
      </c>
      <c r="ES19" s="395">
        <f>'CROP PARAMETERS'!U29</f>
        <v>0.48306767959833019</v>
      </c>
      <c r="ET19" s="395">
        <f>'CROP PARAMETERS'!U29</f>
        <v>0.48306767959833019</v>
      </c>
      <c r="EU19" s="395">
        <f>'CROP PARAMETERS'!U29</f>
        <v>0.48306767959833019</v>
      </c>
      <c r="EV19" s="395">
        <f>'CROP PARAMETERS'!V29</f>
        <v>0.38</v>
      </c>
      <c r="EW19" s="395">
        <f>'CROP PARAMETERS'!V29</f>
        <v>0.38</v>
      </c>
      <c r="EX19" s="395">
        <f>'CROP PARAMETERS'!V29</f>
        <v>0.38</v>
      </c>
      <c r="EY19" s="395">
        <f>'CROP PARAMETERS'!V29</f>
        <v>0.38</v>
      </c>
      <c r="EZ19" s="395">
        <f>'CROP PARAMETERS'!W29</f>
        <v>0.1</v>
      </c>
      <c r="FA19" s="395">
        <f>'CROP PARAMETERS'!W29</f>
        <v>0.1</v>
      </c>
      <c r="FB19" s="395">
        <f>'CROP PARAMETERS'!W29</f>
        <v>0.1</v>
      </c>
      <c r="FC19" s="395">
        <f>'CROP PARAMETERS'!W29</f>
        <v>0.1</v>
      </c>
      <c r="FD19" s="395">
        <f>'CROP PARAMETERS'!Z29</f>
        <v>0.80150643851652781</v>
      </c>
      <c r="FE19" s="395">
        <f>'CROP PARAMETERS'!Z29</f>
        <v>0.80150643851652781</v>
      </c>
      <c r="FF19" s="395">
        <f>'CROP PARAMETERS'!Z29</f>
        <v>0.80150643851652781</v>
      </c>
      <c r="FG19" s="395">
        <f>'CROP PARAMETERS'!Z29</f>
        <v>0.80150643851652781</v>
      </c>
      <c r="FH19" s="395">
        <f>'CROP PARAMETERS'!AA29</f>
        <v>0.98462980877959039</v>
      </c>
      <c r="FI19" s="395">
        <f>'CROP PARAMETERS'!AA29</f>
        <v>0.98462980877959039</v>
      </c>
      <c r="FJ19" s="395">
        <f>'CROP PARAMETERS'!AA29</f>
        <v>0.98462980877959039</v>
      </c>
      <c r="FK19" s="395">
        <f>'CROP PARAMETERS'!AA29</f>
        <v>0.98462980877959039</v>
      </c>
      <c r="FL19" s="395">
        <f>'CROP PARAMETERS'!AB29</f>
        <v>0.99910010566715668</v>
      </c>
      <c r="FM19" s="395">
        <f>'CROP PARAMETERS'!AB29</f>
        <v>0.99910010566715668</v>
      </c>
      <c r="FN19" s="395">
        <f>'CROP PARAMETERS'!AB29</f>
        <v>0.99910010566715668</v>
      </c>
      <c r="FO19" s="395">
        <f>'CROP PARAMETERS'!AB29</f>
        <v>0.99910010566715668</v>
      </c>
      <c r="FP19" s="395">
        <f>'CROP PARAMETERS'!AC29</f>
        <v>0.71</v>
      </c>
      <c r="FQ19" s="395">
        <f>'CROP PARAMETERS'!AC29</f>
        <v>0.71</v>
      </c>
      <c r="FR19" s="395">
        <f>'CROP PARAMETERS'!AC29</f>
        <v>0.71</v>
      </c>
      <c r="FS19" s="395">
        <f>'CROP PARAMETERS'!AC29</f>
        <v>0.71</v>
      </c>
      <c r="FT19" s="395">
        <f>'CROP PARAMETERS'!AD29</f>
        <v>0</v>
      </c>
      <c r="FU19" s="395">
        <f>'CROP PARAMETERS'!AD29</f>
        <v>0</v>
      </c>
      <c r="FV19" s="395">
        <f>'CROP PARAMETERS'!AD29</f>
        <v>0</v>
      </c>
      <c r="FW19" s="395">
        <f>'CROP PARAMETERS'!AD29</f>
        <v>0</v>
      </c>
      <c r="FX19" s="395">
        <f>'CROP PARAMETERS'!AG29</f>
        <v>25</v>
      </c>
      <c r="FY19" s="395">
        <f>'CROP PARAMETERS'!AG29</f>
        <v>25</v>
      </c>
      <c r="FZ19" s="395">
        <f>'CROP PARAMETERS'!AG29</f>
        <v>25</v>
      </c>
      <c r="GA19" s="395">
        <f>'CROP PARAMETERS'!AG29</f>
        <v>25</v>
      </c>
      <c r="GB19" s="395">
        <f>'CROP PARAMETERS'!AH29</f>
        <v>10</v>
      </c>
      <c r="GC19" s="395">
        <f>'CROP PARAMETERS'!AH29</f>
        <v>10</v>
      </c>
      <c r="GD19" s="395">
        <f>'CROP PARAMETERS'!AH29</f>
        <v>10</v>
      </c>
      <c r="GE19" s="395">
        <f>'CROP PARAMETERS'!AH29</f>
        <v>10</v>
      </c>
      <c r="GF19" s="395">
        <f>'CROP PARAMETERS'!AI29</f>
        <v>25</v>
      </c>
      <c r="GG19" s="395">
        <f>'CROP PARAMETERS'!AI29</f>
        <v>25</v>
      </c>
      <c r="GH19" s="395">
        <f>'CROP PARAMETERS'!AI29</f>
        <v>25</v>
      </c>
      <c r="GI19" s="395">
        <f>'CROP PARAMETERS'!AI29</f>
        <v>25</v>
      </c>
      <c r="GJ19" s="395">
        <f>'CROP PARAMETERS'!AJ29</f>
        <v>10</v>
      </c>
      <c r="GK19" s="395">
        <f>'CROP PARAMETERS'!AJ29</f>
        <v>10</v>
      </c>
      <c r="GL19" s="395">
        <f>'CROP PARAMETERS'!AJ29</f>
        <v>10</v>
      </c>
      <c r="GM19" s="395">
        <f>'CROP PARAMETERS'!AJ29</f>
        <v>10</v>
      </c>
      <c r="GN19" s="395">
        <f>'CROP PARAMETERS'!AK29</f>
        <v>10</v>
      </c>
      <c r="GO19" s="395">
        <f>'CROP PARAMETERS'!AK29</f>
        <v>10</v>
      </c>
      <c r="GP19" s="395">
        <f>'CROP PARAMETERS'!AK29</f>
        <v>10</v>
      </c>
      <c r="GQ19" s="395">
        <f>'CROP PARAMETERS'!AK29</f>
        <v>10</v>
      </c>
      <c r="GR19" s="395"/>
      <c r="GS19" s="395"/>
      <c r="GT19" s="395"/>
      <c r="GU19" s="395"/>
      <c r="GV19" s="395"/>
      <c r="GW19" s="395"/>
      <c r="GX19" s="395"/>
      <c r="GY19" s="395"/>
      <c r="GZ19" s="395"/>
      <c r="HA19" s="395"/>
      <c r="HB19" s="395"/>
      <c r="HC19" s="395"/>
      <c r="HD19" s="395"/>
      <c r="HE19" s="395"/>
      <c r="HF19" s="395"/>
      <c r="HG19" s="395"/>
      <c r="HH19" s="395"/>
      <c r="HI19" s="395"/>
      <c r="HJ19" s="395"/>
      <c r="HK19" s="395"/>
      <c r="HL19" s="395">
        <f>'TREE PARAMETERS'!G28</f>
        <v>4</v>
      </c>
      <c r="HM19" s="395">
        <f>'TREE PARAMETERS'!H28</f>
        <v>5</v>
      </c>
      <c r="HN19" s="395">
        <f>'TREE PARAMETERS'!I28</f>
        <v>5</v>
      </c>
    </row>
    <row r="20" spans="1:222" x14ac:dyDescent="0.3">
      <c r="C20" s="396">
        <f>WEATHER!C30</f>
        <v>11</v>
      </c>
      <c r="D20" s="396">
        <f>WEATHER!D30</f>
        <v>29.7</v>
      </c>
      <c r="E20" s="396">
        <f>WEATHER!E30</f>
        <v>4.032258064516129</v>
      </c>
      <c r="F20" s="124">
        <f>Phosphorus!B44</f>
        <v>7.7542830628551533E-5</v>
      </c>
      <c r="G20" s="396">
        <f>Phosphorus!F44</f>
        <v>1610.7304506281876</v>
      </c>
      <c r="H20" s="396">
        <f>Phosphorus!G44</f>
        <v>1610.7304506281876</v>
      </c>
      <c r="I20" s="396">
        <f>Phosphorus!H44</f>
        <v>1610.7304506281876</v>
      </c>
      <c r="J20" s="396">
        <f>Phosphorus!I44</f>
        <v>1610.7304506281876</v>
      </c>
      <c r="K20" s="396"/>
      <c r="L20" s="396"/>
      <c r="M20" s="396"/>
      <c r="N20" s="396"/>
      <c r="O20" s="396"/>
      <c r="P20" s="396"/>
      <c r="Q20" s="396"/>
      <c r="R20" s="396"/>
      <c r="S20" s="396"/>
      <c r="T20" s="396"/>
      <c r="U20" s="397">
        <f>'CROP MANAGEMENT'!B29</f>
        <v>100</v>
      </c>
      <c r="V20" s="397">
        <f>'CROP MANAGEMENT'!G29</f>
        <v>100</v>
      </c>
      <c r="W20" s="397">
        <f>'CROP MANAGEMENT'!L29</f>
        <v>100</v>
      </c>
      <c r="X20" s="397">
        <f>'CROP MANAGEMENT'!Q29</f>
        <v>100</v>
      </c>
      <c r="Y20" s="397">
        <f>'CROP MANAGEMENT'!C29</f>
        <v>317</v>
      </c>
      <c r="Z20" s="397">
        <f>'CROP MANAGEMENT'!H29</f>
        <v>317</v>
      </c>
      <c r="AA20" s="397">
        <f>'CROP MANAGEMENT'!M29</f>
        <v>317</v>
      </c>
      <c r="AB20" s="397">
        <f>'CROP MANAGEMENT'!R29</f>
        <v>317</v>
      </c>
      <c r="AC20" s="397">
        <f>'CROP MANAGEMENT'!D29</f>
        <v>2</v>
      </c>
      <c r="AD20" s="397">
        <f>'CROP MANAGEMENT'!I29</f>
        <v>2</v>
      </c>
      <c r="AE20" s="397">
        <f>'CROP MANAGEMENT'!N29</f>
        <v>2</v>
      </c>
      <c r="AF20" s="397">
        <f>'CROP MANAGEMENT'!S29</f>
        <v>2</v>
      </c>
      <c r="AG20" s="397">
        <f>'CROP MANAGEMENT'!V29</f>
        <v>100</v>
      </c>
      <c r="AH20" s="397">
        <f>'CROP MANAGEMENT'!W29</f>
        <v>1</v>
      </c>
      <c r="AI20" s="396">
        <f>'CROP MANAGEMENT'!X29</f>
        <v>0</v>
      </c>
      <c r="AJ20" s="396">
        <f>'CROP MANAGEMENT'!Y29</f>
        <v>0</v>
      </c>
      <c r="AK20" s="396">
        <f>'CROP MANAGEMENT'!Z29</f>
        <v>0</v>
      </c>
      <c r="AL20" s="396">
        <f>'CROP MANAGEMENT'!AA29</f>
        <v>0</v>
      </c>
      <c r="AM20" s="396">
        <f>'CROP MANAGEMENT'!AB29</f>
        <v>0</v>
      </c>
      <c r="AN20" s="396">
        <f>'CROP MANAGEMENT'!AC29</f>
        <v>0</v>
      </c>
      <c r="AO20" s="396">
        <f>'CROP MANAGEMENT'!AD29</f>
        <v>0</v>
      </c>
      <c r="AP20" s="396">
        <f>'CROP MANAGEMENT'!AE29</f>
        <v>0</v>
      </c>
      <c r="AQ20" s="397">
        <f>'TREE MANAGEMENT'!C29</f>
        <v>100</v>
      </c>
      <c r="AR20" s="397">
        <f>'TREE MANAGEMENT'!E29</f>
        <v>100</v>
      </c>
      <c r="AS20" s="397">
        <f>'TREE MANAGEMENT'!G29</f>
        <v>100</v>
      </c>
      <c r="AT20" s="397">
        <f>'TREE MANAGEMENT'!D29</f>
        <v>251</v>
      </c>
      <c r="AU20" s="397">
        <f>'TREE MANAGEMENT'!F29</f>
        <v>251</v>
      </c>
      <c r="AV20" s="397">
        <f>'TREE MANAGEMENT'!H29</f>
        <v>251</v>
      </c>
      <c r="AW20" s="397"/>
      <c r="AX20" s="268">
        <f>'TREE MANAGEMENT'!K29</f>
        <v>100</v>
      </c>
      <c r="AY20" s="268">
        <f>'TREE MANAGEMENT'!L29</f>
        <v>146</v>
      </c>
      <c r="AZ20" s="268">
        <f>'TREE MANAGEMENT'!M29</f>
        <v>1</v>
      </c>
      <c r="BA20" s="268">
        <f>'TREE MANAGEMENT'!O29</f>
        <v>1</v>
      </c>
      <c r="BB20" s="268">
        <f>'TREE MANAGEMENT'!Q29</f>
        <v>1</v>
      </c>
      <c r="BC20" s="268">
        <f>'TREE MANAGEMENT'!N29</f>
        <v>0</v>
      </c>
      <c r="BD20" s="268">
        <f>'TREE MANAGEMENT'!P29</f>
        <v>0</v>
      </c>
      <c r="BE20" s="268">
        <f>'TREE MANAGEMENT'!R29</f>
        <v>0</v>
      </c>
      <c r="BF20" s="268">
        <f>'TREE MANAGEMENT'!W29</f>
        <v>100</v>
      </c>
      <c r="BG20" s="268">
        <f>'TREE MANAGEMENT'!Y29</f>
        <v>100</v>
      </c>
      <c r="BH20" s="268">
        <f>'TREE MANAGEMENT'!AA29</f>
        <v>100</v>
      </c>
      <c r="BI20" s="268">
        <f>'TREE MANAGEMENT'!X29</f>
        <v>364</v>
      </c>
      <c r="BJ20" s="268">
        <f>'TREE MANAGEMENT'!Z29</f>
        <v>364</v>
      </c>
      <c r="BK20" s="268">
        <f>'TREE MANAGEMENT'!AB29</f>
        <v>364</v>
      </c>
      <c r="BU20" s="124">
        <f>'Soil Hydraulic'!B31</f>
        <v>6.1444778427383699</v>
      </c>
      <c r="BV20" s="124">
        <f>'Soil Hydraulic'!I31</f>
        <v>1.435569632499704</v>
      </c>
      <c r="BW20" s="124">
        <f>'Soil Hydraulic'!P31</f>
        <v>0.17454010462197292</v>
      </c>
      <c r="BX20" s="124">
        <f>'Soil Hydraulic'!W31</f>
        <v>6.534317353968852E-2</v>
      </c>
      <c r="BY20" s="396">
        <f>'Soil Hydraulic'!C31</f>
        <v>-413.5154410939316</v>
      </c>
      <c r="BZ20" s="396">
        <f>'Soil Hydraulic'!J31</f>
        <v>-1505.8921353219371</v>
      </c>
      <c r="CA20" s="396">
        <f>'Soil Hydraulic'!Q31</f>
        <v>-1442.9899181679684</v>
      </c>
      <c r="CB20" s="396">
        <f>'Soil Hydraulic'!X31</f>
        <v>-2552.7482247030689</v>
      </c>
      <c r="CC20" s="395">
        <f>'Soil Hydraulic'!E31</f>
        <v>0.60239082595428006</v>
      </c>
      <c r="CD20" s="395">
        <f>'Soil Hydraulic'!L31</f>
        <v>0.38811864729073053</v>
      </c>
      <c r="CE20" s="395">
        <f>'Soil Hydraulic'!S31</f>
        <v>4.7090934516503716E-2</v>
      </c>
      <c r="CF20" s="395">
        <f>'Soil Hydraulic'!Z31</f>
        <v>3.2363444883775558E-2</v>
      </c>
      <c r="CG20" s="395">
        <f>'Soil Hydraulic'!E31</f>
        <v>0.60239082595428006</v>
      </c>
      <c r="CH20" s="395">
        <f>'Soil Hydraulic'!L31</f>
        <v>0.38811864729073053</v>
      </c>
      <c r="CI20" s="395">
        <f>'Soil Hydraulic'!S31</f>
        <v>4.7090934516503716E-2</v>
      </c>
      <c r="CJ20" s="395">
        <f>'Soil Hydraulic'!Z31</f>
        <v>3.2363444883775558E-2</v>
      </c>
      <c r="CK20" s="395">
        <f>'Soil Hydraulic'!E31</f>
        <v>0.60239082595428006</v>
      </c>
      <c r="CL20" s="395">
        <f>'Soil Hydraulic'!L31</f>
        <v>0.38811864729073053</v>
      </c>
      <c r="CM20" s="395">
        <f>'Soil Hydraulic'!S31</f>
        <v>4.7090934516503716E-2</v>
      </c>
      <c r="CN20" s="395">
        <f>'Soil Hydraulic'!Z31</f>
        <v>3.2363444883775558E-2</v>
      </c>
      <c r="CO20" s="395">
        <f>'Soil Hydraulic'!E31</f>
        <v>0.60239082595428006</v>
      </c>
      <c r="CP20" s="395">
        <f>'Soil Hydraulic'!L31</f>
        <v>0.38811864729073053</v>
      </c>
      <c r="CQ20" s="395">
        <f>'Soil Hydraulic'!S31</f>
        <v>4.7090934516503716E-2</v>
      </c>
      <c r="CR20" s="395">
        <f>'Soil Hydraulic'!Z31</f>
        <v>3.2363444883775558E-2</v>
      </c>
      <c r="CS20" s="395">
        <f>'Soil Hydraulic'!E31</f>
        <v>0.60239082595428006</v>
      </c>
      <c r="CT20" s="395">
        <f>'Soil Hydraulic'!E31</f>
        <v>0.60239082595428006</v>
      </c>
      <c r="CU20" s="395">
        <f>'Soil Hydraulic'!E31</f>
        <v>0.60239082595428006</v>
      </c>
      <c r="CV20" s="395">
        <f>'Soil Hydraulic'!L31</f>
        <v>0.38811864729073053</v>
      </c>
      <c r="CW20" s="395">
        <f>'Soil Hydraulic'!L31</f>
        <v>0.38811864729073053</v>
      </c>
      <c r="CX20" s="395">
        <f>'Soil Hydraulic'!L31</f>
        <v>0.38811864729073053</v>
      </c>
      <c r="CY20" s="395">
        <f>'Soil Hydraulic'!S31</f>
        <v>4.7090934516503716E-2</v>
      </c>
      <c r="CZ20" s="395">
        <f>'Soil Hydraulic'!S31</f>
        <v>4.7090934516503716E-2</v>
      </c>
      <c r="DA20" s="395">
        <f>'Soil Hydraulic'!S31</f>
        <v>4.7090934516503716E-2</v>
      </c>
      <c r="DB20" s="395">
        <f>'Soil Hydraulic'!Z31</f>
        <v>3.2363444883775558E-2</v>
      </c>
      <c r="DC20" s="395">
        <f>'Soil Hydraulic'!Z31</f>
        <v>3.2363444883775558E-2</v>
      </c>
      <c r="DD20" s="395">
        <f>'Soil Hydraulic'!Z31</f>
        <v>3.2363444883775558E-2</v>
      </c>
      <c r="DE20" s="395">
        <f>'Soil Hydraulic'!G31</f>
        <v>0.31026785564945442</v>
      </c>
      <c r="DF20" s="395">
        <f>'Soil Hydraulic'!N31</f>
        <v>0.34297942840984125</v>
      </c>
      <c r="DG20" s="395">
        <f>'Soil Hydraulic'!U31</f>
        <v>0.32235655055143336</v>
      </c>
      <c r="DH20" s="395">
        <f>'Soil Hydraulic'!AB31</f>
        <v>0.33122322174115487</v>
      </c>
      <c r="DI20" s="395">
        <f>'Soil Hydraulic'!G31</f>
        <v>0.31026785564945442</v>
      </c>
      <c r="DJ20" s="395">
        <f>'Soil Hydraulic'!AD31</f>
        <v>1.52</v>
      </c>
      <c r="DK20" s="268">
        <f>'CROP PARAMETERS'!E30</f>
        <v>0.01</v>
      </c>
      <c r="DL20" s="268">
        <f>'CROP PARAMETERS'!F30</f>
        <v>0.01</v>
      </c>
      <c r="DM20" s="268">
        <f>'CROP PARAMETERS'!G30</f>
        <v>0.01</v>
      </c>
      <c r="DN20" s="268">
        <f>'CROP PARAMETERS'!H30</f>
        <v>0.01</v>
      </c>
      <c r="DO20" s="268">
        <f>'CROP PARAMETERS'!I30</f>
        <v>5.0000000000000001E-3</v>
      </c>
      <c r="DP20" s="395">
        <f>'CROP PARAMETERS'!L30</f>
        <v>0.47535540489946571</v>
      </c>
      <c r="DQ20" s="395">
        <f>'CROP PARAMETERS'!L30</f>
        <v>0.47535540489946571</v>
      </c>
      <c r="DR20" s="395">
        <f>'CROP PARAMETERS'!L30</f>
        <v>0.47535540489946571</v>
      </c>
      <c r="DS20" s="395">
        <f>'CROP PARAMETERS'!L30</f>
        <v>0.47535540489946571</v>
      </c>
      <c r="DT20" s="395">
        <f>'CROP PARAMETERS'!M30</f>
        <v>0.21570844370713907</v>
      </c>
      <c r="DU20" s="395">
        <f>'CROP PARAMETERS'!M30</f>
        <v>0.21570844370713907</v>
      </c>
      <c r="DV20" s="395">
        <f>'CROP PARAMETERS'!M30</f>
        <v>0.21570844370713907</v>
      </c>
      <c r="DW20" s="395">
        <f>'CROP PARAMETERS'!M30</f>
        <v>0.21570844370713907</v>
      </c>
      <c r="DX20" s="395">
        <f>'CROP PARAMETERS'!N30</f>
        <v>0.27963211121416831</v>
      </c>
      <c r="DY20" s="395">
        <f>'CROP PARAMETERS'!N30</f>
        <v>0.27963211121416831</v>
      </c>
      <c r="DZ20" s="395">
        <f>'CROP PARAMETERS'!N30</f>
        <v>0.27963211121416831</v>
      </c>
      <c r="EA20" s="395">
        <f>'CROP PARAMETERS'!N30</f>
        <v>0.27963211121416831</v>
      </c>
      <c r="EB20" s="395">
        <f>'CROP PARAMETERS'!O30</f>
        <v>4.8000000000000001E-2</v>
      </c>
      <c r="EC20" s="395">
        <f>'CROP PARAMETERS'!O30</f>
        <v>4.8000000000000001E-2</v>
      </c>
      <c r="ED20" s="395">
        <f>'CROP PARAMETERS'!O30</f>
        <v>4.8000000000000001E-2</v>
      </c>
      <c r="EE20" s="395">
        <f>'CROP PARAMETERS'!O30</f>
        <v>4.8000000000000001E-2</v>
      </c>
      <c r="EF20" s="395">
        <f>'CROP PARAMETERS'!P30</f>
        <v>0.93685000506966154</v>
      </c>
      <c r="EG20" s="395">
        <f>'CROP PARAMETERS'!P30</f>
        <v>0.93685000506966154</v>
      </c>
      <c r="EH20" s="395">
        <f>'CROP PARAMETERS'!P30</f>
        <v>0.93685000506966154</v>
      </c>
      <c r="EI20" s="395">
        <f>'CROP PARAMETERS'!P30</f>
        <v>0.93685000506966154</v>
      </c>
      <c r="EJ20" s="395">
        <f>'CROP PARAMETERS'!S30</f>
        <v>0.32226261102953224</v>
      </c>
      <c r="EK20" s="395">
        <f>'CROP PARAMETERS'!S30</f>
        <v>0.32226261102953224</v>
      </c>
      <c r="EL20" s="395">
        <f>'CROP PARAMETERS'!S30</f>
        <v>0.32226261102953224</v>
      </c>
      <c r="EM20" s="395">
        <f>'CROP PARAMETERS'!S30</f>
        <v>0.32226261102953224</v>
      </c>
      <c r="EN20" s="395">
        <f>'CROP PARAMETERS'!T30</f>
        <v>0.38010067622888682</v>
      </c>
      <c r="EO20" s="395">
        <f>'CROP PARAMETERS'!T30</f>
        <v>0.38010067622888682</v>
      </c>
      <c r="EP20" s="395">
        <f>'CROP PARAMETERS'!T30</f>
        <v>0.38010067622888682</v>
      </c>
      <c r="EQ20" s="395">
        <f>'CROP PARAMETERS'!T30</f>
        <v>0.38010067622888682</v>
      </c>
      <c r="ER20" s="395">
        <f>'CROP PARAMETERS'!U30</f>
        <v>0.50453590020531081</v>
      </c>
      <c r="ES20" s="395">
        <f>'CROP PARAMETERS'!U30</f>
        <v>0.50453590020531081</v>
      </c>
      <c r="ET20" s="395">
        <f>'CROP PARAMETERS'!U30</f>
        <v>0.50453590020531081</v>
      </c>
      <c r="EU20" s="395">
        <f>'CROP PARAMETERS'!U30</f>
        <v>0.50453590020531081</v>
      </c>
      <c r="EV20" s="395">
        <f>'CROP PARAMETERS'!V30</f>
        <v>0.38</v>
      </c>
      <c r="EW20" s="395">
        <f>'CROP PARAMETERS'!V30</f>
        <v>0.38</v>
      </c>
      <c r="EX20" s="395">
        <f>'CROP PARAMETERS'!V30</f>
        <v>0.38</v>
      </c>
      <c r="EY20" s="395">
        <f>'CROP PARAMETERS'!V30</f>
        <v>0.38</v>
      </c>
      <c r="EZ20" s="395">
        <f>'CROP PARAMETERS'!W30</f>
        <v>0.1</v>
      </c>
      <c r="FA20" s="395">
        <f>'CROP PARAMETERS'!W30</f>
        <v>0.1</v>
      </c>
      <c r="FB20" s="395">
        <f>'CROP PARAMETERS'!W30</f>
        <v>0.1</v>
      </c>
      <c r="FC20" s="395">
        <f>'CROP PARAMETERS'!W30</f>
        <v>0.1</v>
      </c>
      <c r="FD20" s="395">
        <f>'CROP PARAMETERS'!Z30</f>
        <v>0.7373512516168933</v>
      </c>
      <c r="FE20" s="395">
        <f>'CROP PARAMETERS'!Z30</f>
        <v>0.7373512516168933</v>
      </c>
      <c r="FF20" s="395">
        <f>'CROP PARAMETERS'!Z30</f>
        <v>0.7373512516168933</v>
      </c>
      <c r="FG20" s="395">
        <f>'CROP PARAMETERS'!Z30</f>
        <v>0.7373512516168933</v>
      </c>
      <c r="FH20" s="395">
        <f>'CROP PARAMETERS'!AA30</f>
        <v>0.61780002463042805</v>
      </c>
      <c r="FI20" s="395">
        <f>'CROP PARAMETERS'!AA30</f>
        <v>0.61780002463042805</v>
      </c>
      <c r="FJ20" s="395">
        <f>'CROP PARAMETERS'!AA30</f>
        <v>0.61780002463042805</v>
      </c>
      <c r="FK20" s="395">
        <f>'CROP PARAMETERS'!AA30</f>
        <v>0.61780002463042805</v>
      </c>
      <c r="FL20" s="395">
        <f>'CROP PARAMETERS'!AB30</f>
        <v>0.99970383224488701</v>
      </c>
      <c r="FM20" s="395">
        <f>'CROP PARAMETERS'!AB30</f>
        <v>0.99970383224488701</v>
      </c>
      <c r="FN20" s="395">
        <f>'CROP PARAMETERS'!AB30</f>
        <v>0.99970383224488701</v>
      </c>
      <c r="FO20" s="395">
        <f>'CROP PARAMETERS'!AB30</f>
        <v>0.99970383224488701</v>
      </c>
      <c r="FP20" s="395">
        <f>'CROP PARAMETERS'!AC30</f>
        <v>0.77</v>
      </c>
      <c r="FQ20" s="395">
        <f>'CROP PARAMETERS'!AC30</f>
        <v>0.77</v>
      </c>
      <c r="FR20" s="395">
        <f>'CROP PARAMETERS'!AC30</f>
        <v>0.77</v>
      </c>
      <c r="FS20" s="395">
        <f>'CROP PARAMETERS'!AC30</f>
        <v>0.77</v>
      </c>
      <c r="FT20" s="395">
        <f>'CROP PARAMETERS'!AD30</f>
        <v>0</v>
      </c>
      <c r="FU20" s="395">
        <f>'CROP PARAMETERS'!AD30</f>
        <v>0</v>
      </c>
      <c r="FV20" s="395">
        <f>'CROP PARAMETERS'!AD30</f>
        <v>0</v>
      </c>
      <c r="FW20" s="395">
        <f>'CROP PARAMETERS'!AD30</f>
        <v>0</v>
      </c>
      <c r="FX20" s="395">
        <f>'CROP PARAMETERS'!AG30</f>
        <v>25</v>
      </c>
      <c r="FY20" s="395">
        <f>'CROP PARAMETERS'!AG30</f>
        <v>25</v>
      </c>
      <c r="FZ20" s="395">
        <f>'CROP PARAMETERS'!AG30</f>
        <v>25</v>
      </c>
      <c r="GA20" s="395">
        <f>'CROP PARAMETERS'!AG30</f>
        <v>25</v>
      </c>
      <c r="GB20" s="395">
        <f>'CROP PARAMETERS'!AH30</f>
        <v>10</v>
      </c>
      <c r="GC20" s="395">
        <f>'CROP PARAMETERS'!AH30</f>
        <v>10</v>
      </c>
      <c r="GD20" s="395">
        <f>'CROP PARAMETERS'!AH30</f>
        <v>10</v>
      </c>
      <c r="GE20" s="395">
        <f>'CROP PARAMETERS'!AH30</f>
        <v>10</v>
      </c>
      <c r="GF20" s="395">
        <f>'CROP PARAMETERS'!AI30</f>
        <v>25</v>
      </c>
      <c r="GG20" s="395">
        <f>'CROP PARAMETERS'!AI30</f>
        <v>25</v>
      </c>
      <c r="GH20" s="395">
        <f>'CROP PARAMETERS'!AI30</f>
        <v>25</v>
      </c>
      <c r="GI20" s="395">
        <f>'CROP PARAMETERS'!AI30</f>
        <v>25</v>
      </c>
      <c r="GJ20" s="395">
        <f>'CROP PARAMETERS'!AJ30</f>
        <v>10</v>
      </c>
      <c r="GK20" s="395">
        <f>'CROP PARAMETERS'!AJ30</f>
        <v>10</v>
      </c>
      <c r="GL20" s="395">
        <f>'CROP PARAMETERS'!AJ30</f>
        <v>10</v>
      </c>
      <c r="GM20" s="395">
        <f>'CROP PARAMETERS'!AJ30</f>
        <v>10</v>
      </c>
      <c r="GN20" s="395">
        <f>'CROP PARAMETERS'!AK30</f>
        <v>10</v>
      </c>
      <c r="GO20" s="395">
        <f>'CROP PARAMETERS'!AK30</f>
        <v>10</v>
      </c>
      <c r="GP20" s="395">
        <f>'CROP PARAMETERS'!AK30</f>
        <v>10</v>
      </c>
      <c r="GQ20" s="395">
        <f>'CROP PARAMETERS'!AK30</f>
        <v>10</v>
      </c>
      <c r="GR20" s="395"/>
      <c r="GS20" s="395"/>
      <c r="GT20" s="395"/>
      <c r="GU20" s="395"/>
      <c r="GV20" s="395"/>
      <c r="GW20" s="395"/>
      <c r="GX20" s="395"/>
      <c r="GY20" s="395"/>
      <c r="GZ20" s="395"/>
      <c r="HA20" s="395"/>
      <c r="HB20" s="395"/>
      <c r="HC20" s="395"/>
      <c r="HD20" s="395"/>
      <c r="HE20" s="395"/>
      <c r="HF20" s="395"/>
      <c r="HG20" s="395"/>
      <c r="HH20" s="395"/>
      <c r="HI20" s="395"/>
      <c r="HJ20" s="395"/>
      <c r="HK20" s="395"/>
      <c r="HL20" s="395">
        <f>'TREE PARAMETERS'!G29</f>
        <v>1</v>
      </c>
      <c r="HM20" s="395">
        <f>'TREE PARAMETERS'!H29</f>
        <v>0.5</v>
      </c>
      <c r="HN20" s="395">
        <f>'TREE PARAMETERS'!I29</f>
        <v>0.9</v>
      </c>
    </row>
    <row r="21" spans="1:222" x14ac:dyDescent="0.3">
      <c r="C21" s="396">
        <f>WEATHER!C31</f>
        <v>0</v>
      </c>
      <c r="D21" s="396">
        <f>WEATHER!D31</f>
        <v>29.7</v>
      </c>
      <c r="E21" s="396">
        <f>WEATHER!E31</f>
        <v>4.032258064516129</v>
      </c>
      <c r="F21" s="124">
        <f>Phosphorus!B45</f>
        <v>7.7542830628551533E-5</v>
      </c>
      <c r="G21" s="396">
        <f>Phosphorus!F45</f>
        <v>1560.4101358327409</v>
      </c>
      <c r="H21" s="396">
        <f>Phosphorus!G45</f>
        <v>1560.4101358327409</v>
      </c>
      <c r="I21" s="396">
        <f>Phosphorus!H45</f>
        <v>1560.4101358327409</v>
      </c>
      <c r="J21" s="396">
        <f>Phosphorus!I45</f>
        <v>1560.4101358327409</v>
      </c>
      <c r="K21" s="396"/>
      <c r="L21" s="396"/>
      <c r="M21" s="396"/>
      <c r="N21" s="396"/>
      <c r="O21" s="396"/>
      <c r="P21" s="396"/>
      <c r="Q21" s="396"/>
      <c r="R21" s="396"/>
      <c r="S21" s="396"/>
      <c r="T21" s="396"/>
      <c r="U21" s="397">
        <f>'CROP MANAGEMENT'!B30</f>
        <v>100</v>
      </c>
      <c r="V21" s="397">
        <f>'CROP MANAGEMENT'!G30</f>
        <v>100</v>
      </c>
      <c r="W21" s="397">
        <f>'CROP MANAGEMENT'!L30</f>
        <v>100</v>
      </c>
      <c r="X21" s="397">
        <f>'CROP MANAGEMENT'!Q30</f>
        <v>100</v>
      </c>
      <c r="Y21" s="397">
        <f>'CROP MANAGEMENT'!C30</f>
        <v>317</v>
      </c>
      <c r="Z21" s="397">
        <f>'CROP MANAGEMENT'!H30</f>
        <v>317</v>
      </c>
      <c r="AA21" s="397">
        <f>'CROP MANAGEMENT'!M30</f>
        <v>317</v>
      </c>
      <c r="AB21" s="397">
        <f>'CROP MANAGEMENT'!R30</f>
        <v>317</v>
      </c>
      <c r="AC21" s="397">
        <f>'CROP MANAGEMENT'!D30</f>
        <v>2</v>
      </c>
      <c r="AD21" s="397">
        <f>'CROP MANAGEMENT'!I30</f>
        <v>2</v>
      </c>
      <c r="AE21" s="397">
        <f>'CROP MANAGEMENT'!N30</f>
        <v>2</v>
      </c>
      <c r="AF21" s="397">
        <f>'CROP MANAGEMENT'!S30</f>
        <v>2</v>
      </c>
      <c r="AG21" s="397">
        <f>'CROP MANAGEMENT'!V30</f>
        <v>100</v>
      </c>
      <c r="AH21" s="397">
        <f>'CROP MANAGEMENT'!W30</f>
        <v>1</v>
      </c>
      <c r="AI21" s="396">
        <f>'CROP MANAGEMENT'!X30</f>
        <v>0</v>
      </c>
      <c r="AJ21" s="396">
        <f>'CROP MANAGEMENT'!Y30</f>
        <v>0</v>
      </c>
      <c r="AK21" s="396">
        <f>'CROP MANAGEMENT'!Z30</f>
        <v>0</v>
      </c>
      <c r="AL21" s="396">
        <f>'CROP MANAGEMENT'!AA30</f>
        <v>0</v>
      </c>
      <c r="AM21" s="396">
        <f>'CROP MANAGEMENT'!AB30</f>
        <v>0</v>
      </c>
      <c r="AN21" s="396">
        <f>'CROP MANAGEMENT'!AC30</f>
        <v>0</v>
      </c>
      <c r="AO21" s="396">
        <f>'CROP MANAGEMENT'!AD30</f>
        <v>0</v>
      </c>
      <c r="AP21" s="396">
        <f>'CROP MANAGEMENT'!AE30</f>
        <v>0</v>
      </c>
      <c r="AQ21" s="397">
        <f>'TREE MANAGEMENT'!C30</f>
        <v>100</v>
      </c>
      <c r="AR21" s="397">
        <f>'TREE MANAGEMENT'!E30</f>
        <v>100</v>
      </c>
      <c r="AS21" s="397">
        <f>'TREE MANAGEMENT'!G30</f>
        <v>100</v>
      </c>
      <c r="AT21" s="397">
        <f>'TREE MANAGEMENT'!D30</f>
        <v>251</v>
      </c>
      <c r="AU21" s="397">
        <f>'TREE MANAGEMENT'!F30</f>
        <v>251</v>
      </c>
      <c r="AV21" s="397">
        <f>'TREE MANAGEMENT'!H30</f>
        <v>251</v>
      </c>
      <c r="AW21" s="397"/>
      <c r="AX21" s="268">
        <f>'TREE MANAGEMENT'!K30</f>
        <v>100</v>
      </c>
      <c r="AY21" s="268">
        <f>'TREE MANAGEMENT'!L30</f>
        <v>146</v>
      </c>
      <c r="AZ21" s="268">
        <f>'TREE MANAGEMENT'!M30</f>
        <v>1</v>
      </c>
      <c r="BA21" s="268">
        <f>'TREE MANAGEMENT'!O30</f>
        <v>1</v>
      </c>
      <c r="BB21" s="268">
        <f>'TREE MANAGEMENT'!Q30</f>
        <v>1</v>
      </c>
      <c r="BC21" s="268">
        <f>'TREE MANAGEMENT'!N30</f>
        <v>0</v>
      </c>
      <c r="BD21" s="268">
        <f>'TREE MANAGEMENT'!P30</f>
        <v>0</v>
      </c>
      <c r="BE21" s="268">
        <f>'TREE MANAGEMENT'!R30</f>
        <v>0</v>
      </c>
      <c r="BF21" s="268">
        <f>'TREE MANAGEMENT'!W30</f>
        <v>100</v>
      </c>
      <c r="BG21" s="268">
        <f>'TREE MANAGEMENT'!Y30</f>
        <v>100</v>
      </c>
      <c r="BH21" s="268">
        <f>'TREE MANAGEMENT'!AA30</f>
        <v>100</v>
      </c>
      <c r="BI21" s="268">
        <f>'TREE MANAGEMENT'!X30</f>
        <v>364</v>
      </c>
      <c r="BJ21" s="268">
        <f>'TREE MANAGEMENT'!Z30</f>
        <v>364</v>
      </c>
      <c r="BK21" s="268">
        <f>'TREE MANAGEMENT'!AB30</f>
        <v>364</v>
      </c>
      <c r="BU21" s="124">
        <f>'Soil Hydraulic'!B32</f>
        <v>7.5674563179730026</v>
      </c>
      <c r="BV21" s="124">
        <f>'Soil Hydraulic'!I32</f>
        <v>1.7735118615202159</v>
      </c>
      <c r="BW21" s="124">
        <f>'Soil Hydraulic'!P32</f>
        <v>0.26585400553159622</v>
      </c>
      <c r="BX21" s="124">
        <f>'Soil Hydraulic'!W32</f>
        <v>0.10090818576156138</v>
      </c>
      <c r="BY21" s="396">
        <f>'Soil Hydraulic'!C32</f>
        <v>-317.01546363909199</v>
      </c>
      <c r="BZ21" s="396">
        <f>'Soil Hydraulic'!J32</f>
        <v>-1058.2028916978163</v>
      </c>
      <c r="CA21" s="396">
        <f>'Soil Hydraulic'!Q32</f>
        <v>-961.52950490650005</v>
      </c>
      <c r="CB21" s="396">
        <f>'Soil Hydraulic'!X32</f>
        <v>-1629.1081352238855</v>
      </c>
      <c r="CC21" s="395">
        <f>'Soil Hydraulic'!E32</f>
        <v>0.39672540791441413</v>
      </c>
      <c r="CD21" s="395">
        <f>'Soil Hydraulic'!L32</f>
        <v>0.25427024063545278</v>
      </c>
      <c r="CE21" s="395">
        <f>'Soil Hydraulic'!S32</f>
        <v>3.0833567779308995E-2</v>
      </c>
      <c r="CF21" s="395">
        <f>'Soil Hydraulic'!Z32</f>
        <v>2.0921135394984091E-2</v>
      </c>
      <c r="CG21" s="395">
        <f>'Soil Hydraulic'!E32</f>
        <v>0.39672540791441413</v>
      </c>
      <c r="CH21" s="395">
        <f>'Soil Hydraulic'!L32</f>
        <v>0.25427024063545278</v>
      </c>
      <c r="CI21" s="395">
        <f>'Soil Hydraulic'!S32</f>
        <v>3.0833567779308995E-2</v>
      </c>
      <c r="CJ21" s="395">
        <f>'Soil Hydraulic'!Z32</f>
        <v>2.0921135394984091E-2</v>
      </c>
      <c r="CK21" s="395">
        <f>'Soil Hydraulic'!E32</f>
        <v>0.39672540791441413</v>
      </c>
      <c r="CL21" s="395">
        <f>'Soil Hydraulic'!L32</f>
        <v>0.25427024063545278</v>
      </c>
      <c r="CM21" s="395">
        <f>'Soil Hydraulic'!S32</f>
        <v>3.0833567779308995E-2</v>
      </c>
      <c r="CN21" s="395">
        <f>'Soil Hydraulic'!Z32</f>
        <v>2.0921135394984091E-2</v>
      </c>
      <c r="CO21" s="395">
        <f>'Soil Hydraulic'!E32</f>
        <v>0.39672540791441413</v>
      </c>
      <c r="CP21" s="395">
        <f>'Soil Hydraulic'!L32</f>
        <v>0.25427024063545278</v>
      </c>
      <c r="CQ21" s="395">
        <f>'Soil Hydraulic'!S32</f>
        <v>3.0833567779308995E-2</v>
      </c>
      <c r="CR21" s="395">
        <f>'Soil Hydraulic'!Z32</f>
        <v>2.0921135394984091E-2</v>
      </c>
      <c r="CS21" s="395">
        <f>'Soil Hydraulic'!E32</f>
        <v>0.39672540791441413</v>
      </c>
      <c r="CT21" s="395">
        <f>'Soil Hydraulic'!E32</f>
        <v>0.39672540791441413</v>
      </c>
      <c r="CU21" s="395">
        <f>'Soil Hydraulic'!E32</f>
        <v>0.39672540791441413</v>
      </c>
      <c r="CV21" s="395">
        <f>'Soil Hydraulic'!L32</f>
        <v>0.25427024063545278</v>
      </c>
      <c r="CW21" s="395">
        <f>'Soil Hydraulic'!L32</f>
        <v>0.25427024063545278</v>
      </c>
      <c r="CX21" s="395">
        <f>'Soil Hydraulic'!L32</f>
        <v>0.25427024063545278</v>
      </c>
      <c r="CY21" s="395">
        <f>'Soil Hydraulic'!S32</f>
        <v>3.0833567779308995E-2</v>
      </c>
      <c r="CZ21" s="395">
        <f>'Soil Hydraulic'!S32</f>
        <v>3.0833567779308995E-2</v>
      </c>
      <c r="DA21" s="395">
        <f>'Soil Hydraulic'!S32</f>
        <v>3.0833567779308995E-2</v>
      </c>
      <c r="DB21" s="395">
        <f>'Soil Hydraulic'!Z32</f>
        <v>2.0921135394984091E-2</v>
      </c>
      <c r="DC21" s="395">
        <f>'Soil Hydraulic'!Z32</f>
        <v>2.0921135394984091E-2</v>
      </c>
      <c r="DD21" s="395">
        <f>'Soil Hydraulic'!Z32</f>
        <v>2.0921135394984091E-2</v>
      </c>
      <c r="DE21" s="395">
        <f>'Soil Hydraulic'!G32</f>
        <v>0.31856572848789755</v>
      </c>
      <c r="DF21" s="395">
        <f>'Soil Hydraulic'!N32</f>
        <v>0.34963495501057112</v>
      </c>
      <c r="DG21" s="395">
        <f>'Soil Hydraulic'!U32</f>
        <v>0.32779546073554383</v>
      </c>
      <c r="DH21" s="395">
        <f>'Soil Hydraulic'!AB32</f>
        <v>0.33615944495240996</v>
      </c>
      <c r="DI21" s="395">
        <f>'Soil Hydraulic'!G32</f>
        <v>0.31856572848789755</v>
      </c>
      <c r="DJ21" s="395">
        <f>'Soil Hydraulic'!AD32</f>
        <v>1.54</v>
      </c>
      <c r="DK21" s="268">
        <f>'CROP PARAMETERS'!E31</f>
        <v>1E-3</v>
      </c>
      <c r="DL21" s="268">
        <f>'CROP PARAMETERS'!F31</f>
        <v>2.5000000000000001E-3</v>
      </c>
      <c r="DM21" s="268">
        <f>'CROP PARAMETERS'!G31</f>
        <v>1E-3</v>
      </c>
      <c r="DN21" s="268">
        <f>'CROP PARAMETERS'!H31</f>
        <v>1E-3</v>
      </c>
      <c r="DO21" s="268">
        <f>'CROP PARAMETERS'!I31</f>
        <v>6.9999999999999999E-4</v>
      </c>
      <c r="DP21" s="395">
        <f>'CROP PARAMETERS'!L31</f>
        <v>0.5511584447280311</v>
      </c>
      <c r="DQ21" s="395">
        <f>'CROP PARAMETERS'!L31</f>
        <v>0.5511584447280311</v>
      </c>
      <c r="DR21" s="395">
        <f>'CROP PARAMETERS'!L31</f>
        <v>0.5511584447280311</v>
      </c>
      <c r="DS21" s="395">
        <f>'CROP PARAMETERS'!L31</f>
        <v>0.5511584447280311</v>
      </c>
      <c r="DT21" s="395">
        <f>'CROP PARAMETERS'!M31</f>
        <v>0</v>
      </c>
      <c r="DU21" s="395">
        <f>'CROP PARAMETERS'!M31</f>
        <v>0</v>
      </c>
      <c r="DV21" s="395">
        <f>'CROP PARAMETERS'!M31</f>
        <v>0</v>
      </c>
      <c r="DW21" s="395">
        <f>'CROP PARAMETERS'!M31</f>
        <v>0</v>
      </c>
      <c r="DX21" s="395">
        <f>'CROP PARAMETERS'!N31</f>
        <v>0.20206558718578116</v>
      </c>
      <c r="DY21" s="395">
        <f>'CROP PARAMETERS'!N31</f>
        <v>0.20206558718578116</v>
      </c>
      <c r="DZ21" s="395">
        <f>'CROP PARAMETERS'!N31</f>
        <v>0.20206558718578116</v>
      </c>
      <c r="EA21" s="395">
        <f>'CROP PARAMETERS'!N31</f>
        <v>0.20206558718578116</v>
      </c>
      <c r="EB21" s="395">
        <f>'CROP PARAMETERS'!O31</f>
        <v>0.01</v>
      </c>
      <c r="EC21" s="395">
        <f>'CROP PARAMETERS'!O31</f>
        <v>0.01</v>
      </c>
      <c r="ED21" s="395">
        <f>'CROP PARAMETERS'!O31</f>
        <v>0.01</v>
      </c>
      <c r="EE21" s="395">
        <f>'CROP PARAMETERS'!O31</f>
        <v>0.01</v>
      </c>
      <c r="EF21" s="395">
        <f>'CROP PARAMETERS'!P31</f>
        <v>0.93685000506966154</v>
      </c>
      <c r="EG21" s="395">
        <f>'CROP PARAMETERS'!P31</f>
        <v>0.93685000506966154</v>
      </c>
      <c r="EH21" s="395">
        <f>'CROP PARAMETERS'!P31</f>
        <v>0.93685000506966154</v>
      </c>
      <c r="EI21" s="395">
        <f>'CROP PARAMETERS'!P31</f>
        <v>0.93685000506966154</v>
      </c>
      <c r="EJ21" s="395">
        <f>'CROP PARAMETERS'!S31</f>
        <v>0.35866295948503146</v>
      </c>
      <c r="EK21" s="395">
        <f>'CROP PARAMETERS'!S31</f>
        <v>0.35866295948503146</v>
      </c>
      <c r="EL21" s="395">
        <f>'CROP PARAMETERS'!S31</f>
        <v>0.35866295948503146</v>
      </c>
      <c r="EM21" s="395">
        <f>'CROP PARAMETERS'!S31</f>
        <v>0.35866295948503146</v>
      </c>
      <c r="EN21" s="395">
        <f>'CROP PARAMETERS'!T31</f>
        <v>0.37787072401267224</v>
      </c>
      <c r="EO21" s="395">
        <f>'CROP PARAMETERS'!T31</f>
        <v>0.37787072401267224</v>
      </c>
      <c r="EP21" s="395">
        <f>'CROP PARAMETERS'!T31</f>
        <v>0.37787072401267224</v>
      </c>
      <c r="EQ21" s="395">
        <f>'CROP PARAMETERS'!T31</f>
        <v>0.37787072401267224</v>
      </c>
      <c r="ER21" s="395">
        <f>'CROP PARAMETERS'!U31</f>
        <v>0.52517333036360336</v>
      </c>
      <c r="ES21" s="395">
        <f>'CROP PARAMETERS'!U31</f>
        <v>0.52517333036360336</v>
      </c>
      <c r="ET21" s="395">
        <f>'CROP PARAMETERS'!U31</f>
        <v>0.52517333036360336</v>
      </c>
      <c r="EU21" s="395">
        <f>'CROP PARAMETERS'!U31</f>
        <v>0.52517333036360336</v>
      </c>
      <c r="EV21" s="395">
        <f>'CROP PARAMETERS'!V31</f>
        <v>0.37</v>
      </c>
      <c r="EW21" s="395">
        <f>'CROP PARAMETERS'!V31</f>
        <v>0.37</v>
      </c>
      <c r="EX21" s="395">
        <f>'CROP PARAMETERS'!V31</f>
        <v>0.37</v>
      </c>
      <c r="EY21" s="395">
        <f>'CROP PARAMETERS'!V31</f>
        <v>0.37</v>
      </c>
      <c r="EZ21" s="395">
        <f>'CROP PARAMETERS'!W31</f>
        <v>0.1</v>
      </c>
      <c r="FA21" s="395">
        <f>'CROP PARAMETERS'!W31</f>
        <v>0.1</v>
      </c>
      <c r="FB21" s="395">
        <f>'CROP PARAMETERS'!W31</f>
        <v>0.1</v>
      </c>
      <c r="FC21" s="395">
        <f>'CROP PARAMETERS'!W31</f>
        <v>0.1</v>
      </c>
      <c r="FD21" s="395">
        <f>'CROP PARAMETERS'!Z31</f>
        <v>0.70248900907918621</v>
      </c>
      <c r="FE21" s="395">
        <f>'CROP PARAMETERS'!Z31</f>
        <v>0.70248900907918621</v>
      </c>
      <c r="FF21" s="395">
        <f>'CROP PARAMETERS'!Z31</f>
        <v>0.70248900907918621</v>
      </c>
      <c r="FG21" s="395">
        <f>'CROP PARAMETERS'!Z31</f>
        <v>0.70248900907918621</v>
      </c>
      <c r="FH21" s="395">
        <f>'CROP PARAMETERS'!AA31</f>
        <v>0.19016671455916592</v>
      </c>
      <c r="FI21" s="395">
        <f>'CROP PARAMETERS'!AA31</f>
        <v>0.19016671455916592</v>
      </c>
      <c r="FJ21" s="395">
        <f>'CROP PARAMETERS'!AA31</f>
        <v>0.19016671455916592</v>
      </c>
      <c r="FK21" s="395">
        <f>'CROP PARAMETERS'!AA31</f>
        <v>0.19016671455916592</v>
      </c>
      <c r="FL21" s="395">
        <f>'CROP PARAMETERS'!AB31</f>
        <v>0.66250000000000075</v>
      </c>
      <c r="FM21" s="395">
        <f>'CROP PARAMETERS'!AB31</f>
        <v>0.66250000000000075</v>
      </c>
      <c r="FN21" s="395">
        <f>'CROP PARAMETERS'!AB31</f>
        <v>0.66250000000000075</v>
      </c>
      <c r="FO21" s="395">
        <f>'CROP PARAMETERS'!AB31</f>
        <v>0.66250000000000075</v>
      </c>
      <c r="FP21" s="395">
        <f>'CROP PARAMETERS'!AC31</f>
        <v>0.81</v>
      </c>
      <c r="FQ21" s="395">
        <f>'CROP PARAMETERS'!AC31</f>
        <v>0.81</v>
      </c>
      <c r="FR21" s="395">
        <f>'CROP PARAMETERS'!AC31</f>
        <v>0.81</v>
      </c>
      <c r="FS21" s="395">
        <f>'CROP PARAMETERS'!AC31</f>
        <v>0.81</v>
      </c>
      <c r="FT21" s="395">
        <f>'CROP PARAMETERS'!AD31</f>
        <v>0</v>
      </c>
      <c r="FU21" s="395">
        <f>'CROP PARAMETERS'!AD31</f>
        <v>0</v>
      </c>
      <c r="FV21" s="395">
        <f>'CROP PARAMETERS'!AD31</f>
        <v>0</v>
      </c>
      <c r="FW21" s="395">
        <f>'CROP PARAMETERS'!AD31</f>
        <v>0</v>
      </c>
      <c r="FX21" s="395">
        <f>'CROP PARAMETERS'!AG31</f>
        <v>25</v>
      </c>
      <c r="FY21" s="395">
        <f>'CROP PARAMETERS'!AG31</f>
        <v>25</v>
      </c>
      <c r="FZ21" s="395">
        <f>'CROP PARAMETERS'!AG31</f>
        <v>25</v>
      </c>
      <c r="GA21" s="395">
        <f>'CROP PARAMETERS'!AG31</f>
        <v>25</v>
      </c>
      <c r="GB21" s="395">
        <f>'CROP PARAMETERS'!AH31</f>
        <v>10</v>
      </c>
      <c r="GC21" s="395">
        <f>'CROP PARAMETERS'!AH31</f>
        <v>10</v>
      </c>
      <c r="GD21" s="395">
        <f>'CROP PARAMETERS'!AH31</f>
        <v>10</v>
      </c>
      <c r="GE21" s="395">
        <f>'CROP PARAMETERS'!AH31</f>
        <v>10</v>
      </c>
      <c r="GF21" s="395">
        <f>'CROP PARAMETERS'!AI31</f>
        <v>25</v>
      </c>
      <c r="GG21" s="395">
        <f>'CROP PARAMETERS'!AI31</f>
        <v>25</v>
      </c>
      <c r="GH21" s="395">
        <f>'CROP PARAMETERS'!AI31</f>
        <v>25</v>
      </c>
      <c r="GI21" s="395">
        <f>'CROP PARAMETERS'!AI31</f>
        <v>25</v>
      </c>
      <c r="GJ21" s="395">
        <f>'CROP PARAMETERS'!AJ31</f>
        <v>10</v>
      </c>
      <c r="GK21" s="395">
        <f>'CROP PARAMETERS'!AJ31</f>
        <v>10</v>
      </c>
      <c r="GL21" s="395">
        <f>'CROP PARAMETERS'!AJ31</f>
        <v>10</v>
      </c>
      <c r="GM21" s="395">
        <f>'CROP PARAMETERS'!AJ31</f>
        <v>10</v>
      </c>
      <c r="GN21" s="395">
        <f>'CROP PARAMETERS'!AK31</f>
        <v>10</v>
      </c>
      <c r="GO21" s="395">
        <f>'CROP PARAMETERS'!AK31</f>
        <v>10</v>
      </c>
      <c r="GP21" s="395">
        <f>'CROP PARAMETERS'!AK31</f>
        <v>10</v>
      </c>
      <c r="GQ21" s="395">
        <f>'CROP PARAMETERS'!AK31</f>
        <v>10</v>
      </c>
      <c r="GR21" s="395"/>
      <c r="GS21" s="395"/>
      <c r="GT21" s="395"/>
      <c r="GU21" s="395"/>
      <c r="GV21" s="395"/>
      <c r="GW21" s="395"/>
      <c r="GX21" s="395"/>
      <c r="GY21" s="395"/>
      <c r="GZ21" s="395"/>
      <c r="HA21" s="395"/>
      <c r="HB21" s="395"/>
      <c r="HC21" s="395"/>
      <c r="HD21" s="395"/>
      <c r="HE21" s="395"/>
      <c r="HF21" s="395"/>
      <c r="HG21" s="395"/>
      <c r="HH21" s="395"/>
      <c r="HI21" s="395"/>
      <c r="HJ21" s="395"/>
      <c r="HK21" s="395"/>
      <c r="HL21" s="395">
        <f>'TREE PARAMETERS'!G30</f>
        <v>0.5</v>
      </c>
      <c r="HM21" s="395">
        <f>'TREE PARAMETERS'!H30</f>
        <v>0.5</v>
      </c>
      <c r="HN21" s="395">
        <f>'TREE PARAMETERS'!I30</f>
        <v>0.8</v>
      </c>
    </row>
    <row r="22" spans="1:222" x14ac:dyDescent="0.3">
      <c r="C22" s="396">
        <f>WEATHER!C32</f>
        <v>0</v>
      </c>
      <c r="D22" s="396">
        <f>WEATHER!D32</f>
        <v>28.3</v>
      </c>
      <c r="E22" s="396">
        <f>WEATHER!E32</f>
        <v>4.032258064516129</v>
      </c>
      <c r="F22" s="124">
        <f>Phosphorus!B46</f>
        <v>2.7783697251165393</v>
      </c>
      <c r="G22" s="396">
        <f>Phosphorus!F46</f>
        <v>1510.7828561365964</v>
      </c>
      <c r="H22" s="396">
        <f>Phosphorus!G46</f>
        <v>1510.7828561365964</v>
      </c>
      <c r="I22" s="396">
        <f>Phosphorus!H46</f>
        <v>1510.7828561365964</v>
      </c>
      <c r="J22" s="396">
        <f>Phosphorus!I46</f>
        <v>1510.7828561365964</v>
      </c>
      <c r="K22" s="396"/>
      <c r="L22" s="396"/>
      <c r="M22" s="396"/>
      <c r="N22" s="396"/>
      <c r="O22" s="396"/>
      <c r="P22" s="396"/>
      <c r="Q22" s="396"/>
      <c r="R22" s="396"/>
      <c r="S22" s="396"/>
      <c r="T22" s="396"/>
      <c r="U22" s="397">
        <f>'CROP MANAGEMENT'!B31</f>
        <v>100</v>
      </c>
      <c r="V22" s="397">
        <f>'CROP MANAGEMENT'!G31</f>
        <v>100</v>
      </c>
      <c r="W22" s="397">
        <f>'CROP MANAGEMENT'!L31</f>
        <v>100</v>
      </c>
      <c r="X22" s="397">
        <f>'CROP MANAGEMENT'!Q31</f>
        <v>100</v>
      </c>
      <c r="Y22" s="397">
        <f>'CROP MANAGEMENT'!C31</f>
        <v>317</v>
      </c>
      <c r="Z22" s="397">
        <f>'CROP MANAGEMENT'!H31</f>
        <v>317</v>
      </c>
      <c r="AA22" s="397">
        <f>'CROP MANAGEMENT'!M31</f>
        <v>317</v>
      </c>
      <c r="AB22" s="397">
        <f>'CROP MANAGEMENT'!R31</f>
        <v>317</v>
      </c>
      <c r="AC22" s="397">
        <f>'CROP MANAGEMENT'!D31</f>
        <v>2</v>
      </c>
      <c r="AD22" s="397">
        <f>'CROP MANAGEMENT'!I31</f>
        <v>2</v>
      </c>
      <c r="AE22" s="397">
        <f>'CROP MANAGEMENT'!N31</f>
        <v>2</v>
      </c>
      <c r="AF22" s="397">
        <f>'CROP MANAGEMENT'!S31</f>
        <v>2</v>
      </c>
      <c r="AG22" s="397">
        <f>'CROP MANAGEMENT'!V31</f>
        <v>100</v>
      </c>
      <c r="AH22" s="397">
        <f>'CROP MANAGEMENT'!W31</f>
        <v>1</v>
      </c>
      <c r="AI22" s="396">
        <f>'CROP MANAGEMENT'!X31</f>
        <v>0</v>
      </c>
      <c r="AJ22" s="396">
        <f>'CROP MANAGEMENT'!Y31</f>
        <v>0</v>
      </c>
      <c r="AK22" s="396">
        <f>'CROP MANAGEMENT'!Z31</f>
        <v>0</v>
      </c>
      <c r="AL22" s="396">
        <f>'CROP MANAGEMENT'!AA31</f>
        <v>0</v>
      </c>
      <c r="AM22" s="396">
        <f>'CROP MANAGEMENT'!AB31</f>
        <v>0</v>
      </c>
      <c r="AN22" s="396">
        <f>'CROP MANAGEMENT'!AC31</f>
        <v>0</v>
      </c>
      <c r="AO22" s="396">
        <f>'CROP MANAGEMENT'!AD31</f>
        <v>0</v>
      </c>
      <c r="AP22" s="396">
        <f>'CROP MANAGEMENT'!AE31</f>
        <v>0</v>
      </c>
      <c r="AQ22" s="397">
        <f>'TREE MANAGEMENT'!C31</f>
        <v>100</v>
      </c>
      <c r="AR22" s="397">
        <f>'TREE MANAGEMENT'!E31</f>
        <v>100</v>
      </c>
      <c r="AS22" s="397">
        <f>'TREE MANAGEMENT'!G31</f>
        <v>100</v>
      </c>
      <c r="AT22" s="397">
        <f>'TREE MANAGEMENT'!D31</f>
        <v>251</v>
      </c>
      <c r="AU22" s="397">
        <f>'TREE MANAGEMENT'!F31</f>
        <v>251</v>
      </c>
      <c r="AV22" s="397">
        <f>'TREE MANAGEMENT'!H31</f>
        <v>251</v>
      </c>
      <c r="AW22" s="397"/>
      <c r="AX22" s="268">
        <f>'TREE MANAGEMENT'!K31</f>
        <v>100</v>
      </c>
      <c r="AY22" s="268">
        <f>'TREE MANAGEMENT'!L31</f>
        <v>146</v>
      </c>
      <c r="AZ22" s="268">
        <f>'TREE MANAGEMENT'!M31</f>
        <v>1</v>
      </c>
      <c r="BA22" s="268">
        <f>'TREE MANAGEMENT'!O31</f>
        <v>1</v>
      </c>
      <c r="BB22" s="268">
        <f>'TREE MANAGEMENT'!Q31</f>
        <v>1</v>
      </c>
      <c r="BC22" s="268">
        <f>'TREE MANAGEMENT'!N31</f>
        <v>0</v>
      </c>
      <c r="BD22" s="268">
        <f>'TREE MANAGEMENT'!P31</f>
        <v>0</v>
      </c>
      <c r="BE22" s="268">
        <f>'TREE MANAGEMENT'!R31</f>
        <v>0</v>
      </c>
      <c r="BF22" s="268">
        <f>'TREE MANAGEMENT'!W31</f>
        <v>100</v>
      </c>
      <c r="BG22" s="268">
        <f>'TREE MANAGEMENT'!Y31</f>
        <v>100</v>
      </c>
      <c r="BH22" s="268">
        <f>'TREE MANAGEMENT'!AA31</f>
        <v>100</v>
      </c>
      <c r="BI22" s="268">
        <f>'TREE MANAGEMENT'!X31</f>
        <v>364</v>
      </c>
      <c r="BJ22" s="268">
        <f>'TREE MANAGEMENT'!Z31</f>
        <v>364</v>
      </c>
      <c r="BK22" s="268">
        <f>'TREE MANAGEMENT'!AB31</f>
        <v>364</v>
      </c>
      <c r="BU22" s="124">
        <f>'Soil Hydraulic'!B33</f>
        <v>11.437448429064018</v>
      </c>
      <c r="BV22" s="124">
        <f>'Soil Hydraulic'!I33</f>
        <v>2.6986015263178982</v>
      </c>
      <c r="BW22" s="124">
        <f>'Soil Hydraulic'!P33</f>
        <v>0.32846345154236978</v>
      </c>
      <c r="BX22" s="124">
        <f>'Soil Hydraulic'!W33</f>
        <v>0.1556982150177656</v>
      </c>
      <c r="BY22" s="396">
        <f>'Soil Hydraulic'!C33</f>
        <v>-245.7789952990687</v>
      </c>
      <c r="BZ22" s="396">
        <f>'Soil Hydraulic'!J33</f>
        <v>-755.87732142743562</v>
      </c>
      <c r="CA22" s="396">
        <f>'Soil Hydraulic'!Q33</f>
        <v>-652.64896462767797</v>
      </c>
      <c r="CB22" s="396">
        <f>'Soil Hydraulic'!X33</f>
        <v>-1061.6210396546282</v>
      </c>
      <c r="CC22" s="395">
        <f>'Soil Hydraulic'!E33</f>
        <v>0.26024181986753447</v>
      </c>
      <c r="CD22" s="395">
        <f>'Soil Hydraulic'!L33</f>
        <v>0.16593109554927807</v>
      </c>
      <c r="CE22" s="395">
        <f>'Soil Hydraulic'!S33</f>
        <v>2.0111049430564035E-2</v>
      </c>
      <c r="CF22" s="395">
        <f>'Soil Hydraulic'!Z33</f>
        <v>1.3474376890625061E-2</v>
      </c>
      <c r="CG22" s="395">
        <f>'Soil Hydraulic'!E33</f>
        <v>0.26024181986753447</v>
      </c>
      <c r="CH22" s="395">
        <f>'Soil Hydraulic'!L33</f>
        <v>0.16593109554927807</v>
      </c>
      <c r="CI22" s="395">
        <f>'Soil Hydraulic'!S33</f>
        <v>2.0111049430564035E-2</v>
      </c>
      <c r="CJ22" s="395">
        <f>'Soil Hydraulic'!Z33</f>
        <v>1.3474376890625061E-2</v>
      </c>
      <c r="CK22" s="395">
        <f>'Soil Hydraulic'!E33</f>
        <v>0.26024181986753447</v>
      </c>
      <c r="CL22" s="395">
        <f>'Soil Hydraulic'!L33</f>
        <v>0.16593109554927807</v>
      </c>
      <c r="CM22" s="395">
        <f>'Soil Hydraulic'!S33</f>
        <v>2.0111049430564035E-2</v>
      </c>
      <c r="CN22" s="395">
        <f>'Soil Hydraulic'!Z33</f>
        <v>1.3474376890625061E-2</v>
      </c>
      <c r="CO22" s="395">
        <f>'Soil Hydraulic'!E33</f>
        <v>0.26024181986753447</v>
      </c>
      <c r="CP22" s="395">
        <f>'Soil Hydraulic'!L33</f>
        <v>0.16593109554927807</v>
      </c>
      <c r="CQ22" s="395">
        <f>'Soil Hydraulic'!S33</f>
        <v>2.0111049430564035E-2</v>
      </c>
      <c r="CR22" s="395">
        <f>'Soil Hydraulic'!Z33</f>
        <v>1.3474376890625061E-2</v>
      </c>
      <c r="CS22" s="395">
        <f>'Soil Hydraulic'!E33</f>
        <v>0.26024181986753447</v>
      </c>
      <c r="CT22" s="395">
        <f>'Soil Hydraulic'!E33</f>
        <v>0.26024181986753447</v>
      </c>
      <c r="CU22" s="395">
        <f>'Soil Hydraulic'!E33</f>
        <v>0.26024181986753447</v>
      </c>
      <c r="CV22" s="395">
        <f>'Soil Hydraulic'!L33</f>
        <v>0.16593109554927807</v>
      </c>
      <c r="CW22" s="395">
        <f>'Soil Hydraulic'!L33</f>
        <v>0.16593109554927807</v>
      </c>
      <c r="CX22" s="395">
        <f>'Soil Hydraulic'!L33</f>
        <v>0.16593109554927807</v>
      </c>
      <c r="CY22" s="395">
        <f>'Soil Hydraulic'!S33</f>
        <v>2.0111049430564035E-2</v>
      </c>
      <c r="CZ22" s="395">
        <f>'Soil Hydraulic'!S33</f>
        <v>2.0111049430564035E-2</v>
      </c>
      <c r="DA22" s="395">
        <f>'Soil Hydraulic'!S33</f>
        <v>2.0111049430564035E-2</v>
      </c>
      <c r="DB22" s="395">
        <f>'Soil Hydraulic'!Z33</f>
        <v>1.3474376890625061E-2</v>
      </c>
      <c r="DC22" s="395">
        <f>'Soil Hydraulic'!Z33</f>
        <v>1.3474376890625061E-2</v>
      </c>
      <c r="DD22" s="395">
        <f>'Soil Hydraulic'!Z33</f>
        <v>1.3474376890625061E-2</v>
      </c>
      <c r="DE22" s="395">
        <f>'Soil Hydraulic'!G33</f>
        <v>0.32836097573486411</v>
      </c>
      <c r="DF22" s="395">
        <f>'Soil Hydraulic'!N33</f>
        <v>0.35741481107822193</v>
      </c>
      <c r="DG22" s="395">
        <f>'Soil Hydraulic'!U33</f>
        <v>0.33414088260358349</v>
      </c>
      <c r="DH22" s="395">
        <f>'Soil Hydraulic'!AB33</f>
        <v>0.34188972083079705</v>
      </c>
      <c r="DI22" s="395">
        <f>'Soil Hydraulic'!G33</f>
        <v>0.32836097573486411</v>
      </c>
      <c r="DJ22" s="395">
        <f>'Soil Hydraulic'!AD33</f>
        <v>13</v>
      </c>
      <c r="DK22" s="268">
        <f>'CROP PARAMETERS'!E32</f>
        <v>1.4999999999999999E-2</v>
      </c>
      <c r="DL22" s="268">
        <f>'CROP PARAMETERS'!F32</f>
        <v>1.4999999999999999E-2</v>
      </c>
      <c r="DM22" s="268">
        <f>'CROP PARAMETERS'!G32</f>
        <v>1.4999999999999999E-2</v>
      </c>
      <c r="DN22" s="268">
        <f>'CROP PARAMETERS'!H32</f>
        <v>1.4999999999999999E-2</v>
      </c>
      <c r="DO22" s="268">
        <f>'CROP PARAMETERS'!I32</f>
        <v>1.2E-2</v>
      </c>
      <c r="DP22" s="395">
        <f>'CROP PARAMETERS'!L32</f>
        <v>0.56534743774772556</v>
      </c>
      <c r="DQ22" s="395">
        <f>'CROP PARAMETERS'!L32</f>
        <v>0.56534743774772556</v>
      </c>
      <c r="DR22" s="395">
        <f>'CROP PARAMETERS'!L32</f>
        <v>0.56534743774772556</v>
      </c>
      <c r="DS22" s="395">
        <f>'CROP PARAMETERS'!L32</f>
        <v>0.56534743774772556</v>
      </c>
      <c r="DT22" s="395">
        <f>'CROP PARAMETERS'!M32</f>
        <v>0</v>
      </c>
      <c r="DU22" s="395">
        <f>'CROP PARAMETERS'!M32</f>
        <v>0</v>
      </c>
      <c r="DV22" s="395">
        <f>'CROP PARAMETERS'!M32</f>
        <v>0</v>
      </c>
      <c r="DW22" s="395">
        <f>'CROP PARAMETERS'!M32</f>
        <v>0</v>
      </c>
      <c r="DX22" s="395">
        <f>'CROP PARAMETERS'!N32</f>
        <v>0.15498861702166145</v>
      </c>
      <c r="DY22" s="395">
        <f>'CROP PARAMETERS'!N32</f>
        <v>0.15498861702166145</v>
      </c>
      <c r="DZ22" s="395">
        <f>'CROP PARAMETERS'!N32</f>
        <v>0.15498861702166145</v>
      </c>
      <c r="EA22" s="395">
        <f>'CROP PARAMETERS'!N32</f>
        <v>0.15498861702166145</v>
      </c>
      <c r="EB22" s="395">
        <f>'CROP PARAMETERS'!O32</f>
        <v>0</v>
      </c>
      <c r="EC22" s="395">
        <f>'CROP PARAMETERS'!O32</f>
        <v>0</v>
      </c>
      <c r="ED22" s="395">
        <f>'CROP PARAMETERS'!O32</f>
        <v>0</v>
      </c>
      <c r="EE22" s="395">
        <f>'CROP PARAMETERS'!O32</f>
        <v>0</v>
      </c>
      <c r="EF22" s="395">
        <f>'CROP PARAMETERS'!P32</f>
        <v>0.93685000506966154</v>
      </c>
      <c r="EG22" s="395">
        <f>'CROP PARAMETERS'!P32</f>
        <v>0.93685000506966154</v>
      </c>
      <c r="EH22" s="395">
        <f>'CROP PARAMETERS'!P32</f>
        <v>0.93685000506966154</v>
      </c>
      <c r="EI22" s="395">
        <f>'CROP PARAMETERS'!P32</f>
        <v>0.93685000506966154</v>
      </c>
      <c r="EJ22" s="395">
        <f>'CROP PARAMETERS'!S32</f>
        <v>0.38252008622378991</v>
      </c>
      <c r="EK22" s="395">
        <f>'CROP PARAMETERS'!S32</f>
        <v>0.38252008622378991</v>
      </c>
      <c r="EL22" s="395">
        <f>'CROP PARAMETERS'!S32</f>
        <v>0.38252008622378991</v>
      </c>
      <c r="EM22" s="395">
        <f>'CROP PARAMETERS'!S32</f>
        <v>0.38252008622378991</v>
      </c>
      <c r="EN22" s="395">
        <f>'CROP PARAMETERS'!T32</f>
        <v>0.30798161303802757</v>
      </c>
      <c r="EO22" s="395">
        <f>'CROP PARAMETERS'!T32</f>
        <v>0.30798161303802757</v>
      </c>
      <c r="EP22" s="395">
        <f>'CROP PARAMETERS'!T32</f>
        <v>0.30798161303802757</v>
      </c>
      <c r="EQ22" s="395">
        <f>'CROP PARAMETERS'!T32</f>
        <v>0.30798161303802757</v>
      </c>
      <c r="ER22" s="395">
        <f>'CROP PARAMETERS'!U32</f>
        <v>0.5450107400898262</v>
      </c>
      <c r="ES22" s="395">
        <f>'CROP PARAMETERS'!U32</f>
        <v>0.5450107400898262</v>
      </c>
      <c r="ET22" s="395">
        <f>'CROP PARAMETERS'!U32</f>
        <v>0.5450107400898262</v>
      </c>
      <c r="EU22" s="395">
        <f>'CROP PARAMETERS'!U32</f>
        <v>0.5450107400898262</v>
      </c>
      <c r="EV22" s="395">
        <f>'CROP PARAMETERS'!V32</f>
        <v>0.30499999999999999</v>
      </c>
      <c r="EW22" s="395">
        <f>'CROP PARAMETERS'!V32</f>
        <v>0.30499999999999999</v>
      </c>
      <c r="EX22" s="395">
        <f>'CROP PARAMETERS'!V32</f>
        <v>0.30499999999999999</v>
      </c>
      <c r="EY22" s="395">
        <f>'CROP PARAMETERS'!V32</f>
        <v>0.30499999999999999</v>
      </c>
      <c r="EZ22" s="395">
        <f>'CROP PARAMETERS'!W32</f>
        <v>0.1</v>
      </c>
      <c r="FA22" s="395">
        <f>'CROP PARAMETERS'!W32</f>
        <v>0.1</v>
      </c>
      <c r="FB22" s="395">
        <f>'CROP PARAMETERS'!W32</f>
        <v>0.1</v>
      </c>
      <c r="FC22" s="395">
        <f>'CROP PARAMETERS'!W32</f>
        <v>0.1</v>
      </c>
      <c r="FD22" s="395">
        <f>'CROP PARAMETERS'!Z32</f>
        <v>0</v>
      </c>
      <c r="FE22" s="395">
        <f>'CROP PARAMETERS'!Z32</f>
        <v>0</v>
      </c>
      <c r="FF22" s="395">
        <f>'CROP PARAMETERS'!Z32</f>
        <v>0</v>
      </c>
      <c r="FG22" s="395">
        <f>'CROP PARAMETERS'!Z32</f>
        <v>0</v>
      </c>
      <c r="FH22" s="395">
        <f>'CROP PARAMETERS'!AA32</f>
        <v>0</v>
      </c>
      <c r="FI22" s="395">
        <f>'CROP PARAMETERS'!AA32</f>
        <v>0</v>
      </c>
      <c r="FJ22" s="395">
        <f>'CROP PARAMETERS'!AA32</f>
        <v>0</v>
      </c>
      <c r="FK22" s="395">
        <f>'CROP PARAMETERS'!AA32</f>
        <v>0</v>
      </c>
      <c r="FL22" s="395">
        <f>'CROP PARAMETERS'!AB32</f>
        <v>0</v>
      </c>
      <c r="FM22" s="395">
        <f>'CROP PARAMETERS'!AB32</f>
        <v>0</v>
      </c>
      <c r="FN22" s="395">
        <f>'CROP PARAMETERS'!AB32</f>
        <v>0</v>
      </c>
      <c r="FO22" s="395">
        <f>'CROP PARAMETERS'!AB32</f>
        <v>0</v>
      </c>
      <c r="FP22" s="395">
        <f>'CROP PARAMETERS'!AC32</f>
        <v>0.85</v>
      </c>
      <c r="FQ22" s="395">
        <f>'CROP PARAMETERS'!AC32</f>
        <v>0.85</v>
      </c>
      <c r="FR22" s="395">
        <f>'CROP PARAMETERS'!AC32</f>
        <v>0.85</v>
      </c>
      <c r="FS22" s="395">
        <f>'CROP PARAMETERS'!AC32</f>
        <v>0.85</v>
      </c>
      <c r="FT22" s="395">
        <f>'CROP PARAMETERS'!AD32</f>
        <v>0</v>
      </c>
      <c r="FU22" s="395">
        <f>'CROP PARAMETERS'!AD32</f>
        <v>0</v>
      </c>
      <c r="FV22" s="395">
        <f>'CROP PARAMETERS'!AD32</f>
        <v>0</v>
      </c>
      <c r="FW22" s="395">
        <f>'CROP PARAMETERS'!AD32</f>
        <v>0</v>
      </c>
      <c r="FX22" s="395">
        <f>'CROP PARAMETERS'!AG32</f>
        <v>25</v>
      </c>
      <c r="FY22" s="395">
        <f>'CROP PARAMETERS'!AG32</f>
        <v>25</v>
      </c>
      <c r="FZ22" s="395">
        <f>'CROP PARAMETERS'!AG32</f>
        <v>25</v>
      </c>
      <c r="GA22" s="395">
        <f>'CROP PARAMETERS'!AG32</f>
        <v>25</v>
      </c>
      <c r="GB22" s="395">
        <f>'CROP PARAMETERS'!AH32</f>
        <v>10</v>
      </c>
      <c r="GC22" s="395">
        <f>'CROP PARAMETERS'!AH32</f>
        <v>10</v>
      </c>
      <c r="GD22" s="395">
        <f>'CROP PARAMETERS'!AH32</f>
        <v>10</v>
      </c>
      <c r="GE22" s="395">
        <f>'CROP PARAMETERS'!AH32</f>
        <v>10</v>
      </c>
      <c r="GF22" s="395">
        <f>'CROP PARAMETERS'!AI32</f>
        <v>25</v>
      </c>
      <c r="GG22" s="395">
        <f>'CROP PARAMETERS'!AI32</f>
        <v>25</v>
      </c>
      <c r="GH22" s="395">
        <f>'CROP PARAMETERS'!AI32</f>
        <v>25</v>
      </c>
      <c r="GI22" s="395">
        <f>'CROP PARAMETERS'!AI32</f>
        <v>25</v>
      </c>
      <c r="GJ22" s="395">
        <f>'CROP PARAMETERS'!AJ32</f>
        <v>10</v>
      </c>
      <c r="GK22" s="395">
        <f>'CROP PARAMETERS'!AJ32</f>
        <v>10</v>
      </c>
      <c r="GL22" s="395">
        <f>'CROP PARAMETERS'!AJ32</f>
        <v>10</v>
      </c>
      <c r="GM22" s="395">
        <f>'CROP PARAMETERS'!AJ32</f>
        <v>10</v>
      </c>
      <c r="GN22" s="395">
        <f>'CROP PARAMETERS'!AK32</f>
        <v>10</v>
      </c>
      <c r="GO22" s="395">
        <f>'CROP PARAMETERS'!AK32</f>
        <v>10</v>
      </c>
      <c r="GP22" s="395">
        <f>'CROP PARAMETERS'!AK32</f>
        <v>10</v>
      </c>
      <c r="GQ22" s="395">
        <f>'CROP PARAMETERS'!AK32</f>
        <v>10</v>
      </c>
      <c r="GR22" s="395"/>
      <c r="GS22" s="395"/>
      <c r="GT22" s="395"/>
      <c r="GU22" s="395"/>
      <c r="GV22" s="395"/>
      <c r="GW22" s="395"/>
      <c r="GX22" s="395"/>
      <c r="GY22" s="395"/>
      <c r="GZ22" s="395"/>
      <c r="HA22" s="395"/>
      <c r="HB22" s="395"/>
      <c r="HC22" s="395"/>
      <c r="HD22" s="395"/>
      <c r="HE22" s="395"/>
      <c r="HF22" s="395"/>
      <c r="HG22" s="395"/>
      <c r="HH22" s="395"/>
      <c r="HI22" s="395"/>
      <c r="HJ22" s="395"/>
      <c r="HK22" s="395"/>
      <c r="HL22" s="395">
        <f>'TREE PARAMETERS'!G31</f>
        <v>0.7</v>
      </c>
      <c r="HM22" s="395">
        <f>'TREE PARAMETERS'!H31</f>
        <v>0.7</v>
      </c>
      <c r="HN22" s="395">
        <f>'TREE PARAMETERS'!I31</f>
        <v>0.8</v>
      </c>
    </row>
    <row r="23" spans="1:222" x14ac:dyDescent="0.3">
      <c r="C23" s="396">
        <f>WEATHER!C33</f>
        <v>0</v>
      </c>
      <c r="D23" s="396">
        <f>WEATHER!D33</f>
        <v>26.7</v>
      </c>
      <c r="E23" s="396">
        <f>WEATHER!E33</f>
        <v>4.032258064516129</v>
      </c>
      <c r="F23" s="124">
        <f>Phosphorus!B47</f>
        <v>2.7783697251165393</v>
      </c>
      <c r="G23" s="396">
        <f>Phosphorus!F47</f>
        <v>1461.8988544699507</v>
      </c>
      <c r="H23" s="396">
        <f>Phosphorus!G47</f>
        <v>1461.8988544699507</v>
      </c>
      <c r="I23" s="396">
        <f>Phosphorus!H47</f>
        <v>1461.8988544699507</v>
      </c>
      <c r="J23" s="396">
        <f>Phosphorus!I47</f>
        <v>1461.8988544699507</v>
      </c>
      <c r="K23" s="396"/>
      <c r="L23" s="396"/>
      <c r="M23" s="396"/>
      <c r="N23" s="396"/>
      <c r="O23" s="396"/>
      <c r="P23" s="396"/>
      <c r="Q23" s="396"/>
      <c r="R23" s="396"/>
      <c r="S23" s="396"/>
      <c r="T23" s="396"/>
      <c r="U23" s="397"/>
      <c r="V23" s="397"/>
      <c r="W23" s="397"/>
      <c r="X23" s="397"/>
      <c r="Y23" s="397"/>
      <c r="Z23" s="397"/>
      <c r="AA23" s="397"/>
      <c r="AB23" s="397"/>
      <c r="AC23" s="397"/>
      <c r="AD23" s="397"/>
      <c r="AE23" s="397"/>
      <c r="AF23" s="397"/>
      <c r="AG23" s="397">
        <f>'CROP MANAGEMENT'!V32</f>
        <v>100</v>
      </c>
      <c r="AH23" s="397">
        <f>'CROP MANAGEMENT'!W32</f>
        <v>1</v>
      </c>
      <c r="AI23" s="396">
        <f>'CROP MANAGEMENT'!X32</f>
        <v>0</v>
      </c>
      <c r="AJ23" s="396">
        <f>'CROP MANAGEMENT'!Y32</f>
        <v>0</v>
      </c>
      <c r="AK23" s="396">
        <f>'CROP MANAGEMENT'!Z32</f>
        <v>0</v>
      </c>
      <c r="AL23" s="396">
        <f>'CROP MANAGEMENT'!AA32</f>
        <v>0</v>
      </c>
      <c r="AM23" s="396">
        <f>'CROP MANAGEMENT'!AB32</f>
        <v>0</v>
      </c>
      <c r="AN23" s="396">
        <f>'CROP MANAGEMENT'!AC32</f>
        <v>0</v>
      </c>
      <c r="AO23" s="396">
        <f>'CROP MANAGEMENT'!AD32</f>
        <v>0</v>
      </c>
      <c r="AP23" s="396">
        <f>'CROP MANAGEMENT'!AE32</f>
        <v>0</v>
      </c>
      <c r="AQ23" s="397"/>
      <c r="AR23" s="397"/>
      <c r="AS23" s="397"/>
      <c r="AT23" s="397"/>
      <c r="AU23" s="397"/>
      <c r="AV23" s="397"/>
      <c r="AW23" s="397"/>
      <c r="AX23" s="268">
        <f>'TREE MANAGEMENT'!K32</f>
        <v>100</v>
      </c>
      <c r="AY23" s="268">
        <f>'TREE MANAGEMENT'!L32</f>
        <v>146</v>
      </c>
      <c r="AZ23" s="268">
        <f>'TREE MANAGEMENT'!M32</f>
        <v>1</v>
      </c>
      <c r="BA23" s="268">
        <f>'TREE MANAGEMENT'!O32</f>
        <v>1</v>
      </c>
      <c r="BB23" s="268">
        <f>'TREE MANAGEMENT'!Q32</f>
        <v>1</v>
      </c>
      <c r="BC23" s="268">
        <f>'TREE MANAGEMENT'!N32</f>
        <v>0</v>
      </c>
      <c r="BD23" s="268">
        <f>'TREE MANAGEMENT'!P32</f>
        <v>0</v>
      </c>
      <c r="BE23" s="268">
        <f>'TREE MANAGEMENT'!R32</f>
        <v>0</v>
      </c>
      <c r="BU23" s="124">
        <f>'Soil Hydraulic'!B34</f>
        <v>14.067173356161321</v>
      </c>
      <c r="BV23" s="124">
        <f>'Soil Hydraulic'!I34</f>
        <v>3.3322732071059411</v>
      </c>
      <c r="BW23" s="124">
        <f>'Soil Hydraulic'!P34</f>
        <v>0.49978449018206395</v>
      </c>
      <c r="BX23" s="124">
        <f>'Soil Hydraulic'!W34</f>
        <v>0.24003242714625986</v>
      </c>
      <c r="BY23" s="396">
        <f>'Soil Hydraulic'!C34</f>
        <v>-192.39668533891651</v>
      </c>
      <c r="BZ23" s="396">
        <f>'Soil Hydraulic'!J34</f>
        <v>-547.7851954062894</v>
      </c>
      <c r="CA23" s="396">
        <f>'Soil Hydraulic'!Q34</f>
        <v>-450.15823774462001</v>
      </c>
      <c r="CB23" s="396">
        <f>'Soil Hydraulic'!X34</f>
        <v>-704.61595293198627</v>
      </c>
      <c r="CC23" s="395">
        <f>'Soil Hydraulic'!E34</f>
        <v>0.16962953610736092</v>
      </c>
      <c r="CD23" s="395">
        <f>'Soil Hydraulic'!L34</f>
        <v>0.10760778715070245</v>
      </c>
      <c r="CE23" s="395">
        <f>'Soil Hydraulic'!S34</f>
        <v>1.3036250147819759E-2</v>
      </c>
      <c r="CF23" s="395">
        <f>'Soil Hydraulic'!Z34</f>
        <v>8.6268621517148966E-3</v>
      </c>
      <c r="CG23" s="395">
        <f>'Soil Hydraulic'!E34</f>
        <v>0.16962953610736092</v>
      </c>
      <c r="CH23" s="395">
        <f>'Soil Hydraulic'!L34</f>
        <v>0.10760778715070245</v>
      </c>
      <c r="CI23" s="395">
        <f>'Soil Hydraulic'!S34</f>
        <v>1.3036250147819759E-2</v>
      </c>
      <c r="CJ23" s="395">
        <f>'Soil Hydraulic'!Z34</f>
        <v>8.6268621517148966E-3</v>
      </c>
      <c r="CK23" s="395">
        <f>'Soil Hydraulic'!E34</f>
        <v>0.16962953610736092</v>
      </c>
      <c r="CL23" s="395">
        <f>'Soil Hydraulic'!L34</f>
        <v>0.10760778715070245</v>
      </c>
      <c r="CM23" s="395">
        <f>'Soil Hydraulic'!S34</f>
        <v>1.3036250147819759E-2</v>
      </c>
      <c r="CN23" s="395">
        <f>'Soil Hydraulic'!Z34</f>
        <v>8.6268621517148966E-3</v>
      </c>
      <c r="CO23" s="395">
        <f>'Soil Hydraulic'!E34</f>
        <v>0.16962953610736092</v>
      </c>
      <c r="CP23" s="395">
        <f>'Soil Hydraulic'!L34</f>
        <v>0.10760778715070245</v>
      </c>
      <c r="CQ23" s="395">
        <f>'Soil Hydraulic'!S34</f>
        <v>1.3036250147819759E-2</v>
      </c>
      <c r="CR23" s="395">
        <f>'Soil Hydraulic'!Z34</f>
        <v>8.6268621517148966E-3</v>
      </c>
      <c r="CS23" s="395">
        <f>'Soil Hydraulic'!E34</f>
        <v>0.16962953610736092</v>
      </c>
      <c r="CT23" s="395">
        <f>'Soil Hydraulic'!E34</f>
        <v>0.16962953610736092</v>
      </c>
      <c r="CU23" s="395">
        <f>'Soil Hydraulic'!E34</f>
        <v>0.16962953610736092</v>
      </c>
      <c r="CV23" s="395">
        <f>'Soil Hydraulic'!L34</f>
        <v>0.10760778715070245</v>
      </c>
      <c r="CW23" s="395">
        <f>'Soil Hydraulic'!L34</f>
        <v>0.10760778715070245</v>
      </c>
      <c r="CX23" s="395">
        <f>'Soil Hydraulic'!L34</f>
        <v>0.10760778715070245</v>
      </c>
      <c r="CY23" s="395">
        <f>'Soil Hydraulic'!S34</f>
        <v>1.3036250147819759E-2</v>
      </c>
      <c r="CZ23" s="395">
        <f>'Soil Hydraulic'!S34</f>
        <v>1.3036250147819759E-2</v>
      </c>
      <c r="DA23" s="395">
        <f>'Soil Hydraulic'!S34</f>
        <v>1.3036250147819759E-2</v>
      </c>
      <c r="DB23" s="395">
        <f>'Soil Hydraulic'!Z34</f>
        <v>8.6268621517148966E-3</v>
      </c>
      <c r="DC23" s="395">
        <f>'Soil Hydraulic'!Z34</f>
        <v>8.6268621517148966E-3</v>
      </c>
      <c r="DD23" s="395">
        <f>'Soil Hydraulic'!Z34</f>
        <v>8.6268621517148966E-3</v>
      </c>
      <c r="DE23" s="395">
        <f>'Soil Hydraulic'!G34</f>
        <v>0.34021706724907536</v>
      </c>
      <c r="DF23" s="395">
        <f>'Soil Hydraulic'!N34</f>
        <v>0.36672396468389423</v>
      </c>
      <c r="DG23" s="395">
        <f>'Soil Hydraulic'!U34</f>
        <v>0.34171922391262954</v>
      </c>
      <c r="DH23" s="395">
        <f>'Soil Hydraulic'!AB34</f>
        <v>0.34869010243732407</v>
      </c>
      <c r="DI23" s="395">
        <f>'Soil Hydraulic'!G34</f>
        <v>0.34021706724907536</v>
      </c>
      <c r="DJ23" s="395">
        <f>'Soil Hydraulic'!AD34</f>
        <v>14.5</v>
      </c>
      <c r="DK23" s="268">
        <f>'CROP PARAMETERS'!E33</f>
        <v>5.0000000000000001E-3</v>
      </c>
      <c r="DL23" s="268">
        <f>'CROP PARAMETERS'!F33</f>
        <v>7.0000000000000001E-3</v>
      </c>
      <c r="DM23" s="268">
        <f>'CROP PARAMETERS'!G33</f>
        <v>5.0000000000000001E-3</v>
      </c>
      <c r="DN23" s="268">
        <f>'CROP PARAMETERS'!H33</f>
        <v>5.0000000000000001E-3</v>
      </c>
      <c r="DO23" s="268">
        <f>'CROP PARAMETERS'!I33</f>
        <v>8.0000000000000004E-4</v>
      </c>
      <c r="DP23" s="395"/>
      <c r="DQ23" s="395"/>
      <c r="DR23" s="395"/>
      <c r="DS23" s="395"/>
      <c r="DT23" s="395"/>
      <c r="DU23" s="395"/>
      <c r="DV23" s="395"/>
      <c r="DW23" s="395"/>
      <c r="DX23" s="395"/>
      <c r="DY23" s="395"/>
      <c r="DZ23" s="395"/>
      <c r="EA23" s="395"/>
      <c r="EB23" s="395"/>
      <c r="EC23" s="395"/>
      <c r="ED23" s="395"/>
      <c r="EE23" s="395"/>
      <c r="EF23" s="395"/>
      <c r="EG23" s="395"/>
      <c r="EH23" s="395"/>
      <c r="EI23" s="395"/>
      <c r="FX23" s="395"/>
      <c r="FY23" s="395"/>
      <c r="FZ23" s="395"/>
      <c r="GA23" s="395"/>
      <c r="GB23" s="395"/>
      <c r="GC23" s="395"/>
      <c r="GD23" s="395"/>
      <c r="GE23" s="395"/>
      <c r="GF23" s="395"/>
      <c r="GG23" s="395"/>
      <c r="GH23" s="395"/>
      <c r="GI23" s="395"/>
      <c r="GJ23" s="395"/>
      <c r="GK23" s="395"/>
      <c r="GL23" s="395"/>
      <c r="GM23" s="395"/>
      <c r="GN23" s="395"/>
      <c r="GO23" s="395"/>
      <c r="GP23" s="395"/>
      <c r="GQ23" s="395"/>
      <c r="HL23" s="395">
        <f>'TREE PARAMETERS'!G32</f>
        <v>1</v>
      </c>
      <c r="HM23" s="395">
        <f>'TREE PARAMETERS'!H32</f>
        <v>0.25</v>
      </c>
      <c r="HN23" s="395">
        <f>'TREE PARAMETERS'!I32</f>
        <v>1</v>
      </c>
    </row>
    <row r="24" spans="1:222" x14ac:dyDescent="0.3">
      <c r="C24" s="396">
        <f>WEATHER!C34</f>
        <v>0</v>
      </c>
      <c r="D24" s="396">
        <f>WEATHER!D34</f>
        <v>27.3</v>
      </c>
      <c r="E24" s="396">
        <f>WEATHER!E34</f>
        <v>4.032258064516129</v>
      </c>
      <c r="F24" s="124">
        <f>Phosphorus!B48</f>
        <v>2.7783697251165393</v>
      </c>
      <c r="G24" s="396">
        <f>Phosphorus!F48</f>
        <v>1413.8908105636506</v>
      </c>
      <c r="H24" s="396">
        <f>Phosphorus!G48</f>
        <v>1413.8908105636506</v>
      </c>
      <c r="I24" s="396">
        <f>Phosphorus!H48</f>
        <v>1413.8908105636506</v>
      </c>
      <c r="J24" s="396">
        <f>Phosphorus!I48</f>
        <v>1413.8908105636506</v>
      </c>
      <c r="K24" s="396"/>
      <c r="L24" s="396"/>
      <c r="M24" s="396"/>
      <c r="N24" s="396"/>
      <c r="O24" s="396"/>
      <c r="P24" s="396"/>
      <c r="Q24" s="396"/>
      <c r="R24" s="396"/>
      <c r="S24" s="396"/>
      <c r="T24" s="396"/>
      <c r="U24" s="397"/>
      <c r="V24" s="397"/>
      <c r="W24" s="397"/>
      <c r="X24" s="397"/>
      <c r="Y24" s="397"/>
      <c r="Z24" s="397"/>
      <c r="AA24" s="397"/>
      <c r="AB24" s="397"/>
      <c r="AC24" s="397"/>
      <c r="AD24" s="397"/>
      <c r="AE24" s="397"/>
      <c r="AF24" s="397"/>
      <c r="AG24" s="397">
        <f>'CROP MANAGEMENT'!V33</f>
        <v>100</v>
      </c>
      <c r="AH24" s="397">
        <f>'CROP MANAGEMENT'!W33</f>
        <v>1</v>
      </c>
      <c r="AI24" s="396">
        <f>'CROP MANAGEMENT'!X33</f>
        <v>0</v>
      </c>
      <c r="AJ24" s="396">
        <f>'CROP MANAGEMENT'!Y33</f>
        <v>0</v>
      </c>
      <c r="AK24" s="396">
        <f>'CROP MANAGEMENT'!Z33</f>
        <v>0</v>
      </c>
      <c r="AL24" s="396">
        <f>'CROP MANAGEMENT'!AA33</f>
        <v>0</v>
      </c>
      <c r="AM24" s="396">
        <f>'CROP MANAGEMENT'!AB33</f>
        <v>0</v>
      </c>
      <c r="AN24" s="396">
        <f>'CROP MANAGEMENT'!AC33</f>
        <v>0</v>
      </c>
      <c r="AO24" s="396">
        <f>'CROP MANAGEMENT'!AD33</f>
        <v>0</v>
      </c>
      <c r="AP24" s="396">
        <f>'CROP MANAGEMENT'!AE33</f>
        <v>0</v>
      </c>
      <c r="AQ24" s="397"/>
      <c r="AR24" s="397"/>
      <c r="AS24" s="397"/>
      <c r="AT24" s="397"/>
      <c r="AU24" s="397"/>
      <c r="AV24" s="397"/>
      <c r="AW24" s="397"/>
      <c r="AX24" s="268">
        <f>'TREE MANAGEMENT'!K33</f>
        <v>100</v>
      </c>
      <c r="AY24" s="268">
        <f>'TREE MANAGEMENT'!L33</f>
        <v>146</v>
      </c>
      <c r="AZ24" s="268">
        <f>'TREE MANAGEMENT'!M33</f>
        <v>1</v>
      </c>
      <c r="BA24" s="268">
        <f>'TREE MANAGEMENT'!O33</f>
        <v>1</v>
      </c>
      <c r="BB24" s="268">
        <f>'TREE MANAGEMENT'!Q33</f>
        <v>1</v>
      </c>
      <c r="BC24" s="268">
        <f>'TREE MANAGEMENT'!N33</f>
        <v>0</v>
      </c>
      <c r="BD24" s="268">
        <f>'TREE MANAGEMENT'!P33</f>
        <v>0</v>
      </c>
      <c r="BE24" s="268">
        <f>'TREE MANAGEMENT'!R33</f>
        <v>0</v>
      </c>
      <c r="BU24" s="124">
        <f>'Soil Hydraulic'!B35</f>
        <v>17.28620445267935</v>
      </c>
      <c r="BV24" s="124">
        <f>'Soil Hydraulic'!I35</f>
        <v>4.1137318656882984</v>
      </c>
      <c r="BW24" s="124">
        <f>'Soil Hydraulic'!P35</f>
        <v>0.759430090045636</v>
      </c>
      <c r="BX24" s="124">
        <f>'Soil Hydraulic'!W35</f>
        <v>0.36960441931781968</v>
      </c>
      <c r="BY24" s="396">
        <f>'Soil Hydraulic'!C35</f>
        <v>-151.83996343644262</v>
      </c>
      <c r="BZ24" s="396">
        <f>'Soil Hydraulic'!J35</f>
        <v>-402.04339972846691</v>
      </c>
      <c r="CA24" s="396">
        <f>'Soil Hydraulic'!Q35</f>
        <v>-314.76887764130123</v>
      </c>
      <c r="CB24" s="396">
        <f>'Soil Hydraulic'!X35</f>
        <v>-475.13412556607534</v>
      </c>
      <c r="CC24" s="395">
        <f>'Soil Hydraulic'!E35</f>
        <v>0.10944857889313199</v>
      </c>
      <c r="CD24" s="395">
        <f>'Soil Hydraulic'!L35</f>
        <v>6.9089479260007983E-2</v>
      </c>
      <c r="CE24" s="395">
        <f>'Soil Hydraulic'!S35</f>
        <v>8.3665374251014127E-3</v>
      </c>
      <c r="CF24" s="395">
        <f>'Soil Hydraulic'!Z35</f>
        <v>5.4706170894401772E-3</v>
      </c>
      <c r="CG24" s="395">
        <f>'Soil Hydraulic'!E35</f>
        <v>0.10944857889313199</v>
      </c>
      <c r="CH24" s="395">
        <f>'Soil Hydraulic'!L35</f>
        <v>6.9089479260007983E-2</v>
      </c>
      <c r="CI24" s="395">
        <f>'Soil Hydraulic'!S35</f>
        <v>8.3665374251014127E-3</v>
      </c>
      <c r="CJ24" s="395">
        <f>'Soil Hydraulic'!Z35</f>
        <v>5.4706170894401772E-3</v>
      </c>
      <c r="CK24" s="395">
        <f>'Soil Hydraulic'!E35</f>
        <v>0.10944857889313199</v>
      </c>
      <c r="CL24" s="395">
        <f>'Soil Hydraulic'!L35</f>
        <v>6.9089479260007983E-2</v>
      </c>
      <c r="CM24" s="395">
        <f>'Soil Hydraulic'!S35</f>
        <v>8.3665374251014127E-3</v>
      </c>
      <c r="CN24" s="395">
        <f>'Soil Hydraulic'!Z35</f>
        <v>5.4706170894401772E-3</v>
      </c>
      <c r="CO24" s="395">
        <f>'Soil Hydraulic'!E35</f>
        <v>0.10944857889313199</v>
      </c>
      <c r="CP24" s="395">
        <f>'Soil Hydraulic'!L35</f>
        <v>6.9089479260007983E-2</v>
      </c>
      <c r="CQ24" s="395">
        <f>'Soil Hydraulic'!S35</f>
        <v>8.3665374251014127E-3</v>
      </c>
      <c r="CR24" s="395">
        <f>'Soil Hydraulic'!Z35</f>
        <v>5.4706170894401772E-3</v>
      </c>
      <c r="CS24" s="395">
        <f>'Soil Hydraulic'!E35</f>
        <v>0.10944857889313199</v>
      </c>
      <c r="CT24" s="395">
        <f>'Soil Hydraulic'!E35</f>
        <v>0.10944857889313199</v>
      </c>
      <c r="CU24" s="395">
        <f>'Soil Hydraulic'!E35</f>
        <v>0.10944857889313199</v>
      </c>
      <c r="CV24" s="395">
        <f>'Soil Hydraulic'!L35</f>
        <v>6.9089479260007983E-2</v>
      </c>
      <c r="CW24" s="395">
        <f>'Soil Hydraulic'!L35</f>
        <v>6.9089479260007983E-2</v>
      </c>
      <c r="CX24" s="395">
        <f>'Soil Hydraulic'!L35</f>
        <v>6.9089479260007983E-2</v>
      </c>
      <c r="CY24" s="395">
        <f>'Soil Hydraulic'!S35</f>
        <v>8.3665374251014127E-3</v>
      </c>
      <c r="CZ24" s="395">
        <f>'Soil Hydraulic'!S35</f>
        <v>8.3665374251014127E-3</v>
      </c>
      <c r="DA24" s="395">
        <f>'Soil Hydraulic'!S35</f>
        <v>8.3665374251014127E-3</v>
      </c>
      <c r="DB24" s="395">
        <f>'Soil Hydraulic'!Z35</f>
        <v>5.4706170894401772E-3</v>
      </c>
      <c r="DC24" s="395">
        <f>'Soil Hydraulic'!Z35</f>
        <v>5.4706170894401772E-3</v>
      </c>
      <c r="DD24" s="395">
        <f>'Soil Hydraulic'!Z35</f>
        <v>5.4706170894401772E-3</v>
      </c>
      <c r="DE24" s="395">
        <f>'Soil Hydraulic'!G35</f>
        <v>0.3550508557479049</v>
      </c>
      <c r="DF24" s="395">
        <f>'Soil Hydraulic'!N35</f>
        <v>0.378213767388552</v>
      </c>
      <c r="DG24" s="395">
        <f>'Soil Hydraulic'!U35</f>
        <v>0.35105787713213271</v>
      </c>
      <c r="DH24" s="395">
        <f>'Soil Hydraulic'!AB35</f>
        <v>0.35699983703779481</v>
      </c>
      <c r="DI24" s="395">
        <f>'Soil Hydraulic'!G35</f>
        <v>0.3550508557479049</v>
      </c>
      <c r="DJ24" s="395">
        <f>'Soil Hydraulic'!AD35</f>
        <v>13.7</v>
      </c>
      <c r="DK24" s="268">
        <f>'CROP PARAMETERS'!E34</f>
        <v>0.01</v>
      </c>
      <c r="DL24" s="268">
        <f>'CROP PARAMETERS'!F34</f>
        <v>0.01</v>
      </c>
      <c r="DM24" s="268">
        <f>'CROP PARAMETERS'!G34</f>
        <v>0.01</v>
      </c>
      <c r="DN24" s="268">
        <f>'CROP PARAMETERS'!H34</f>
        <v>0.01</v>
      </c>
      <c r="DO24" s="268">
        <f>'CROP PARAMETERS'!I34</f>
        <v>5.0000000000000001E-3</v>
      </c>
      <c r="DP24" s="395"/>
      <c r="DQ24" s="395"/>
      <c r="DR24" s="395"/>
      <c r="DS24" s="395"/>
      <c r="DT24" s="395"/>
      <c r="DU24" s="395"/>
      <c r="DV24" s="395"/>
      <c r="DW24" s="395"/>
      <c r="DX24" s="395"/>
      <c r="DY24" s="395"/>
      <c r="DZ24" s="395"/>
      <c r="EA24" s="395"/>
      <c r="EB24" s="395"/>
      <c r="EC24" s="395"/>
      <c r="ED24" s="395"/>
      <c r="EE24" s="395"/>
      <c r="EF24" s="395"/>
      <c r="EG24" s="395"/>
      <c r="EH24" s="395"/>
      <c r="EI24" s="395"/>
      <c r="FX24" s="395"/>
      <c r="FY24" s="395"/>
      <c r="FZ24" s="395"/>
      <c r="GA24" s="395"/>
      <c r="GB24" s="395"/>
      <c r="GC24" s="395"/>
      <c r="GD24" s="395"/>
      <c r="GE24" s="395"/>
      <c r="GF24" s="395"/>
      <c r="GG24" s="395"/>
      <c r="GH24" s="395"/>
      <c r="GI24" s="395"/>
      <c r="GJ24" s="395"/>
      <c r="GK24" s="395"/>
      <c r="GL24" s="395"/>
      <c r="GM24" s="395"/>
      <c r="GN24" s="395"/>
      <c r="GO24" s="395"/>
      <c r="GP24" s="395"/>
      <c r="GQ24" s="395"/>
      <c r="HL24" s="395">
        <f>'TREE PARAMETERS'!G33</f>
        <v>1.0000000000000001E-5</v>
      </c>
      <c r="HM24" s="395">
        <f>'TREE PARAMETERS'!H33</f>
        <v>1.0000000000000001E-5</v>
      </c>
      <c r="HN24" s="395">
        <f>'TREE PARAMETERS'!I33</f>
        <v>1.0000000000000001E-5</v>
      </c>
    </row>
    <row r="25" spans="1:222" x14ac:dyDescent="0.3">
      <c r="C25" s="396">
        <f>WEATHER!C35</f>
        <v>18</v>
      </c>
      <c r="D25" s="396">
        <f>WEATHER!D35</f>
        <v>27.9</v>
      </c>
      <c r="E25" s="396">
        <f>WEATHER!E35</f>
        <v>4.032258064516129</v>
      </c>
      <c r="F25" s="124">
        <f>Phosphorus!B49</f>
        <v>2.7783697251165393</v>
      </c>
      <c r="G25" s="396">
        <f>Phosphorus!F49</f>
        <v>1366.8055656669744</v>
      </c>
      <c r="H25" s="396">
        <f>Phosphorus!G49</f>
        <v>1366.8055656669744</v>
      </c>
      <c r="I25" s="396">
        <f>Phosphorus!H49</f>
        <v>1366.8055656669744</v>
      </c>
      <c r="J25" s="396">
        <f>Phosphorus!I49</f>
        <v>1366.8055656669744</v>
      </c>
      <c r="K25" s="396"/>
      <c r="L25" s="396"/>
      <c r="M25" s="396"/>
      <c r="N25" s="396"/>
      <c r="O25" s="396"/>
      <c r="P25" s="396"/>
      <c r="Q25" s="396"/>
      <c r="R25" s="396"/>
      <c r="S25" s="396"/>
      <c r="T25" s="396"/>
      <c r="U25" s="397"/>
      <c r="V25" s="397"/>
      <c r="W25" s="397"/>
      <c r="X25" s="397"/>
      <c r="Y25" s="397"/>
      <c r="Z25" s="397"/>
      <c r="AA25" s="397"/>
      <c r="AB25" s="397"/>
      <c r="AC25" s="397"/>
      <c r="AD25" s="397"/>
      <c r="AE25" s="397"/>
      <c r="AF25" s="397"/>
      <c r="AG25" s="397">
        <f>'CROP MANAGEMENT'!V34</f>
        <v>100</v>
      </c>
      <c r="AH25" s="397">
        <f>'CROP MANAGEMENT'!W34</f>
        <v>1</v>
      </c>
      <c r="AI25" s="396">
        <f>'CROP MANAGEMENT'!X34</f>
        <v>0</v>
      </c>
      <c r="AJ25" s="396">
        <f>'CROP MANAGEMENT'!Y34</f>
        <v>0</v>
      </c>
      <c r="AK25" s="396">
        <f>'CROP MANAGEMENT'!Z34</f>
        <v>0</v>
      </c>
      <c r="AL25" s="396">
        <f>'CROP MANAGEMENT'!AA34</f>
        <v>0</v>
      </c>
      <c r="AM25" s="396">
        <f>'CROP MANAGEMENT'!AB34</f>
        <v>0</v>
      </c>
      <c r="AN25" s="396">
        <f>'CROP MANAGEMENT'!AC34</f>
        <v>0</v>
      </c>
      <c r="AO25" s="396">
        <f>'CROP MANAGEMENT'!AD34</f>
        <v>0</v>
      </c>
      <c r="AP25" s="396">
        <f>'CROP MANAGEMENT'!AE34</f>
        <v>0</v>
      </c>
      <c r="AQ25" s="397"/>
      <c r="AR25" s="397"/>
      <c r="AS25" s="397"/>
      <c r="AT25" s="397"/>
      <c r="AU25" s="397"/>
      <c r="AV25" s="397"/>
      <c r="AW25" s="397"/>
      <c r="AX25" s="268">
        <f>'TREE MANAGEMENT'!K34</f>
        <v>100</v>
      </c>
      <c r="AY25" s="268">
        <f>'TREE MANAGEMENT'!L34</f>
        <v>146</v>
      </c>
      <c r="AZ25" s="268">
        <f>'TREE MANAGEMENT'!M34</f>
        <v>1</v>
      </c>
      <c r="BA25" s="268">
        <f>'TREE MANAGEMENT'!O34</f>
        <v>1</v>
      </c>
      <c r="BB25" s="268">
        <f>'TREE MANAGEMENT'!Q34</f>
        <v>1</v>
      </c>
      <c r="BC25" s="268">
        <f>'TREE MANAGEMENT'!N34</f>
        <v>0</v>
      </c>
      <c r="BD25" s="268">
        <f>'TREE MANAGEMENT'!P34</f>
        <v>0</v>
      </c>
      <c r="BE25" s="268">
        <f>'TREE MANAGEMENT'!R34</f>
        <v>0</v>
      </c>
      <c r="BU25" s="124">
        <f>'Soil Hydraulic'!B36</f>
        <v>21.215849568276401</v>
      </c>
      <c r="BV25" s="124">
        <f>'Soil Hydraulic'!I36</f>
        <v>6.2464436201289599</v>
      </c>
      <c r="BW25" s="124">
        <f>'Soil Hydraulic'!P36</f>
        <v>0.93653002452046485</v>
      </c>
      <c r="BX25" s="124">
        <f>'Soil Hydraulic'!W36</f>
        <v>0.45893388578964028</v>
      </c>
      <c r="BY25" s="396">
        <f>'Soil Hydraulic'!C36</f>
        <v>-120.63420312740438</v>
      </c>
      <c r="BZ25" s="396">
        <f>'Soil Hydraulic'!J36</f>
        <v>-298.3308129944125</v>
      </c>
      <c r="CA25" s="396">
        <f>'Soil Hydraulic'!Q36</f>
        <v>-222.58923405378206</v>
      </c>
      <c r="CB25" s="396">
        <f>'Soil Hydraulic'!X36</f>
        <v>-324.67993201951867</v>
      </c>
      <c r="CC25" s="395">
        <f>'Soil Hydraulic'!E36</f>
        <v>6.9465730619742483E-2</v>
      </c>
      <c r="CD25" s="395">
        <f>'Soil Hydraulic'!L36</f>
        <v>4.3643906654162026E-2</v>
      </c>
      <c r="CE25" s="395">
        <f>'Soil Hydraulic'!S36</f>
        <v>5.2832881283653814E-3</v>
      </c>
      <c r="CF25" s="395">
        <f>'Soil Hydraulic'!Z36</f>
        <v>3.4151224551408369E-3</v>
      </c>
      <c r="CG25" s="395">
        <f>'Soil Hydraulic'!E36</f>
        <v>6.9465730619742483E-2</v>
      </c>
      <c r="CH25" s="395">
        <f>'Soil Hydraulic'!L36</f>
        <v>4.3643906654162026E-2</v>
      </c>
      <c r="CI25" s="395">
        <f>'Soil Hydraulic'!S36</f>
        <v>5.2832881283653814E-3</v>
      </c>
      <c r="CJ25" s="395">
        <f>'Soil Hydraulic'!Z36</f>
        <v>3.4151224551408369E-3</v>
      </c>
      <c r="CK25" s="395">
        <f>'Soil Hydraulic'!E36</f>
        <v>6.9465730619742483E-2</v>
      </c>
      <c r="CL25" s="395">
        <f>'Soil Hydraulic'!L36</f>
        <v>4.3643906654162026E-2</v>
      </c>
      <c r="CM25" s="395">
        <f>'Soil Hydraulic'!S36</f>
        <v>5.2832881283653814E-3</v>
      </c>
      <c r="CN25" s="395">
        <f>'Soil Hydraulic'!Z36</f>
        <v>3.4151224551408369E-3</v>
      </c>
      <c r="CO25" s="395">
        <f>'Soil Hydraulic'!E36</f>
        <v>6.9465730619742483E-2</v>
      </c>
      <c r="CP25" s="395">
        <f>'Soil Hydraulic'!L36</f>
        <v>4.3643906654162026E-2</v>
      </c>
      <c r="CQ25" s="395">
        <f>'Soil Hydraulic'!S36</f>
        <v>5.2832881283653814E-3</v>
      </c>
      <c r="CR25" s="395">
        <f>'Soil Hydraulic'!Z36</f>
        <v>3.4151224551408369E-3</v>
      </c>
      <c r="CS25" s="395">
        <f>'Soil Hydraulic'!E36</f>
        <v>6.9465730619742483E-2</v>
      </c>
      <c r="CT25" s="395">
        <f>'Soil Hydraulic'!E36</f>
        <v>6.9465730619742483E-2</v>
      </c>
      <c r="CU25" s="395">
        <f>'Soil Hydraulic'!E36</f>
        <v>6.9465730619742483E-2</v>
      </c>
      <c r="CV25" s="395">
        <f>'Soil Hydraulic'!L36</f>
        <v>4.3643906654162026E-2</v>
      </c>
      <c r="CW25" s="395">
        <f>'Soil Hydraulic'!L36</f>
        <v>4.3643906654162026E-2</v>
      </c>
      <c r="CX25" s="395">
        <f>'Soil Hydraulic'!L36</f>
        <v>4.3643906654162026E-2</v>
      </c>
      <c r="CY25" s="395">
        <f>'Soil Hydraulic'!S36</f>
        <v>5.2832881283653814E-3</v>
      </c>
      <c r="CZ25" s="395">
        <f>'Soil Hydraulic'!S36</f>
        <v>5.2832881283653814E-3</v>
      </c>
      <c r="DA25" s="395">
        <f>'Soil Hydraulic'!S36</f>
        <v>5.2832881283653814E-3</v>
      </c>
      <c r="DB25" s="395">
        <f>'Soil Hydraulic'!Z36</f>
        <v>3.4151224551408369E-3</v>
      </c>
      <c r="DC25" s="395">
        <f>'Soil Hydraulic'!Z36</f>
        <v>3.4151224551408369E-3</v>
      </c>
      <c r="DD25" s="395">
        <f>'Soil Hydraulic'!Z36</f>
        <v>3.4151224551408369E-3</v>
      </c>
      <c r="DE25" s="395">
        <f>'Soil Hydraulic'!G36</f>
        <v>0.37445592767644931</v>
      </c>
      <c r="DF25" s="395">
        <f>'Soil Hydraulic'!N36</f>
        <v>0.39300629313353724</v>
      </c>
      <c r="DG25" s="395">
        <f>'Soil Hydraulic'!U36</f>
        <v>0.36307505475689072</v>
      </c>
      <c r="DH25" s="395">
        <f>'Soil Hydraulic'!AB36</f>
        <v>0.36756743616012116</v>
      </c>
      <c r="DI25" s="395">
        <f>'Soil Hydraulic'!G36</f>
        <v>0.37445592767644931</v>
      </c>
      <c r="DJ25" s="395">
        <f>'Soil Hydraulic'!AD36</f>
        <v>13.3</v>
      </c>
      <c r="DK25" s="268">
        <f>'CROP PARAMETERS'!E35</f>
        <v>0</v>
      </c>
      <c r="DL25" s="268">
        <f>'CROP PARAMETERS'!F35</f>
        <v>0</v>
      </c>
      <c r="DM25" s="268">
        <f>'CROP PARAMETERS'!G35</f>
        <v>0</v>
      </c>
      <c r="DN25" s="268">
        <f>'CROP PARAMETERS'!H35</f>
        <v>0</v>
      </c>
      <c r="DO25" s="268">
        <f>'CROP PARAMETERS'!I35</f>
        <v>0</v>
      </c>
      <c r="DP25" s="395"/>
      <c r="DQ25" s="395"/>
      <c r="DR25" s="395"/>
      <c r="DS25" s="395"/>
      <c r="DT25" s="395"/>
      <c r="DU25" s="395"/>
      <c r="DV25" s="395"/>
      <c r="DW25" s="395"/>
      <c r="DX25" s="395"/>
      <c r="DY25" s="395"/>
      <c r="DZ25" s="395"/>
      <c r="EA25" s="395"/>
      <c r="EB25" s="395"/>
      <c r="EC25" s="395"/>
      <c r="ED25" s="395"/>
      <c r="EE25" s="395"/>
      <c r="EF25" s="395"/>
      <c r="EG25" s="395"/>
      <c r="EH25" s="395"/>
      <c r="EI25" s="395"/>
      <c r="FX25" s="395"/>
      <c r="FY25" s="395"/>
      <c r="FZ25" s="395"/>
      <c r="GA25" s="395"/>
      <c r="GB25" s="395"/>
      <c r="GC25" s="395"/>
      <c r="GD25" s="395"/>
      <c r="GE25" s="395"/>
      <c r="GF25" s="395"/>
      <c r="GG25" s="395"/>
      <c r="GH25" s="395"/>
      <c r="GI25" s="395"/>
      <c r="GJ25" s="395"/>
      <c r="GK25" s="395"/>
      <c r="GL25" s="395"/>
      <c r="GM25" s="395"/>
      <c r="GN25" s="395"/>
      <c r="GO25" s="395"/>
      <c r="GP25" s="395"/>
      <c r="GQ25" s="395"/>
      <c r="HL25" s="395">
        <f>'TREE PARAMETERS'!G34</f>
        <v>-5000</v>
      </c>
      <c r="HM25" s="395">
        <f>'TREE PARAMETERS'!H34</f>
        <v>-1500</v>
      </c>
      <c r="HN25" s="395">
        <f>'TREE PARAMETERS'!I34</f>
        <v>-5000</v>
      </c>
    </row>
    <row r="26" spans="1:222" x14ac:dyDescent="0.3">
      <c r="C26" s="396">
        <f>WEATHER!C36</f>
        <v>13</v>
      </c>
      <c r="D26" s="396">
        <f>WEATHER!D36</f>
        <v>27.5</v>
      </c>
      <c r="E26" s="396">
        <f>WEATHER!E36</f>
        <v>4.032258064516129</v>
      </c>
      <c r="F26" s="124"/>
      <c r="G26" s="396">
        <f>Phosphorus!F50</f>
        <v>1320.4878478828227</v>
      </c>
      <c r="H26" s="396">
        <f>Phosphorus!G50</f>
        <v>1320.4878478828227</v>
      </c>
      <c r="I26" s="396">
        <f>Phosphorus!H50</f>
        <v>1320.4878478828227</v>
      </c>
      <c r="J26" s="396">
        <f>Phosphorus!I50</f>
        <v>1320.4878478828227</v>
      </c>
      <c r="K26" s="396"/>
      <c r="L26" s="396"/>
      <c r="M26" s="396"/>
      <c r="N26" s="396"/>
      <c r="O26" s="396"/>
      <c r="P26" s="396"/>
      <c r="Q26" s="396"/>
      <c r="R26" s="396"/>
      <c r="S26" s="396"/>
      <c r="T26" s="396"/>
      <c r="U26" s="397"/>
      <c r="V26" s="397"/>
      <c r="W26" s="397"/>
      <c r="X26" s="397"/>
      <c r="Y26" s="397"/>
      <c r="Z26" s="397"/>
      <c r="AA26" s="397"/>
      <c r="AB26" s="397"/>
      <c r="AC26" s="397"/>
      <c r="AD26" s="397"/>
      <c r="AE26" s="397"/>
      <c r="AF26" s="397"/>
      <c r="AG26" s="397">
        <f>'CROP MANAGEMENT'!V35</f>
        <v>100</v>
      </c>
      <c r="AH26" s="397">
        <f>'CROP MANAGEMENT'!W35</f>
        <v>1</v>
      </c>
      <c r="AI26" s="396">
        <f>'CROP MANAGEMENT'!X35</f>
        <v>0</v>
      </c>
      <c r="AJ26" s="396">
        <f>'CROP MANAGEMENT'!Y35</f>
        <v>0</v>
      </c>
      <c r="AK26" s="396">
        <f>'CROP MANAGEMENT'!Z35</f>
        <v>0</v>
      </c>
      <c r="AL26" s="396">
        <f>'CROP MANAGEMENT'!AA35</f>
        <v>0</v>
      </c>
      <c r="AM26" s="396">
        <f>'CROP MANAGEMENT'!AB35</f>
        <v>0</v>
      </c>
      <c r="AN26" s="396">
        <f>'CROP MANAGEMENT'!AC35</f>
        <v>0</v>
      </c>
      <c r="AO26" s="396">
        <f>'CROP MANAGEMENT'!AD35</f>
        <v>0</v>
      </c>
      <c r="AP26" s="396">
        <f>'CROP MANAGEMENT'!AE35</f>
        <v>0</v>
      </c>
      <c r="AQ26" s="397"/>
      <c r="AR26" s="397"/>
      <c r="AS26" s="397"/>
      <c r="AT26" s="397"/>
      <c r="AU26" s="397"/>
      <c r="AV26" s="397"/>
      <c r="AW26" s="397"/>
      <c r="AX26" s="268">
        <f>'TREE MANAGEMENT'!K35</f>
        <v>100</v>
      </c>
      <c r="AY26" s="268">
        <f>'TREE MANAGEMENT'!L35</f>
        <v>146</v>
      </c>
      <c r="AZ26" s="268">
        <f>'TREE MANAGEMENT'!M35</f>
        <v>1</v>
      </c>
      <c r="BA26" s="268">
        <f>'TREE MANAGEMENT'!O35</f>
        <v>1</v>
      </c>
      <c r="BB26" s="268">
        <f>'TREE MANAGEMENT'!Q35</f>
        <v>1</v>
      </c>
      <c r="BC26" s="268">
        <f>'TREE MANAGEMENT'!N35</f>
        <v>0</v>
      </c>
      <c r="BD26" s="268">
        <f>'TREE MANAGEMENT'!P35</f>
        <v>0</v>
      </c>
      <c r="BE26" s="268">
        <f>'TREE MANAGEMENT'!R35</f>
        <v>0</v>
      </c>
      <c r="BU26" s="124">
        <f>'Soil Hydraulic'!B37</f>
        <v>25.995580107093271</v>
      </c>
      <c r="BV26" s="124">
        <f>'Soil Hydraulic'!I37</f>
        <v>7.7004741253843383</v>
      </c>
      <c r="BW26" s="124">
        <f>'Soil Hydraulic'!P37</f>
        <v>1.153926973391364</v>
      </c>
      <c r="BX26" s="124">
        <f>'Soil Hydraulic'!W37</f>
        <v>0.70420988716919031</v>
      </c>
      <c r="BY26" s="396">
        <f>'Soil Hydraulic'!C37</f>
        <v>-96.338836921526422</v>
      </c>
      <c r="BZ26" s="396">
        <f>'Soil Hydraulic'!J37</f>
        <v>-223.43463308437308</v>
      </c>
      <c r="CA26" s="396">
        <f>'Soil Hydraulic'!Q37</f>
        <v>-158.76661396873311</v>
      </c>
      <c r="CB26" s="396">
        <f>'Soil Hydraulic'!X37</f>
        <v>-224.22089264346428</v>
      </c>
      <c r="CC26" s="395">
        <f>'Soil Hydraulic'!E37</f>
        <v>4.2894628737917065E-2</v>
      </c>
      <c r="CD26" s="395">
        <f>'Soil Hydraulic'!L37</f>
        <v>2.6830308021242075E-2</v>
      </c>
      <c r="CE26" s="395">
        <f>'Soil Hydraulic'!S37</f>
        <v>3.2469395394809672E-3</v>
      </c>
      <c r="CF26" s="395">
        <f>'Soil Hydraulic'!Z37</f>
        <v>2.07622560230356E-3</v>
      </c>
      <c r="CG26" s="395">
        <f>'Soil Hydraulic'!E37</f>
        <v>4.2894628737917065E-2</v>
      </c>
      <c r="CH26" s="395">
        <f>'Soil Hydraulic'!L37</f>
        <v>2.6830308021242075E-2</v>
      </c>
      <c r="CI26" s="395">
        <f>'Soil Hydraulic'!S37</f>
        <v>3.2469395394809672E-3</v>
      </c>
      <c r="CJ26" s="395">
        <f>'Soil Hydraulic'!Z37</f>
        <v>2.07622560230356E-3</v>
      </c>
      <c r="CK26" s="395">
        <f>'Soil Hydraulic'!E37</f>
        <v>4.2894628737917065E-2</v>
      </c>
      <c r="CL26" s="395">
        <f>'Soil Hydraulic'!L37</f>
        <v>2.6830308021242075E-2</v>
      </c>
      <c r="CM26" s="395">
        <f>'Soil Hydraulic'!S37</f>
        <v>3.2469395394809672E-3</v>
      </c>
      <c r="CN26" s="395">
        <f>'Soil Hydraulic'!Z37</f>
        <v>2.07622560230356E-3</v>
      </c>
      <c r="CO26" s="395">
        <f>'Soil Hydraulic'!E37</f>
        <v>4.2894628737917065E-2</v>
      </c>
      <c r="CP26" s="395">
        <f>'Soil Hydraulic'!L37</f>
        <v>2.6830308021242075E-2</v>
      </c>
      <c r="CQ26" s="395">
        <f>'Soil Hydraulic'!S37</f>
        <v>3.2469395394809672E-3</v>
      </c>
      <c r="CR26" s="395">
        <f>'Soil Hydraulic'!Z37</f>
        <v>2.07622560230356E-3</v>
      </c>
      <c r="CS26" s="395">
        <f>'Soil Hydraulic'!E37</f>
        <v>4.2894628737917065E-2</v>
      </c>
      <c r="CT26" s="395">
        <f>'Soil Hydraulic'!E37</f>
        <v>4.2894628737917065E-2</v>
      </c>
      <c r="CU26" s="395">
        <f>'Soil Hydraulic'!E37</f>
        <v>4.2894628737917065E-2</v>
      </c>
      <c r="CV26" s="395">
        <f>'Soil Hydraulic'!L37</f>
        <v>2.6830308021242075E-2</v>
      </c>
      <c r="CW26" s="395">
        <f>'Soil Hydraulic'!L37</f>
        <v>2.6830308021242075E-2</v>
      </c>
      <c r="CX26" s="395">
        <f>'Soil Hydraulic'!L37</f>
        <v>2.6830308021242075E-2</v>
      </c>
      <c r="CY26" s="395">
        <f>'Soil Hydraulic'!S37</f>
        <v>3.2469395394809672E-3</v>
      </c>
      <c r="CZ26" s="395">
        <f>'Soil Hydraulic'!S37</f>
        <v>3.2469395394809672E-3</v>
      </c>
      <c r="DA26" s="395">
        <f>'Soil Hydraulic'!S37</f>
        <v>3.2469395394809672E-3</v>
      </c>
      <c r="DB26" s="395">
        <f>'Soil Hydraulic'!Z37</f>
        <v>2.07622560230356E-3</v>
      </c>
      <c r="DC26" s="395">
        <f>'Soil Hydraulic'!Z37</f>
        <v>2.07622560230356E-3</v>
      </c>
      <c r="DD26" s="395">
        <f>'Soil Hydraulic'!Z37</f>
        <v>2.07622560230356E-3</v>
      </c>
      <c r="DE26" s="395">
        <f>'Soil Hydraulic'!G37</f>
        <v>0.40130433417908162</v>
      </c>
      <c r="DF26" s="395">
        <f>'Soil Hydraulic'!N37</f>
        <v>0.41314574848815716</v>
      </c>
      <c r="DG26" s="395">
        <f>'Soil Hydraulic'!U37</f>
        <v>0.37949350646413638</v>
      </c>
      <c r="DH26" s="395">
        <f>'Soil Hydraulic'!AB37</f>
        <v>0.38175260398560351</v>
      </c>
      <c r="DI26" s="395">
        <f>'Soil Hydraulic'!G37</f>
        <v>0.40130433417908162</v>
      </c>
      <c r="DJ26" s="395">
        <f>'Soil Hydraulic'!AD37</f>
        <v>22.2</v>
      </c>
      <c r="DK26" s="268">
        <f>'CROP PARAMETERS'!E36</f>
        <v>0</v>
      </c>
      <c r="DL26" s="268">
        <f>'CROP PARAMETERS'!F36</f>
        <v>0</v>
      </c>
      <c r="DM26" s="268">
        <f>'CROP PARAMETERS'!G36</f>
        <v>0.45</v>
      </c>
      <c r="DN26" s="268">
        <f>'CROP PARAMETERS'!H36</f>
        <v>0.5</v>
      </c>
      <c r="DO26" s="268">
        <f>'CROP PARAMETERS'!I36</f>
        <v>0</v>
      </c>
      <c r="FX26" s="395"/>
      <c r="FY26" s="395"/>
      <c r="FZ26" s="395"/>
      <c r="GA26" s="395"/>
      <c r="GB26" s="395"/>
      <c r="GC26" s="395"/>
      <c r="GD26" s="395"/>
      <c r="GE26" s="395"/>
      <c r="GF26" s="395"/>
      <c r="GG26" s="395"/>
      <c r="GH26" s="395"/>
      <c r="GI26" s="395"/>
      <c r="GJ26" s="395"/>
      <c r="GK26" s="395"/>
      <c r="GL26" s="395"/>
      <c r="GM26" s="395"/>
      <c r="GN26" s="395"/>
      <c r="GO26" s="395"/>
      <c r="GP26" s="395"/>
      <c r="GQ26" s="395"/>
      <c r="HL26" s="395">
        <f>'TREE PARAMETERS'!G35</f>
        <v>-15000</v>
      </c>
      <c r="HM26" s="395">
        <f>'TREE PARAMETERS'!H35</f>
        <v>-4500</v>
      </c>
      <c r="HN26" s="395">
        <f>'TREE PARAMETERS'!I35</f>
        <v>-20000</v>
      </c>
    </row>
    <row r="27" spans="1:222" x14ac:dyDescent="0.3">
      <c r="C27" s="396">
        <f>WEATHER!C37</f>
        <v>1</v>
      </c>
      <c r="D27" s="396">
        <f>WEATHER!D37</f>
        <v>28.5</v>
      </c>
      <c r="E27" s="396">
        <f>WEATHER!E37</f>
        <v>4.032258064516129</v>
      </c>
      <c r="F27" s="124"/>
      <c r="G27" s="396">
        <f>Phosphorus!F51</f>
        <v>1274.9602015349053</v>
      </c>
      <c r="H27" s="396">
        <f>Phosphorus!G51</f>
        <v>1274.9602015349053</v>
      </c>
      <c r="I27" s="396">
        <f>Phosphorus!H51</f>
        <v>1274.9602015349053</v>
      </c>
      <c r="J27" s="396">
        <f>Phosphorus!I51</f>
        <v>1274.9602015349053</v>
      </c>
      <c r="K27" s="396"/>
      <c r="L27" s="396"/>
      <c r="M27" s="396"/>
      <c r="N27" s="396"/>
      <c r="O27" s="396"/>
      <c r="P27" s="396"/>
      <c r="Q27" s="396"/>
      <c r="R27" s="396"/>
      <c r="S27" s="396"/>
      <c r="T27" s="396"/>
      <c r="U27" s="397"/>
      <c r="V27" s="397"/>
      <c r="W27" s="397"/>
      <c r="X27" s="397"/>
      <c r="Y27" s="397"/>
      <c r="Z27" s="397"/>
      <c r="AA27" s="397"/>
      <c r="AB27" s="397"/>
      <c r="AC27" s="397"/>
      <c r="AD27" s="397"/>
      <c r="AE27" s="397"/>
      <c r="AF27" s="397"/>
      <c r="AG27" s="397">
        <f>'CROP MANAGEMENT'!V36</f>
        <v>100</v>
      </c>
      <c r="AH27" s="397">
        <f>'CROP MANAGEMENT'!W36</f>
        <v>1</v>
      </c>
      <c r="AI27" s="396">
        <f>'CROP MANAGEMENT'!X36</f>
        <v>0</v>
      </c>
      <c r="AJ27" s="396">
        <f>'CROP MANAGEMENT'!Y36</f>
        <v>0</v>
      </c>
      <c r="AK27" s="396">
        <f>'CROP MANAGEMENT'!Z36</f>
        <v>0</v>
      </c>
      <c r="AL27" s="396">
        <f>'CROP MANAGEMENT'!AA36</f>
        <v>0</v>
      </c>
      <c r="AM27" s="396">
        <f>'CROP MANAGEMENT'!AB36</f>
        <v>0</v>
      </c>
      <c r="AN27" s="396">
        <f>'CROP MANAGEMENT'!AC36</f>
        <v>0</v>
      </c>
      <c r="AO27" s="396">
        <f>'CROP MANAGEMENT'!AD36</f>
        <v>0</v>
      </c>
      <c r="AP27" s="396">
        <f>'CROP MANAGEMENT'!AE36</f>
        <v>0</v>
      </c>
      <c r="AX27" s="268">
        <f>'TREE MANAGEMENT'!K36</f>
        <v>100</v>
      </c>
      <c r="AY27" s="268">
        <f>'TREE MANAGEMENT'!L36</f>
        <v>146</v>
      </c>
      <c r="AZ27" s="268">
        <f>'TREE MANAGEMENT'!M36</f>
        <v>1</v>
      </c>
      <c r="BA27" s="268">
        <f>'TREE MANAGEMENT'!O36</f>
        <v>1</v>
      </c>
      <c r="BB27" s="268">
        <f>'TREE MANAGEMENT'!Q36</f>
        <v>1</v>
      </c>
      <c r="BC27" s="268">
        <f>'TREE MANAGEMENT'!N36</f>
        <v>0</v>
      </c>
      <c r="BD27" s="268">
        <f>'TREE MANAGEMENT'!P36</f>
        <v>0</v>
      </c>
      <c r="BE27" s="268">
        <f>'TREE MANAGEMENT'!R36</f>
        <v>0</v>
      </c>
      <c r="BU27" s="124">
        <f>'Soil Hydraulic'!B38</f>
        <v>31.781709165421763</v>
      </c>
      <c r="BV27" s="124">
        <f>'Soil Hydraulic'!I38</f>
        <v>9.4848463051453002</v>
      </c>
      <c r="BW27" s="124">
        <f>'Soil Hydraulic'!P38</f>
        <v>1.7407415108987607</v>
      </c>
      <c r="BX27" s="124">
        <f>'Soil Hydraulic'!W38</f>
        <v>1.075708611634238</v>
      </c>
      <c r="BY27" s="396">
        <f>'Soil Hydraulic'!C38</f>
        <v>-77.213625503685009</v>
      </c>
      <c r="BZ27" s="396">
        <f>'Soil Hydraulic'!J38</f>
        <v>-168.60563901854587</v>
      </c>
      <c r="CA27" s="396">
        <f>'Soil Hydraulic'!Q38</f>
        <v>-113.87915482937069</v>
      </c>
      <c r="CB27" s="396">
        <f>'Soil Hydraulic'!X38</f>
        <v>-155.99340509058112</v>
      </c>
      <c r="CC27" s="395">
        <f>'Soil Hydraulic'!E38</f>
        <v>2.5232324662098075E-2</v>
      </c>
      <c r="CD27" s="395">
        <f>'Soil Hydraulic'!L38</f>
        <v>1.5718187533047642E-2</v>
      </c>
      <c r="CE27" s="395">
        <f>'Soil Hydraulic'!S38</f>
        <v>1.901687382702288E-3</v>
      </c>
      <c r="CF27" s="395">
        <f>'Soil Hydraulic'!Z38</f>
        <v>1.2039514020126163E-3</v>
      </c>
      <c r="CG27" s="395">
        <f>'Soil Hydraulic'!E38</f>
        <v>2.5232324662098075E-2</v>
      </c>
      <c r="CH27" s="395">
        <f>'Soil Hydraulic'!L38</f>
        <v>1.5718187533047642E-2</v>
      </c>
      <c r="CI27" s="395">
        <f>'Soil Hydraulic'!S38</f>
        <v>1.901687382702288E-3</v>
      </c>
      <c r="CJ27" s="395">
        <f>'Soil Hydraulic'!Z38</f>
        <v>1.2039514020126163E-3</v>
      </c>
      <c r="CK27" s="395">
        <f>'Soil Hydraulic'!E38</f>
        <v>2.5232324662098075E-2</v>
      </c>
      <c r="CL27" s="395">
        <f>'Soil Hydraulic'!L38</f>
        <v>1.5718187533047642E-2</v>
      </c>
      <c r="CM27" s="395">
        <f>'Soil Hydraulic'!S38</f>
        <v>1.901687382702288E-3</v>
      </c>
      <c r="CN27" s="395">
        <f>'Soil Hydraulic'!Z38</f>
        <v>1.2039514020126163E-3</v>
      </c>
      <c r="CO27" s="395">
        <f>'Soil Hydraulic'!E38</f>
        <v>2.5232324662098075E-2</v>
      </c>
      <c r="CP27" s="395">
        <f>'Soil Hydraulic'!L38</f>
        <v>1.5718187533047642E-2</v>
      </c>
      <c r="CQ27" s="395">
        <f>'Soil Hydraulic'!S38</f>
        <v>1.901687382702288E-3</v>
      </c>
      <c r="CR27" s="395">
        <f>'Soil Hydraulic'!Z38</f>
        <v>1.2039514020126163E-3</v>
      </c>
      <c r="CS27" s="395">
        <f>'Soil Hydraulic'!E38</f>
        <v>2.5232324662098075E-2</v>
      </c>
      <c r="CT27" s="395">
        <f>'Soil Hydraulic'!E38</f>
        <v>2.5232324662098075E-2</v>
      </c>
      <c r="CU27" s="395">
        <f>'Soil Hydraulic'!E38</f>
        <v>2.5232324662098075E-2</v>
      </c>
      <c r="CV27" s="395">
        <f>'Soil Hydraulic'!L38</f>
        <v>1.5718187533047642E-2</v>
      </c>
      <c r="CW27" s="395">
        <f>'Soil Hydraulic'!L38</f>
        <v>1.5718187533047642E-2</v>
      </c>
      <c r="CX27" s="395">
        <f>'Soil Hydraulic'!L38</f>
        <v>1.5718187533047642E-2</v>
      </c>
      <c r="CY27" s="395">
        <f>'Soil Hydraulic'!S38</f>
        <v>1.901687382702288E-3</v>
      </c>
      <c r="CZ27" s="395">
        <f>'Soil Hydraulic'!S38</f>
        <v>1.901687382702288E-3</v>
      </c>
      <c r="DA27" s="395">
        <f>'Soil Hydraulic'!S38</f>
        <v>1.901687382702288E-3</v>
      </c>
      <c r="DB27" s="395">
        <f>'Soil Hydraulic'!Z38</f>
        <v>1.2039514020126163E-3</v>
      </c>
      <c r="DC27" s="395">
        <f>'Soil Hydraulic'!Z38</f>
        <v>1.2039514020126163E-3</v>
      </c>
      <c r="DD27" s="395">
        <f>'Soil Hydraulic'!Z38</f>
        <v>1.2039514020126163E-3</v>
      </c>
      <c r="DE27" s="395">
        <f>'Soil Hydraulic'!G38</f>
        <v>0.43683346864123096</v>
      </c>
      <c r="DF27" s="395">
        <f>'Soil Hydraulic'!N38</f>
        <v>0.44035218487001676</v>
      </c>
      <c r="DG27" s="395">
        <f>'Soil Hydraulic'!U38</f>
        <v>0.4022644904265163</v>
      </c>
      <c r="DH27" s="395">
        <f>'Soil Hydraulic'!AB38</f>
        <v>0.40100690880105083</v>
      </c>
      <c r="DI27" s="395">
        <f>'Soil Hydraulic'!G38</f>
        <v>0.43683346864123096</v>
      </c>
      <c r="DJ27" s="395">
        <f>'Soil Hydraulic'!AD38</f>
        <v>29.2</v>
      </c>
      <c r="DK27" s="268">
        <f>'CROP PARAMETERS'!E37</f>
        <v>1</v>
      </c>
      <c r="DL27" s="268">
        <f>'CROP PARAMETERS'!F37</f>
        <v>1</v>
      </c>
      <c r="DM27" s="268">
        <f>'CROP PARAMETERS'!G37</f>
        <v>1</v>
      </c>
      <c r="DN27" s="268">
        <f>'CROP PARAMETERS'!H37</f>
        <v>1</v>
      </c>
      <c r="DO27" s="268">
        <f>'CROP PARAMETERS'!I37</f>
        <v>0</v>
      </c>
      <c r="FX27" s="395"/>
      <c r="FY27" s="395"/>
      <c r="FZ27" s="395"/>
      <c r="GA27" s="395"/>
      <c r="GB27" s="395"/>
      <c r="GC27" s="395"/>
      <c r="GD27" s="395"/>
      <c r="GE27" s="395"/>
      <c r="GF27" s="395"/>
      <c r="GG27" s="395"/>
      <c r="GH27" s="395"/>
      <c r="GI27" s="395"/>
      <c r="GJ27" s="395"/>
      <c r="GK27" s="395"/>
      <c r="GL27" s="395"/>
      <c r="GM27" s="395"/>
      <c r="GN27" s="395"/>
      <c r="GO27" s="395"/>
      <c r="GP27" s="395"/>
      <c r="GQ27" s="395"/>
      <c r="HL27" s="395">
        <f>'TREE PARAMETERS'!G36</f>
        <v>0</v>
      </c>
      <c r="HM27" s="395">
        <f>'TREE PARAMETERS'!H36</f>
        <v>1</v>
      </c>
      <c r="HN27" s="395">
        <f>'TREE PARAMETERS'!I36</f>
        <v>0</v>
      </c>
    </row>
    <row r="28" spans="1:222" x14ac:dyDescent="0.3">
      <c r="C28" s="396">
        <f>WEATHER!C38</f>
        <v>48</v>
      </c>
      <c r="D28" s="396">
        <f>WEATHER!D38</f>
        <v>28.6</v>
      </c>
      <c r="E28" s="396">
        <f>WEATHER!E38</f>
        <v>4.032258064516129</v>
      </c>
      <c r="F28" s="124"/>
      <c r="G28" s="396">
        <f>Phosphorus!F52</f>
        <v>1230.2380669208271</v>
      </c>
      <c r="H28" s="396">
        <f>Phosphorus!G52</f>
        <v>1230.2380669208271</v>
      </c>
      <c r="I28" s="396">
        <f>Phosphorus!H52</f>
        <v>1230.2380669208271</v>
      </c>
      <c r="J28" s="396">
        <f>Phosphorus!I52</f>
        <v>1230.2380669208271</v>
      </c>
      <c r="K28" s="396"/>
      <c r="L28" s="396"/>
      <c r="M28" s="396"/>
      <c r="N28" s="396"/>
      <c r="O28" s="396"/>
      <c r="P28" s="396"/>
      <c r="Q28" s="396"/>
      <c r="R28" s="396"/>
      <c r="S28" s="396"/>
      <c r="T28" s="396"/>
      <c r="U28" s="397"/>
      <c r="V28" s="397"/>
      <c r="W28" s="397"/>
      <c r="X28" s="397"/>
      <c r="Y28" s="397"/>
      <c r="Z28" s="397"/>
      <c r="AA28" s="397"/>
      <c r="AB28" s="397"/>
      <c r="AC28" s="397"/>
      <c r="AD28" s="397"/>
      <c r="AE28" s="397"/>
      <c r="AF28" s="397"/>
      <c r="AG28" s="397">
        <f>'CROP MANAGEMENT'!V37</f>
        <v>100</v>
      </c>
      <c r="AH28" s="397">
        <f>'CROP MANAGEMENT'!W37</f>
        <v>1</v>
      </c>
      <c r="AI28" s="396">
        <f>'CROP MANAGEMENT'!X37</f>
        <v>0</v>
      </c>
      <c r="AJ28" s="396">
        <f>'CROP MANAGEMENT'!Y37</f>
        <v>0</v>
      </c>
      <c r="AK28" s="396">
        <f>'CROP MANAGEMENT'!Z37</f>
        <v>0</v>
      </c>
      <c r="AL28" s="396">
        <f>'CROP MANAGEMENT'!AA37</f>
        <v>0</v>
      </c>
      <c r="AM28" s="396">
        <f>'CROP MANAGEMENT'!AB37</f>
        <v>0</v>
      </c>
      <c r="AN28" s="396">
        <f>'CROP MANAGEMENT'!AC37</f>
        <v>0</v>
      </c>
      <c r="AO28" s="396">
        <f>'CROP MANAGEMENT'!AD37</f>
        <v>0</v>
      </c>
      <c r="AP28" s="396">
        <f>'CROP MANAGEMENT'!AE37</f>
        <v>0</v>
      </c>
      <c r="AX28" s="268">
        <f>'TREE MANAGEMENT'!K37</f>
        <v>100</v>
      </c>
      <c r="AY28" s="268">
        <f>'TREE MANAGEMENT'!L37</f>
        <v>146</v>
      </c>
      <c r="AZ28" s="268">
        <f>'TREE MANAGEMENT'!M37</f>
        <v>1</v>
      </c>
      <c r="BA28" s="268">
        <f>'TREE MANAGEMENT'!O37</f>
        <v>1</v>
      </c>
      <c r="BB28" s="268">
        <f>'TREE MANAGEMENT'!Q37</f>
        <v>1</v>
      </c>
      <c r="BC28" s="268">
        <f>'TREE MANAGEMENT'!N37</f>
        <v>0</v>
      </c>
      <c r="BD28" s="268">
        <f>'TREE MANAGEMENT'!P37</f>
        <v>0</v>
      </c>
      <c r="BE28" s="268">
        <f>'TREE MANAGEMENT'!R37</f>
        <v>0</v>
      </c>
      <c r="BU28" s="124">
        <f>'Soil Hydraulic'!B39</f>
        <v>38.74337804026375</v>
      </c>
      <c r="BV28" s="124">
        <f>'Soil Hydraulic'!I39</f>
        <v>11.669224999818249</v>
      </c>
      <c r="BW28" s="124">
        <f>'Soil Hydraulic'!P39</f>
        <v>2.1347854807999136</v>
      </c>
      <c r="BX28" s="124">
        <f>'Soil Hydraulic'!W39</f>
        <v>1.3277478288674442</v>
      </c>
      <c r="BY28" s="396">
        <f>'Soil Hydraulic'!C39</f>
        <v>-62.000318250505792</v>
      </c>
      <c r="BZ28" s="396">
        <f>'Soil Hydraulic'!J39</f>
        <v>-127.95224565388119</v>
      </c>
      <c r="CA28" s="396">
        <f>'Soil Hydraulic'!Q39</f>
        <v>-81.837819497013939</v>
      </c>
      <c r="CB28" s="396">
        <f>'Soil Hydraulic'!X39</f>
        <v>-108.90866470821436</v>
      </c>
      <c r="CC28" s="395"/>
      <c r="CD28" s="395"/>
      <c r="CE28" s="395"/>
      <c r="CF28" s="395"/>
      <c r="CG28" s="395"/>
      <c r="CH28" s="395"/>
      <c r="CI28" s="395"/>
      <c r="CJ28" s="395"/>
      <c r="CK28" s="395"/>
      <c r="CL28" s="395"/>
      <c r="CM28" s="395"/>
      <c r="CN28" s="395"/>
      <c r="CO28" s="395"/>
      <c r="CP28" s="395"/>
      <c r="CQ28" s="395"/>
      <c r="CR28" s="395"/>
      <c r="CS28" s="395"/>
      <c r="CT28" s="395"/>
      <c r="CU28" s="395"/>
      <c r="CV28" s="395"/>
      <c r="CW28" s="395"/>
      <c r="CX28" s="395"/>
      <c r="CY28" s="395"/>
      <c r="CZ28" s="395"/>
      <c r="DA28" s="395"/>
      <c r="DB28" s="395"/>
      <c r="DC28" s="395"/>
      <c r="DD28" s="395"/>
      <c r="DE28" s="395"/>
      <c r="DF28" s="395"/>
      <c r="DG28" s="395"/>
      <c r="DH28" s="395"/>
      <c r="DI28" s="395"/>
      <c r="DJ28" s="395">
        <f>'Soil Hydraulic'!AD39</f>
        <v>32.200000000000003</v>
      </c>
      <c r="DK28" s="268">
        <f>'CROP PARAMETERS'!E38</f>
        <v>0.1</v>
      </c>
      <c r="DL28" s="268">
        <f>'CROP PARAMETERS'!F38</f>
        <v>0.1</v>
      </c>
      <c r="DM28" s="268">
        <f>'CROP PARAMETERS'!G38</f>
        <v>0.1</v>
      </c>
      <c r="DN28" s="268">
        <f>'CROP PARAMETERS'!H38</f>
        <v>0.1</v>
      </c>
      <c r="DO28" s="268">
        <f>'CROP PARAMETERS'!I38</f>
        <v>0</v>
      </c>
      <c r="FX28" s="395"/>
      <c r="FY28" s="395"/>
      <c r="FZ28" s="395"/>
      <c r="GA28" s="395"/>
      <c r="GB28" s="395"/>
      <c r="GC28" s="395"/>
      <c r="GD28" s="395"/>
      <c r="GE28" s="395"/>
      <c r="GF28" s="395"/>
      <c r="GG28" s="395"/>
      <c r="GH28" s="395"/>
      <c r="GI28" s="395"/>
      <c r="GJ28" s="395"/>
      <c r="GK28" s="395"/>
      <c r="GL28" s="395"/>
      <c r="GM28" s="395"/>
      <c r="GN28" s="395"/>
      <c r="GO28" s="395"/>
      <c r="GP28" s="395"/>
      <c r="GQ28" s="395"/>
      <c r="HL28" s="395">
        <f>'TREE PARAMETERS'!G37</f>
        <v>0.125</v>
      </c>
      <c r="HM28" s="395">
        <f>'TREE PARAMETERS'!H37</f>
        <v>0.25</v>
      </c>
      <c r="HN28" s="395">
        <f>'TREE PARAMETERS'!I37</f>
        <v>0</v>
      </c>
    </row>
    <row r="29" spans="1:222" x14ac:dyDescent="0.3">
      <c r="C29" s="396">
        <f>WEATHER!C39</f>
        <v>0</v>
      </c>
      <c r="D29" s="396">
        <f>WEATHER!D39</f>
        <v>29.9</v>
      </c>
      <c r="E29" s="396">
        <f>WEATHER!E39</f>
        <v>4.032258064516129</v>
      </c>
      <c r="F29" s="124"/>
      <c r="G29" s="396">
        <f>Phosphorus!F53</f>
        <v>1189.7871359297881</v>
      </c>
      <c r="H29" s="396">
        <f>Phosphorus!G53</f>
        <v>1189.7871359297881</v>
      </c>
      <c r="I29" s="396">
        <f>Phosphorus!H53</f>
        <v>1189.7871359297881</v>
      </c>
      <c r="J29" s="396">
        <f>Phosphorus!I53</f>
        <v>1189.7871359297881</v>
      </c>
      <c r="K29" s="396"/>
      <c r="L29" s="396"/>
      <c r="M29" s="396"/>
      <c r="N29" s="396"/>
      <c r="O29" s="396"/>
      <c r="P29" s="396"/>
      <c r="Q29" s="396"/>
      <c r="R29" s="396"/>
      <c r="S29" s="396"/>
      <c r="T29" s="396"/>
      <c r="U29" s="397"/>
      <c r="V29" s="397"/>
      <c r="W29" s="397"/>
      <c r="X29" s="397"/>
      <c r="Y29" s="397"/>
      <c r="Z29" s="397"/>
      <c r="AA29" s="397"/>
      <c r="AB29" s="397"/>
      <c r="AC29" s="397"/>
      <c r="AD29" s="397"/>
      <c r="AE29" s="397"/>
      <c r="AF29" s="397"/>
      <c r="AG29" s="397">
        <f>'CROP MANAGEMENT'!V38</f>
        <v>100</v>
      </c>
      <c r="AH29" s="397">
        <f>'CROP MANAGEMENT'!W38</f>
        <v>1</v>
      </c>
      <c r="AI29" s="396">
        <f>'CROP MANAGEMENT'!X38</f>
        <v>0</v>
      </c>
      <c r="AJ29" s="396">
        <f>'CROP MANAGEMENT'!Y38</f>
        <v>0</v>
      </c>
      <c r="AK29" s="396">
        <f>'CROP MANAGEMENT'!Z38</f>
        <v>0</v>
      </c>
      <c r="AL29" s="396">
        <f>'CROP MANAGEMENT'!AA38</f>
        <v>0</v>
      </c>
      <c r="AM29" s="396">
        <f>'CROP MANAGEMENT'!AB38</f>
        <v>0</v>
      </c>
      <c r="AN29" s="396">
        <f>'CROP MANAGEMENT'!AC38</f>
        <v>0</v>
      </c>
      <c r="AO29" s="396">
        <f>'CROP MANAGEMENT'!AD38</f>
        <v>0</v>
      </c>
      <c r="AP29" s="396">
        <f>'CROP MANAGEMENT'!AE38</f>
        <v>0</v>
      </c>
      <c r="AX29" s="268">
        <f>'TREE MANAGEMENT'!K38</f>
        <v>100</v>
      </c>
      <c r="AY29" s="268">
        <f>'TREE MANAGEMENT'!L38</f>
        <v>146</v>
      </c>
      <c r="AZ29" s="268">
        <f>'TREE MANAGEMENT'!M38</f>
        <v>1</v>
      </c>
      <c r="BA29" s="268">
        <f>'TREE MANAGEMENT'!O38</f>
        <v>1</v>
      </c>
      <c r="BB29" s="268">
        <f>'TREE MANAGEMENT'!Q38</f>
        <v>1</v>
      </c>
      <c r="BC29" s="268">
        <f>'TREE MANAGEMENT'!N38</f>
        <v>0</v>
      </c>
      <c r="BD29" s="268">
        <f>'TREE MANAGEMENT'!P38</f>
        <v>0</v>
      </c>
      <c r="BE29" s="268">
        <f>'TREE MANAGEMENT'!R38</f>
        <v>0</v>
      </c>
      <c r="BU29" s="124">
        <f>'Soil Hydraulic'!B40</f>
        <v>47.05476298390105</v>
      </c>
      <c r="BV29" s="124">
        <f>'Soil Hydraulic'!I40</f>
        <v>17.530778391829696</v>
      </c>
      <c r="BW29" s="124">
        <f>'Soil Hydraulic'!P40</f>
        <v>3.1761345734847941</v>
      </c>
      <c r="BX29" s="124">
        <f>'Soil Hydraulic'!W40</f>
        <v>2.0020216624409062</v>
      </c>
      <c r="BY29" s="396">
        <f>'Soil Hydraulic'!C40</f>
        <v>-49.777281277544184</v>
      </c>
      <c r="BZ29" s="396">
        <f>'Soil Hydraulic'!J40</f>
        <v>-97.445172383149313</v>
      </c>
      <c r="CA29" s="396">
        <f>'Soil Hydraulic'!Q40</f>
        <v>-58.638906309406892</v>
      </c>
      <c r="CB29" s="396">
        <f>'Soil Hydraulic'!X40</f>
        <v>-75.914903072959405</v>
      </c>
      <c r="CC29" s="395"/>
      <c r="CD29" s="395"/>
      <c r="CE29" s="395"/>
      <c r="CF29" s="395"/>
      <c r="CG29" s="395"/>
      <c r="CH29" s="395"/>
      <c r="CI29" s="395"/>
      <c r="CJ29" s="395"/>
      <c r="CK29" s="395"/>
      <c r="CL29" s="395"/>
      <c r="CM29" s="395"/>
      <c r="CN29" s="395"/>
      <c r="CO29" s="395"/>
      <c r="CP29" s="395"/>
      <c r="CQ29" s="395"/>
      <c r="CR29" s="395"/>
      <c r="CS29" s="395"/>
      <c r="CT29" s="395"/>
      <c r="CU29" s="395"/>
      <c r="CV29" s="395"/>
      <c r="CW29" s="395"/>
      <c r="CX29" s="395"/>
      <c r="CY29" s="395"/>
      <c r="CZ29" s="395"/>
      <c r="DA29" s="395"/>
      <c r="DB29" s="395"/>
      <c r="DC29" s="395"/>
      <c r="DD29" s="395"/>
      <c r="DE29" s="395"/>
      <c r="DF29" s="395"/>
      <c r="DG29" s="395"/>
      <c r="DH29" s="395"/>
      <c r="DI29" s="395"/>
      <c r="DJ29" s="395">
        <f>'Soil Hydraulic'!AD40</f>
        <v>36.9</v>
      </c>
      <c r="DK29" s="268">
        <f>'CROP PARAMETERS'!E39</f>
        <v>0.01</v>
      </c>
      <c r="DL29" s="268">
        <f>'CROP PARAMETERS'!F39</f>
        <v>0.01</v>
      </c>
      <c r="DM29" s="268">
        <f>'CROP PARAMETERS'!G39</f>
        <v>0.01</v>
      </c>
      <c r="DN29" s="268">
        <f>'CROP PARAMETERS'!H39</f>
        <v>0.01</v>
      </c>
      <c r="DO29" s="268">
        <f>'CROP PARAMETERS'!I39</f>
        <v>0</v>
      </c>
      <c r="FX29" s="395"/>
      <c r="FY29" s="395"/>
      <c r="FZ29" s="395"/>
      <c r="GA29" s="395"/>
      <c r="GB29" s="395"/>
      <c r="GC29" s="395"/>
      <c r="GD29" s="395"/>
      <c r="GE29" s="395"/>
      <c r="GF29" s="395"/>
      <c r="GG29" s="395"/>
      <c r="GH29" s="395"/>
      <c r="GI29" s="395"/>
      <c r="GJ29" s="395"/>
      <c r="GK29" s="395"/>
      <c r="GL29" s="395"/>
      <c r="GM29" s="395"/>
      <c r="GN29" s="395"/>
      <c r="GO29" s="395"/>
      <c r="GP29" s="395"/>
      <c r="GQ29" s="395"/>
      <c r="HL29" s="395">
        <f>'TREE PARAMETERS'!G38</f>
        <v>0.05</v>
      </c>
      <c r="HM29" s="395">
        <f>'TREE PARAMETERS'!H38</f>
        <v>0.1</v>
      </c>
      <c r="HN29" s="395">
        <f>'TREE PARAMETERS'!I38</f>
        <v>0</v>
      </c>
    </row>
    <row r="30" spans="1:222" x14ac:dyDescent="0.3">
      <c r="C30" s="396">
        <f>WEATHER!C40</f>
        <v>0</v>
      </c>
      <c r="D30" s="396">
        <f>WEATHER!D40</f>
        <v>28.3</v>
      </c>
      <c r="E30" s="396">
        <f>WEATHER!E40</f>
        <v>4.032258064516129</v>
      </c>
      <c r="F30" s="124"/>
      <c r="G30" s="396">
        <f>Phosphorus!F54</f>
        <v>1157.2979052702146</v>
      </c>
      <c r="H30" s="396">
        <f>Phosphorus!G54</f>
        <v>1157.2979052702146</v>
      </c>
      <c r="I30" s="396">
        <f>Phosphorus!H54</f>
        <v>1157.2979052702146</v>
      </c>
      <c r="J30" s="396">
        <f>Phosphorus!I54</f>
        <v>1157.2979052702146</v>
      </c>
      <c r="K30" s="396"/>
      <c r="L30" s="396"/>
      <c r="M30" s="396"/>
      <c r="N30" s="396"/>
      <c r="O30" s="396"/>
      <c r="P30" s="396"/>
      <c r="Q30" s="396"/>
      <c r="R30" s="396"/>
      <c r="S30" s="396"/>
      <c r="T30" s="396"/>
      <c r="U30" s="397"/>
      <c r="V30" s="397"/>
      <c r="W30" s="397"/>
      <c r="X30" s="397"/>
      <c r="Y30" s="397"/>
      <c r="Z30" s="397"/>
      <c r="AA30" s="397"/>
      <c r="AB30" s="397"/>
      <c r="AC30" s="397"/>
      <c r="AD30" s="397"/>
      <c r="AE30" s="397"/>
      <c r="AF30" s="397"/>
      <c r="AG30" s="397">
        <f>'CROP MANAGEMENT'!V39</f>
        <v>100</v>
      </c>
      <c r="AH30" s="397">
        <f>'CROP MANAGEMENT'!W39</f>
        <v>1</v>
      </c>
      <c r="AI30" s="396">
        <f>'CROP MANAGEMENT'!X39</f>
        <v>0</v>
      </c>
      <c r="AJ30" s="396">
        <f>'CROP MANAGEMENT'!Y39</f>
        <v>0</v>
      </c>
      <c r="AK30" s="396">
        <f>'CROP MANAGEMENT'!Z39</f>
        <v>0</v>
      </c>
      <c r="AL30" s="396">
        <f>'CROP MANAGEMENT'!AA39</f>
        <v>0</v>
      </c>
      <c r="AM30" s="396">
        <f>'CROP MANAGEMENT'!AB39</f>
        <v>0</v>
      </c>
      <c r="AN30" s="396">
        <f>'CROP MANAGEMENT'!AC39</f>
        <v>0</v>
      </c>
      <c r="AO30" s="396">
        <f>'CROP MANAGEMENT'!AD39</f>
        <v>0</v>
      </c>
      <c r="AP30" s="396">
        <f>'CROP MANAGEMENT'!AE39</f>
        <v>0</v>
      </c>
      <c r="AX30" s="268">
        <f>'TREE MANAGEMENT'!K39</f>
        <v>100</v>
      </c>
      <c r="AY30" s="268">
        <f>'TREE MANAGEMENT'!L39</f>
        <v>146</v>
      </c>
      <c r="AZ30" s="268">
        <f>'TREE MANAGEMENT'!M39</f>
        <v>1</v>
      </c>
      <c r="BA30" s="268">
        <f>'TREE MANAGEMENT'!O39</f>
        <v>1</v>
      </c>
      <c r="BB30" s="268">
        <f>'TREE MANAGEMENT'!Q39</f>
        <v>1</v>
      </c>
      <c r="BC30" s="268">
        <f>'TREE MANAGEMENT'!N39</f>
        <v>0</v>
      </c>
      <c r="BD30" s="268">
        <f>'TREE MANAGEMENT'!P39</f>
        <v>0</v>
      </c>
      <c r="BE30" s="268">
        <f>'TREE MANAGEMENT'!R39</f>
        <v>0</v>
      </c>
      <c r="BU30" s="124">
        <f>'Soil Hydraulic'!B41</f>
        <v>47.163101580969858</v>
      </c>
      <c r="BV30" s="124">
        <f>'Soil Hydraulic'!I41</f>
        <v>21.436665449697561</v>
      </c>
      <c r="BW30" s="124">
        <f>'Soil Hydraulic'!P41</f>
        <v>3.8567038671633869</v>
      </c>
      <c r="BX30" s="124">
        <f>'Soil Hydraulic'!W41</f>
        <v>2.4483993766051908</v>
      </c>
      <c r="BY30" s="396">
        <f>'Soil Hydraulic'!C41</f>
        <v>-39.86110888238337</v>
      </c>
      <c r="BZ30" s="396">
        <f>'Soil Hydraulic'!J41</f>
        <v>-74.288801397366981</v>
      </c>
      <c r="CA30" s="396">
        <f>'Soil Hydraulic'!Q41</f>
        <v>-41.60671320662663</v>
      </c>
      <c r="CB30" s="396">
        <f>'Soil Hydraulic'!X41</f>
        <v>-52.449114562169072</v>
      </c>
      <c r="CC30" s="395"/>
      <c r="CD30" s="395"/>
      <c r="CE30" s="395"/>
      <c r="CF30" s="395"/>
      <c r="CG30" s="395"/>
      <c r="CH30" s="395"/>
      <c r="CI30" s="395"/>
      <c r="CJ30" s="395"/>
      <c r="CK30" s="395"/>
      <c r="CL30" s="395"/>
      <c r="CM30" s="395"/>
      <c r="CN30" s="395"/>
      <c r="CO30" s="395"/>
      <c r="CP30" s="395"/>
      <c r="CQ30" s="395"/>
      <c r="CR30" s="395"/>
      <c r="CS30" s="395"/>
      <c r="CT30" s="395"/>
      <c r="CU30" s="395"/>
      <c r="CV30" s="395"/>
      <c r="CW30" s="395"/>
      <c r="CX30" s="395"/>
      <c r="CY30" s="395"/>
      <c r="CZ30" s="395"/>
      <c r="DA30" s="395"/>
      <c r="DB30" s="395"/>
      <c r="DC30" s="395"/>
      <c r="DD30" s="395"/>
      <c r="DE30" s="395"/>
      <c r="DF30" s="395"/>
      <c r="DG30" s="395"/>
      <c r="DH30" s="395"/>
      <c r="DI30" s="395"/>
      <c r="DJ30" s="395">
        <f>'Soil Hydraulic'!AD41</f>
        <v>0.43683346864123096</v>
      </c>
      <c r="DK30" s="268">
        <f>'CROP PARAMETERS'!E40</f>
        <v>0.02</v>
      </c>
      <c r="DL30" s="268">
        <f>'CROP PARAMETERS'!F40</f>
        <v>0.02</v>
      </c>
      <c r="DM30" s="268">
        <f>'CROP PARAMETERS'!G40</f>
        <v>0.02</v>
      </c>
      <c r="DN30" s="268">
        <f>'CROP PARAMETERS'!H40</f>
        <v>0.02</v>
      </c>
      <c r="DO30" s="268">
        <f>'CROP PARAMETERS'!I40</f>
        <v>0.02</v>
      </c>
      <c r="FX30" s="395"/>
      <c r="FY30" s="395"/>
      <c r="FZ30" s="395"/>
      <c r="GA30" s="395"/>
      <c r="GB30" s="395"/>
      <c r="GC30" s="395"/>
      <c r="GD30" s="395"/>
      <c r="GE30" s="395"/>
      <c r="GF30" s="395"/>
      <c r="GG30" s="395"/>
      <c r="GH30" s="395"/>
      <c r="GI30" s="395"/>
      <c r="GJ30" s="395"/>
      <c r="GK30" s="395"/>
      <c r="GL30" s="395"/>
      <c r="GM30" s="395"/>
      <c r="GN30" s="395"/>
      <c r="GO30" s="395"/>
      <c r="GP30" s="395"/>
      <c r="GQ30" s="395"/>
      <c r="HL30" s="395">
        <f>'TREE PARAMETERS'!G39</f>
        <v>0</v>
      </c>
      <c r="HM30" s="395">
        <f>'TREE PARAMETERS'!H39</f>
        <v>5.0000000000000001E-3</v>
      </c>
      <c r="HN30" s="395">
        <f>'TREE PARAMETERS'!I39</f>
        <v>0.01</v>
      </c>
    </row>
    <row r="31" spans="1:222" x14ac:dyDescent="0.3">
      <c r="C31" s="396">
        <f>WEATHER!C41</f>
        <v>0</v>
      </c>
      <c r="D31" s="396">
        <f>WEATHER!D41</f>
        <v>27.6</v>
      </c>
      <c r="E31" s="396">
        <f>WEATHER!E41</f>
        <v>4.032258064516129</v>
      </c>
      <c r="F31" s="124"/>
      <c r="G31" s="396">
        <f>Phosphorus!F55</f>
        <v>1122.0234864466224</v>
      </c>
      <c r="H31" s="396">
        <f>Phosphorus!G55</f>
        <v>1122.0234864466224</v>
      </c>
      <c r="I31" s="396">
        <f>Phosphorus!H55</f>
        <v>1122.0234864466224</v>
      </c>
      <c r="J31" s="396">
        <f>Phosphorus!I55</f>
        <v>1122.0234864466224</v>
      </c>
      <c r="K31" s="396"/>
      <c r="L31" s="396"/>
      <c r="M31" s="396"/>
      <c r="N31" s="396"/>
      <c r="O31" s="396"/>
      <c r="P31" s="396"/>
      <c r="Q31" s="396"/>
      <c r="R31" s="396"/>
      <c r="S31" s="396"/>
      <c r="T31" s="396"/>
      <c r="U31" s="397"/>
      <c r="V31" s="397"/>
      <c r="W31" s="397"/>
      <c r="X31" s="397"/>
      <c r="Y31" s="397"/>
      <c r="Z31" s="397"/>
      <c r="AA31" s="397"/>
      <c r="AB31" s="397"/>
      <c r="AC31" s="397"/>
      <c r="AD31" s="397"/>
      <c r="AE31" s="397"/>
      <c r="AF31" s="397"/>
      <c r="AG31" s="397">
        <f>'CROP MANAGEMENT'!V40</f>
        <v>100</v>
      </c>
      <c r="AH31" s="397">
        <f>'CROP MANAGEMENT'!W40</f>
        <v>1</v>
      </c>
      <c r="AI31" s="396">
        <f>'CROP MANAGEMENT'!X40</f>
        <v>0</v>
      </c>
      <c r="AJ31" s="396">
        <f>'CROP MANAGEMENT'!Y40</f>
        <v>0</v>
      </c>
      <c r="AK31" s="396">
        <f>'CROP MANAGEMENT'!Z40</f>
        <v>0</v>
      </c>
      <c r="AL31" s="396">
        <f>'CROP MANAGEMENT'!AA40</f>
        <v>0</v>
      </c>
      <c r="AM31" s="396">
        <f>'CROP MANAGEMENT'!AB40</f>
        <v>0</v>
      </c>
      <c r="AN31" s="396">
        <f>'CROP MANAGEMENT'!AC40</f>
        <v>0</v>
      </c>
      <c r="AO31" s="396">
        <f>'CROP MANAGEMENT'!AD40</f>
        <v>0</v>
      </c>
      <c r="AP31" s="396">
        <f>'CROP MANAGEMENT'!AE40</f>
        <v>0</v>
      </c>
      <c r="AX31" s="268">
        <f>'TREE MANAGEMENT'!K40</f>
        <v>100</v>
      </c>
      <c r="AY31" s="268">
        <f>'TREE MANAGEMENT'!L40</f>
        <v>146</v>
      </c>
      <c r="AZ31" s="268">
        <f>'TREE MANAGEMENT'!M40</f>
        <v>1</v>
      </c>
      <c r="BA31" s="268">
        <f>'TREE MANAGEMENT'!O40</f>
        <v>1</v>
      </c>
      <c r="BB31" s="268">
        <f>'TREE MANAGEMENT'!Q40</f>
        <v>1</v>
      </c>
      <c r="BC31" s="268">
        <f>'TREE MANAGEMENT'!N40</f>
        <v>0</v>
      </c>
      <c r="BD31" s="268">
        <f>'TREE MANAGEMENT'!P40</f>
        <v>0</v>
      </c>
      <c r="BE31" s="268">
        <f>'TREE MANAGEMENT'!R40</f>
        <v>0</v>
      </c>
      <c r="BU31" s="124">
        <f>'Soil Hydraulic'!B42</f>
        <v>57.009552749796612</v>
      </c>
      <c r="BV31" s="124">
        <f>'Soil Hydraulic'!I42</f>
        <v>26.126132498626209</v>
      </c>
      <c r="BW31" s="124">
        <f>'Soil Hydraulic'!P42</f>
        <v>5.5841109446793284</v>
      </c>
      <c r="BX31" s="124">
        <f>'Soil Hydraulic'!W42</f>
        <v>3.5995136835709127</v>
      </c>
      <c r="BY31" s="396">
        <f>'Soil Hydraulic'!C42</f>
        <v>-31.738978072017783</v>
      </c>
      <c r="BZ31" s="396">
        <f>'Soil Hydraulic'!J42</f>
        <v>-56.517113295669041</v>
      </c>
      <c r="CA31" s="396">
        <f>'Soil Hydraulic'!Q42</f>
        <v>-28.924547212477513</v>
      </c>
      <c r="CB31" s="396">
        <f>'Soil Hydraulic'!X42</f>
        <v>-35.509202456660034</v>
      </c>
      <c r="CC31" s="395"/>
      <c r="CD31" s="395"/>
      <c r="CE31" s="395"/>
      <c r="CF31" s="395"/>
      <c r="CG31" s="395"/>
      <c r="CH31" s="395"/>
      <c r="CI31" s="395"/>
      <c r="CJ31" s="395"/>
      <c r="CK31" s="395"/>
      <c r="CL31" s="395"/>
      <c r="CM31" s="395"/>
      <c r="CN31" s="395"/>
      <c r="CO31" s="395"/>
      <c r="CP31" s="395"/>
      <c r="CQ31" s="395"/>
      <c r="CR31" s="395"/>
      <c r="CS31" s="395"/>
      <c r="CT31" s="395"/>
      <c r="CU31" s="395"/>
      <c r="CV31" s="395"/>
      <c r="CW31" s="395"/>
      <c r="CX31" s="395"/>
      <c r="CY31" s="395"/>
      <c r="CZ31" s="395"/>
      <c r="DA31" s="395"/>
      <c r="DB31" s="395"/>
      <c r="DC31" s="395"/>
      <c r="DD31" s="395"/>
      <c r="DE31" s="395"/>
      <c r="DF31" s="395"/>
      <c r="DG31" s="395"/>
      <c r="DH31" s="395"/>
      <c r="DI31" s="395"/>
      <c r="DJ31" s="395">
        <f>'Soil Hydraulic'!AD42</f>
        <v>7.1502891457583012E-2</v>
      </c>
      <c r="DK31" s="268">
        <f>'CROP PARAMETERS'!E41</f>
        <v>1</v>
      </c>
      <c r="DL31" s="268">
        <f>'CROP PARAMETERS'!F41</f>
        <v>5</v>
      </c>
      <c r="DM31" s="268">
        <f>'CROP PARAMETERS'!G41</f>
        <v>1.5</v>
      </c>
      <c r="DN31" s="268">
        <f>'CROP PARAMETERS'!H41</f>
        <v>2</v>
      </c>
      <c r="DO31" s="268">
        <f>'CROP PARAMETERS'!I41</f>
        <v>1.8810000000000002</v>
      </c>
      <c r="FX31" s="395"/>
      <c r="FY31" s="395"/>
      <c r="FZ31" s="395"/>
      <c r="GA31" s="395"/>
      <c r="GB31" s="395"/>
      <c r="GC31" s="395"/>
      <c r="GD31" s="395"/>
      <c r="GE31" s="395"/>
      <c r="GF31" s="395"/>
      <c r="GG31" s="395"/>
      <c r="GH31" s="395"/>
      <c r="GI31" s="395"/>
      <c r="GJ31" s="395"/>
      <c r="GK31" s="395"/>
      <c r="GL31" s="395"/>
      <c r="GM31" s="395"/>
      <c r="GN31" s="395"/>
      <c r="GO31" s="395"/>
      <c r="GP31" s="395"/>
      <c r="GQ31" s="395"/>
      <c r="HL31" s="395">
        <f>'TREE PARAMETERS'!G40</f>
        <v>0</v>
      </c>
      <c r="HM31" s="395">
        <f>'TREE PARAMETERS'!H40</f>
        <v>0.5</v>
      </c>
      <c r="HN31" s="395">
        <f>'TREE PARAMETERS'!I40</f>
        <v>0</v>
      </c>
    </row>
    <row r="32" spans="1:222" x14ac:dyDescent="0.3">
      <c r="C32" s="396">
        <f>WEATHER!C42</f>
        <v>0</v>
      </c>
      <c r="D32" s="396">
        <f>WEATHER!D42</f>
        <v>27.4</v>
      </c>
      <c r="E32" s="396">
        <f>WEATHER!E42</f>
        <v>4.032258064516129</v>
      </c>
      <c r="F32" s="124"/>
      <c r="G32" s="396">
        <f>Phosphorus!F56</f>
        <v>1079.5354407341506</v>
      </c>
      <c r="H32" s="396">
        <f>Phosphorus!G56</f>
        <v>1079.5354407341506</v>
      </c>
      <c r="I32" s="396">
        <f>Phosphorus!H56</f>
        <v>1079.5354407341506</v>
      </c>
      <c r="J32" s="396">
        <f>Phosphorus!I56</f>
        <v>1079.5354407341506</v>
      </c>
      <c r="K32" s="396"/>
      <c r="L32" s="396"/>
      <c r="M32" s="396"/>
      <c r="N32" s="396"/>
      <c r="O32" s="396"/>
      <c r="P32" s="396"/>
      <c r="Q32" s="396"/>
      <c r="R32" s="396"/>
      <c r="S32" s="396"/>
      <c r="T32" s="396"/>
      <c r="U32" s="397"/>
      <c r="V32" s="397"/>
      <c r="W32" s="397"/>
      <c r="X32" s="397"/>
      <c r="Y32" s="397"/>
      <c r="Z32" s="397"/>
      <c r="AA32" s="397"/>
      <c r="AB32" s="397"/>
      <c r="AC32" s="397"/>
      <c r="AD32" s="397"/>
      <c r="AE32" s="397"/>
      <c r="AF32" s="397"/>
      <c r="AG32" s="397">
        <f>'CROP MANAGEMENT'!V41</f>
        <v>100</v>
      </c>
      <c r="AH32" s="397">
        <f>'CROP MANAGEMENT'!W41</f>
        <v>1</v>
      </c>
      <c r="AI32" s="396">
        <f>'CROP MANAGEMENT'!X41</f>
        <v>0</v>
      </c>
      <c r="AJ32" s="396">
        <f>'CROP MANAGEMENT'!Y41</f>
        <v>0</v>
      </c>
      <c r="AK32" s="396">
        <f>'CROP MANAGEMENT'!Z41</f>
        <v>0</v>
      </c>
      <c r="AL32" s="396">
        <f>'CROP MANAGEMENT'!AA41</f>
        <v>0</v>
      </c>
      <c r="AM32" s="396">
        <f>'CROP MANAGEMENT'!AB41</f>
        <v>0</v>
      </c>
      <c r="AN32" s="396">
        <f>'CROP MANAGEMENT'!AC41</f>
        <v>0</v>
      </c>
      <c r="AO32" s="396">
        <f>'CROP MANAGEMENT'!AD41</f>
        <v>0</v>
      </c>
      <c r="AP32" s="396">
        <f>'CROP MANAGEMENT'!AE41</f>
        <v>0</v>
      </c>
      <c r="AX32" s="268">
        <f>'TREE MANAGEMENT'!K41</f>
        <v>100</v>
      </c>
      <c r="AY32" s="268">
        <f>'TREE MANAGEMENT'!L41</f>
        <v>146</v>
      </c>
      <c r="AZ32" s="268">
        <f>'TREE MANAGEMENT'!M41</f>
        <v>1</v>
      </c>
      <c r="BA32" s="268">
        <f>'TREE MANAGEMENT'!O41</f>
        <v>1</v>
      </c>
      <c r="BB32" s="268">
        <f>'TREE MANAGEMENT'!Q41</f>
        <v>1</v>
      </c>
      <c r="BC32" s="268">
        <f>'TREE MANAGEMENT'!N41</f>
        <v>0</v>
      </c>
      <c r="BD32" s="268">
        <f>'TREE MANAGEMENT'!P41</f>
        <v>0</v>
      </c>
      <c r="BE32" s="268">
        <f>'TREE MANAGEMENT'!R41</f>
        <v>0</v>
      </c>
      <c r="BU32" s="124">
        <f>'Soil Hydraulic'!B43</f>
        <v>81.607053102784889</v>
      </c>
      <c r="BV32" s="124">
        <f>'Soil Hydraulic'!I43</f>
        <v>31.709650331652192</v>
      </c>
      <c r="BW32" s="124">
        <f>'Soil Hydraulic'!P43</f>
        <v>7.8624068496850184</v>
      </c>
      <c r="BX32" s="124">
        <f>'Soil Hydraulic'!W43</f>
        <v>5.1545545163059527</v>
      </c>
      <c r="BY32" s="396">
        <f>'Soil Hydraulic'!C43</f>
        <v>-25.021386148271848</v>
      </c>
      <c r="BZ32" s="396">
        <f>'Soil Hydraulic'!J43</f>
        <v>-42.729657432307491</v>
      </c>
      <c r="CA32" s="396">
        <f>'Soil Hydraulic'!Q43</f>
        <v>-19.33814686881643</v>
      </c>
      <c r="CB32" s="396">
        <f>'Soil Hydraulic'!X43</f>
        <v>-23.086211663648506</v>
      </c>
      <c r="CC32" s="395"/>
      <c r="CD32" s="395"/>
      <c r="CE32" s="395"/>
      <c r="CF32" s="395"/>
      <c r="CG32" s="395"/>
      <c r="CH32" s="395"/>
      <c r="CI32" s="395"/>
      <c r="CJ32" s="395"/>
      <c r="CK32" s="395"/>
      <c r="CL32" s="395"/>
      <c r="CM32" s="395"/>
      <c r="CN32" s="395"/>
      <c r="CO32" s="395"/>
      <c r="CP32" s="395"/>
      <c r="CQ32" s="395"/>
      <c r="CR32" s="395"/>
      <c r="CS32" s="395"/>
      <c r="CT32" s="395"/>
      <c r="CU32" s="395"/>
      <c r="CV32" s="395"/>
      <c r="CW32" s="395"/>
      <c r="CX32" s="395"/>
      <c r="CY32" s="395"/>
      <c r="CZ32" s="395"/>
      <c r="DA32" s="395"/>
      <c r="DB32" s="395"/>
      <c r="DC32" s="395"/>
      <c r="DD32" s="395"/>
      <c r="DE32" s="395"/>
      <c r="DF32" s="395"/>
      <c r="DG32" s="395"/>
      <c r="DH32" s="395"/>
      <c r="DI32" s="395"/>
      <c r="DJ32" s="395">
        <f>'Soil Hydraulic'!AD43</f>
        <v>1.1984951370311883</v>
      </c>
      <c r="DK32" s="268">
        <f>'CROP PARAMETERS'!E42</f>
        <v>0.7</v>
      </c>
      <c r="DL32" s="268">
        <f>'CROP PARAMETERS'!F42</f>
        <v>3</v>
      </c>
      <c r="DM32" s="268">
        <f>'CROP PARAMETERS'!G42</f>
        <v>1</v>
      </c>
      <c r="DN32" s="268">
        <f>'CROP PARAMETERS'!H42</f>
        <v>1</v>
      </c>
      <c r="DO32" s="268">
        <f>'CROP PARAMETERS'!I42</f>
        <v>0.90600000000000003</v>
      </c>
      <c r="FX32" s="395"/>
      <c r="FY32" s="395"/>
      <c r="FZ32" s="395"/>
      <c r="GA32" s="395"/>
      <c r="GB32" s="395"/>
      <c r="GC32" s="395"/>
      <c r="GD32" s="395"/>
      <c r="GE32" s="395"/>
      <c r="GF32" s="395"/>
      <c r="GG32" s="395"/>
      <c r="GH32" s="395"/>
      <c r="GI32" s="395"/>
      <c r="GJ32" s="395"/>
      <c r="GK32" s="395"/>
      <c r="GL32" s="395"/>
      <c r="GM32" s="395"/>
      <c r="GN32" s="395"/>
      <c r="GO32" s="395"/>
      <c r="GP32" s="395"/>
      <c r="GQ32" s="395"/>
      <c r="HL32" s="395">
        <f>'TREE PARAMETERS'!G41</f>
        <v>0.01</v>
      </c>
      <c r="HM32" s="395">
        <f>'TREE PARAMETERS'!H41</f>
        <v>0.01</v>
      </c>
      <c r="HN32" s="395">
        <f>'TREE PARAMETERS'!I41</f>
        <v>0.01</v>
      </c>
    </row>
    <row r="33" spans="3:222" x14ac:dyDescent="0.3">
      <c r="C33" s="396">
        <f>WEATHER!C43</f>
        <v>0</v>
      </c>
      <c r="D33" s="396">
        <f>WEATHER!D43</f>
        <v>28.2</v>
      </c>
      <c r="E33" s="396">
        <f>WEATHER!E43</f>
        <v>4.2142857142857144</v>
      </c>
      <c r="F33" s="124"/>
      <c r="G33" s="396">
        <f>Phosphorus!F57</f>
        <v>1037.6477189677016</v>
      </c>
      <c r="H33" s="396">
        <f>Phosphorus!G57</f>
        <v>1037.6477189677016</v>
      </c>
      <c r="I33" s="396">
        <f>Phosphorus!H57</f>
        <v>1037.6477189677016</v>
      </c>
      <c r="J33" s="396">
        <f>Phosphorus!I57</f>
        <v>1037.6477189677016</v>
      </c>
      <c r="K33" s="396"/>
      <c r="L33" s="396"/>
      <c r="M33" s="396"/>
      <c r="N33" s="396"/>
      <c r="O33" s="396"/>
      <c r="P33" s="396"/>
      <c r="Q33" s="396"/>
      <c r="R33" s="396"/>
      <c r="S33" s="396"/>
      <c r="T33" s="396"/>
      <c r="U33" s="397"/>
      <c r="V33" s="397"/>
      <c r="W33" s="397"/>
      <c r="X33" s="397"/>
      <c r="Y33" s="397"/>
      <c r="Z33" s="397"/>
      <c r="AA33" s="397"/>
      <c r="AB33" s="397"/>
      <c r="AC33" s="397"/>
      <c r="AD33" s="397"/>
      <c r="AE33" s="397"/>
      <c r="AF33" s="397"/>
      <c r="AG33" s="397">
        <f>'CROP MANAGEMENT'!V42</f>
        <v>100</v>
      </c>
      <c r="AH33" s="397">
        <f>'CROP MANAGEMENT'!W42</f>
        <v>1</v>
      </c>
      <c r="AI33" s="396">
        <f>'CROP MANAGEMENT'!X42</f>
        <v>0</v>
      </c>
      <c r="AJ33" s="396">
        <f>'CROP MANAGEMENT'!Y42</f>
        <v>0</v>
      </c>
      <c r="AK33" s="396">
        <f>'CROP MANAGEMENT'!Z42</f>
        <v>0</v>
      </c>
      <c r="AL33" s="396">
        <f>'CROP MANAGEMENT'!AA42</f>
        <v>0</v>
      </c>
      <c r="AM33" s="396">
        <f>'CROP MANAGEMENT'!AB42</f>
        <v>0</v>
      </c>
      <c r="AN33" s="396">
        <f>'CROP MANAGEMENT'!AC42</f>
        <v>0</v>
      </c>
      <c r="AO33" s="396">
        <f>'CROP MANAGEMENT'!AD42</f>
        <v>0</v>
      </c>
      <c r="AP33" s="396">
        <f>'CROP MANAGEMENT'!AE42</f>
        <v>0</v>
      </c>
      <c r="AX33" s="268">
        <f>'TREE MANAGEMENT'!K42</f>
        <v>100</v>
      </c>
      <c r="AY33" s="268">
        <f>'TREE MANAGEMENT'!L42</f>
        <v>146</v>
      </c>
      <c r="AZ33" s="268">
        <f>'TREE MANAGEMENT'!M42</f>
        <v>1</v>
      </c>
      <c r="BA33" s="268">
        <f>'TREE MANAGEMENT'!O42</f>
        <v>1</v>
      </c>
      <c r="BB33" s="268">
        <f>'TREE MANAGEMENT'!Q42</f>
        <v>1</v>
      </c>
      <c r="BC33" s="268">
        <f>'TREE MANAGEMENT'!N42</f>
        <v>0</v>
      </c>
      <c r="BD33" s="268">
        <f>'TREE MANAGEMENT'!P42</f>
        <v>0</v>
      </c>
      <c r="BE33" s="268">
        <f>'TREE MANAGEMENT'!R42</f>
        <v>0</v>
      </c>
      <c r="BU33" s="124">
        <f>'Soil Hydraulic'!B44</f>
        <v>96.623197124995897</v>
      </c>
      <c r="BV33" s="124">
        <f>'Soil Hydraulic'!I44</f>
        <v>38.290616792824473</v>
      </c>
      <c r="BW33" s="124">
        <f>'Soil Hydraulic'!P44</f>
        <v>10.67974162420504</v>
      </c>
      <c r="BX33" s="124">
        <f>'Soil Hydraulic'!W44</f>
        <v>7.1319006420068263</v>
      </c>
      <c r="BY33" s="396">
        <f>'Soil Hydraulic'!C44</f>
        <v>-19.408494713063774</v>
      </c>
      <c r="BZ33" s="396">
        <f>'Soil Hydraulic'!J44</f>
        <v>-31.916248757916321</v>
      </c>
      <c r="CA33" s="396">
        <f>'Soil Hydraulic'!Q44</f>
        <v>-11.962232266617056</v>
      </c>
      <c r="CB33" s="396">
        <f>'Soil Hydraulic'!X44</f>
        <v>-13.807356180144017</v>
      </c>
      <c r="CC33" s="395"/>
      <c r="CD33" s="395"/>
      <c r="CE33" s="395"/>
      <c r="CF33" s="395"/>
      <c r="CG33" s="395"/>
      <c r="CH33" s="395"/>
      <c r="CI33" s="395"/>
      <c r="CJ33" s="395"/>
      <c r="CK33" s="395"/>
      <c r="CL33" s="395"/>
      <c r="CM33" s="395"/>
      <c r="CN33" s="395"/>
      <c r="CO33" s="395"/>
      <c r="CP33" s="395"/>
      <c r="CQ33" s="395"/>
      <c r="CR33" s="395"/>
      <c r="CS33" s="395"/>
      <c r="CT33" s="395"/>
      <c r="CU33" s="395"/>
      <c r="CV33" s="395"/>
      <c r="CW33" s="395"/>
      <c r="CX33" s="395"/>
      <c r="CY33" s="395"/>
      <c r="CZ33" s="395"/>
      <c r="DA33" s="395"/>
      <c r="DB33" s="395"/>
      <c r="DC33" s="395"/>
      <c r="DD33" s="395"/>
      <c r="DE33" s="395"/>
      <c r="DF33" s="395"/>
      <c r="DG33" s="395"/>
      <c r="DH33" s="395"/>
      <c r="DI33" s="395"/>
      <c r="DJ33" s="395">
        <f>'Soil Hydraulic'!AD44</f>
        <v>0.44035218487001676</v>
      </c>
      <c r="DK33" s="268">
        <f>'CROP PARAMETERS'!E43</f>
        <v>0.5</v>
      </c>
      <c r="DL33" s="268">
        <f>'CROP PARAMETERS'!F43</f>
        <v>0.3</v>
      </c>
      <c r="DM33" s="268">
        <f>'CROP PARAMETERS'!G43</f>
        <v>0.2</v>
      </c>
      <c r="DN33" s="268">
        <f>'CROP PARAMETERS'!H43</f>
        <v>0.5</v>
      </c>
      <c r="DO33" s="268">
        <f>'CROP PARAMETERS'!I43</f>
        <v>0.2</v>
      </c>
      <c r="FX33" s="395"/>
      <c r="FY33" s="395"/>
      <c r="FZ33" s="395"/>
      <c r="GA33" s="395"/>
      <c r="GB33" s="395"/>
      <c r="GC33" s="395"/>
      <c r="GD33" s="395"/>
      <c r="GE33" s="395"/>
      <c r="GF33" s="395"/>
      <c r="GG33" s="395"/>
      <c r="GH33" s="395"/>
      <c r="GI33" s="395"/>
      <c r="GJ33" s="395"/>
      <c r="GK33" s="395"/>
      <c r="GL33" s="395"/>
      <c r="GM33" s="395"/>
      <c r="GN33" s="395"/>
      <c r="GO33" s="395"/>
      <c r="GP33" s="395"/>
      <c r="GQ33" s="395"/>
      <c r="HL33" s="395">
        <f>'TREE PARAMETERS'!G42</f>
        <v>1.7299999999999999E-2</v>
      </c>
      <c r="HM33" s="395">
        <f>'TREE PARAMETERS'!H42</f>
        <v>1.7950000000000001E-2</v>
      </c>
      <c r="HN33" s="395">
        <f>'TREE PARAMETERS'!I42</f>
        <v>2.5000000000000001E-2</v>
      </c>
    </row>
    <row r="34" spans="3:222" x14ac:dyDescent="0.3">
      <c r="C34" s="396">
        <f>WEATHER!C44</f>
        <v>0</v>
      </c>
      <c r="D34" s="396">
        <f>WEATHER!D44</f>
        <v>27.9</v>
      </c>
      <c r="E34" s="396">
        <f>WEATHER!E44</f>
        <v>4.2142857142857144</v>
      </c>
      <c r="F34" s="124"/>
      <c r="G34" s="396">
        <f>Phosphorus!F58</f>
        <v>996.72737895861576</v>
      </c>
      <c r="H34" s="396">
        <f>Phosphorus!G58</f>
        <v>996.72737895861576</v>
      </c>
      <c r="I34" s="396">
        <f>Phosphorus!H58</f>
        <v>996.72737895861576</v>
      </c>
      <c r="J34" s="396">
        <f>Phosphorus!I58</f>
        <v>996.72737895861576</v>
      </c>
      <c r="K34" s="396"/>
      <c r="L34" s="396"/>
      <c r="M34" s="396"/>
      <c r="N34" s="396"/>
      <c r="O34" s="396"/>
      <c r="P34" s="396"/>
      <c r="Q34" s="396"/>
      <c r="R34" s="396"/>
      <c r="S34" s="396"/>
      <c r="T34" s="396"/>
      <c r="AG34" s="397">
        <f>'CROP MANAGEMENT'!V43</f>
        <v>100</v>
      </c>
      <c r="AH34" s="397">
        <f>'CROP MANAGEMENT'!W43</f>
        <v>1</v>
      </c>
      <c r="AI34" s="396">
        <f>'CROP MANAGEMENT'!X43</f>
        <v>0</v>
      </c>
      <c r="AJ34" s="396">
        <f>'CROP MANAGEMENT'!Y43</f>
        <v>0</v>
      </c>
      <c r="AK34" s="396">
        <f>'CROP MANAGEMENT'!Z43</f>
        <v>0</v>
      </c>
      <c r="AL34" s="396">
        <f>'CROP MANAGEMENT'!AA43</f>
        <v>0</v>
      </c>
      <c r="AM34" s="396">
        <f>'CROP MANAGEMENT'!AB43</f>
        <v>0</v>
      </c>
      <c r="AN34" s="396">
        <f>'CROP MANAGEMENT'!AC43</f>
        <v>0</v>
      </c>
      <c r="AO34" s="396">
        <f>'CROP MANAGEMENT'!AD43</f>
        <v>0</v>
      </c>
      <c r="AP34" s="396">
        <f>'CROP MANAGEMENT'!AE43</f>
        <v>0</v>
      </c>
      <c r="AX34" s="268">
        <f>'TREE MANAGEMENT'!K43</f>
        <v>100</v>
      </c>
      <c r="AY34" s="268">
        <f>'TREE MANAGEMENT'!L43</f>
        <v>146</v>
      </c>
      <c r="AZ34" s="268">
        <f>'TREE MANAGEMENT'!M43</f>
        <v>1</v>
      </c>
      <c r="BA34" s="268">
        <f>'TREE MANAGEMENT'!O43</f>
        <v>1</v>
      </c>
      <c r="BB34" s="268">
        <f>'TREE MANAGEMENT'!Q43</f>
        <v>1</v>
      </c>
      <c r="BC34" s="268">
        <f>'TREE MANAGEMENT'!N43</f>
        <v>0</v>
      </c>
      <c r="BD34" s="268">
        <f>'TREE MANAGEMENT'!P43</f>
        <v>0</v>
      </c>
      <c r="BE34" s="268">
        <f>'TREE MANAGEMENT'!R43</f>
        <v>0</v>
      </c>
      <c r="BU34" s="124">
        <f>'Soil Hydraulic'!B45</f>
        <v>113.35082200684265</v>
      </c>
      <c r="BV34" s="124">
        <f>'Soil Hydraulic'!I45</f>
        <v>54.642597889506092</v>
      </c>
      <c r="BW34" s="124">
        <f>'Soil Hydraulic'!P45</f>
        <v>15.607380426305205</v>
      </c>
      <c r="BX34" s="124">
        <f>'Soil Hydraulic'!W45</f>
        <v>10.727495000821268</v>
      </c>
      <c r="BY34" s="396">
        <f>'Soil Hydraulic'!C45</f>
        <v>-14.665437918483622</v>
      </c>
      <c r="BZ34" s="396">
        <f>'Soil Hydraulic'!J45</f>
        <v>-23.338591708236144</v>
      </c>
      <c r="CA34" s="396">
        <f>'Soil Hydraulic'!Q45</f>
        <v>-6.1416341911802537</v>
      </c>
      <c r="CB34" s="396">
        <f>'Soil Hydraulic'!X45</f>
        <v>-6.6941707359176466</v>
      </c>
      <c r="CC34" s="395"/>
      <c r="CD34" s="395"/>
      <c r="CE34" s="395"/>
      <c r="CF34" s="395"/>
      <c r="CG34" s="395"/>
      <c r="CH34" s="395"/>
      <c r="CI34" s="395"/>
      <c r="CJ34" s="395"/>
      <c r="CK34" s="395"/>
      <c r="CL34" s="395"/>
      <c r="CM34" s="395"/>
      <c r="CN34" s="395"/>
      <c r="CO34" s="395"/>
      <c r="CP34" s="395"/>
      <c r="CQ34" s="395"/>
      <c r="CR34" s="395"/>
      <c r="CS34" s="395"/>
      <c r="CT34" s="395"/>
      <c r="CU34" s="395"/>
      <c r="CV34" s="395"/>
      <c r="CW34" s="395"/>
      <c r="CX34" s="395"/>
      <c r="CY34" s="395"/>
      <c r="CZ34" s="395"/>
      <c r="DA34" s="395"/>
      <c r="DB34" s="395"/>
      <c r="DC34" s="395"/>
      <c r="DD34" s="395"/>
      <c r="DE34" s="395"/>
      <c r="DF34" s="395"/>
      <c r="DG34" s="395"/>
      <c r="DH34" s="395"/>
      <c r="DI34" s="395"/>
      <c r="DJ34" s="395">
        <f>'Soil Hydraulic'!AD45</f>
        <v>6.8031020552590318E-2</v>
      </c>
      <c r="DK34" s="268">
        <f>'CROP PARAMETERS'!E44</f>
        <v>0.05</v>
      </c>
      <c r="DL34" s="268">
        <f>'CROP PARAMETERS'!F44</f>
        <v>0</v>
      </c>
      <c r="DM34" s="268">
        <f>'CROP PARAMETERS'!G44</f>
        <v>1E-3</v>
      </c>
      <c r="DN34" s="268">
        <f>'CROP PARAMETERS'!H44</f>
        <v>0</v>
      </c>
      <c r="DO34" s="268">
        <f>'CROP PARAMETERS'!I44</f>
        <v>0.05</v>
      </c>
      <c r="FX34" s="395"/>
      <c r="FY34" s="395"/>
      <c r="FZ34" s="395"/>
      <c r="GA34" s="395"/>
      <c r="GB34" s="395"/>
      <c r="GC34" s="395"/>
      <c r="GD34" s="395"/>
      <c r="GE34" s="395"/>
      <c r="GF34" s="395"/>
      <c r="GG34" s="395"/>
      <c r="GH34" s="395"/>
      <c r="GI34" s="395"/>
      <c r="GJ34" s="395"/>
      <c r="GK34" s="395"/>
      <c r="GL34" s="395"/>
      <c r="GM34" s="395"/>
      <c r="GN34" s="395"/>
      <c r="GO34" s="395"/>
      <c r="GP34" s="395"/>
      <c r="GQ34" s="395"/>
      <c r="HL34" s="395">
        <f>'TREE PARAMETERS'!G43</f>
        <v>7.26E-3</v>
      </c>
      <c r="HM34" s="395">
        <f>'TREE PARAMETERS'!H43</f>
        <v>1.0256630000000001E-2</v>
      </c>
      <c r="HN34" s="395">
        <f>'TREE PARAMETERS'!I43</f>
        <v>0.01</v>
      </c>
    </row>
    <row r="35" spans="3:222" x14ac:dyDescent="0.3">
      <c r="C35" s="396">
        <f>WEATHER!C45</f>
        <v>0</v>
      </c>
      <c r="D35" s="396">
        <f>WEATHER!D45</f>
        <v>26.6</v>
      </c>
      <c r="E35" s="396">
        <f>WEATHER!E45</f>
        <v>4.2142857142857144</v>
      </c>
      <c r="F35" s="124"/>
      <c r="G35" s="396">
        <f>Phosphorus!F59</f>
        <v>956.70596208986035</v>
      </c>
      <c r="H35" s="396">
        <f>Phosphorus!G59</f>
        <v>956.70596208986035</v>
      </c>
      <c r="I35" s="396">
        <f>Phosphorus!H59</f>
        <v>956.70596208986035</v>
      </c>
      <c r="J35" s="396">
        <f>Phosphorus!I59</f>
        <v>956.70596208986035</v>
      </c>
      <c r="K35" s="396"/>
      <c r="L35" s="396"/>
      <c r="M35" s="396"/>
      <c r="N35" s="396"/>
      <c r="O35" s="396"/>
      <c r="P35" s="396"/>
      <c r="Q35" s="396"/>
      <c r="R35" s="396"/>
      <c r="S35" s="396"/>
      <c r="T35" s="396"/>
      <c r="AG35" s="397">
        <f>'CROP MANAGEMENT'!V44</f>
        <v>100</v>
      </c>
      <c r="AH35" s="397">
        <f>'CROP MANAGEMENT'!W44</f>
        <v>1</v>
      </c>
      <c r="AI35" s="396">
        <f>'CROP MANAGEMENT'!X44</f>
        <v>0</v>
      </c>
      <c r="AJ35" s="396">
        <f>'CROP MANAGEMENT'!Y44</f>
        <v>0</v>
      </c>
      <c r="AK35" s="396">
        <f>'CROP MANAGEMENT'!Z44</f>
        <v>0</v>
      </c>
      <c r="AL35" s="396">
        <f>'CROP MANAGEMENT'!AA44</f>
        <v>0</v>
      </c>
      <c r="AM35" s="396">
        <f>'CROP MANAGEMENT'!AB44</f>
        <v>0</v>
      </c>
      <c r="AN35" s="396">
        <f>'CROP MANAGEMENT'!AC44</f>
        <v>0</v>
      </c>
      <c r="AO35" s="396">
        <f>'CROP MANAGEMENT'!AD44</f>
        <v>0</v>
      </c>
      <c r="AP35" s="396">
        <f>'CROP MANAGEMENT'!AE44</f>
        <v>0</v>
      </c>
      <c r="AX35" s="268">
        <f>'TREE MANAGEMENT'!K44</f>
        <v>100</v>
      </c>
      <c r="AY35" s="268">
        <f>'TREE MANAGEMENT'!L44</f>
        <v>146</v>
      </c>
      <c r="AZ35" s="268">
        <f>'TREE MANAGEMENT'!M44</f>
        <v>1</v>
      </c>
      <c r="BA35" s="268">
        <f>'TREE MANAGEMENT'!O44</f>
        <v>1</v>
      </c>
      <c r="BB35" s="268">
        <f>'TREE MANAGEMENT'!Q44</f>
        <v>1</v>
      </c>
      <c r="BC35" s="268">
        <f>'TREE MANAGEMENT'!N44</f>
        <v>0</v>
      </c>
      <c r="BD35" s="268">
        <f>'TREE MANAGEMENT'!P44</f>
        <v>0</v>
      </c>
      <c r="BE35" s="268">
        <f>'TREE MANAGEMENT'!R44</f>
        <v>0</v>
      </c>
      <c r="BU35" s="124">
        <f>'Soil Hydraulic'!B46</f>
        <v>131.62101016543733</v>
      </c>
      <c r="BV35" s="124">
        <f>'Soil Hydraulic'!I46</f>
        <v>64.572359289113535</v>
      </c>
      <c r="BW35" s="124">
        <f>'Soil Hydraulic'!P46</f>
        <v>25.146119963576592</v>
      </c>
      <c r="BX35" s="124">
        <f>'Soil Hydraulic'!W46</f>
        <v>20.681042518656437</v>
      </c>
      <c r="BY35" s="396">
        <f>'Soil Hydraulic'!C46</f>
        <v>-10.602967689662005</v>
      </c>
      <c r="BZ35" s="396">
        <f>'Soil Hydraulic'!J46</f>
        <v>-16.448513014548613</v>
      </c>
      <c r="CA35" s="396">
        <f>'Soil Hydraulic'!Q46</f>
        <v>-1.2632602211118924</v>
      </c>
      <c r="CB35" s="396">
        <f>'Soil Hydraulic'!X46</f>
        <v>-1</v>
      </c>
      <c r="CC35" s="395"/>
      <c r="CD35" s="395"/>
      <c r="CE35" s="395"/>
      <c r="CF35" s="395"/>
      <c r="CG35" s="395"/>
      <c r="CH35" s="395"/>
      <c r="CI35" s="395"/>
      <c r="CJ35" s="395"/>
      <c r="CK35" s="395"/>
      <c r="CL35" s="395"/>
      <c r="CM35" s="395"/>
      <c r="CN35" s="395"/>
      <c r="CO35" s="395"/>
      <c r="CP35" s="395"/>
      <c r="CQ35" s="395"/>
      <c r="CR35" s="395"/>
      <c r="CS35" s="395"/>
      <c r="CT35" s="395"/>
      <c r="CU35" s="395"/>
      <c r="CV35" s="395"/>
      <c r="CW35" s="395"/>
      <c r="CX35" s="395"/>
      <c r="CY35" s="395"/>
      <c r="CZ35" s="395"/>
      <c r="DA35" s="395"/>
      <c r="DB35" s="395"/>
      <c r="DC35" s="395"/>
      <c r="DD35" s="395"/>
      <c r="DE35" s="395"/>
      <c r="DF35" s="395"/>
      <c r="DG35" s="395"/>
      <c r="DH35" s="395"/>
      <c r="DI35" s="395"/>
      <c r="DJ35" s="395">
        <f>'Soil Hydraulic'!AD46</f>
        <v>1.1474213737798475</v>
      </c>
      <c r="DK35" s="268">
        <f>'CROP PARAMETERS'!E45</f>
        <v>50</v>
      </c>
      <c r="DL35" s="268">
        <f>'CROP PARAMETERS'!F45</f>
        <v>100</v>
      </c>
      <c r="DM35" s="268">
        <f>'CROP PARAMETERS'!G45</f>
        <v>50</v>
      </c>
      <c r="DN35" s="268">
        <f>'CROP PARAMETERS'!H45</f>
        <v>50</v>
      </c>
      <c r="DO35" s="268">
        <f>'CROP PARAMETERS'!I45</f>
        <v>100</v>
      </c>
      <c r="HL35" s="395">
        <f>'TREE PARAMETERS'!G44</f>
        <v>4.6499999999999996E-3</v>
      </c>
      <c r="HM35" s="395">
        <f>'TREE PARAMETERS'!H44</f>
        <v>4.1026520000000009E-3</v>
      </c>
      <c r="HN35" s="395">
        <f>'TREE PARAMETERS'!I44</f>
        <v>4.0000000000000001E-3</v>
      </c>
    </row>
    <row r="36" spans="3:222" x14ac:dyDescent="0.3">
      <c r="C36" s="396">
        <f>WEATHER!C46</f>
        <v>6</v>
      </c>
      <c r="D36" s="396">
        <f>WEATHER!D46</f>
        <v>27.3</v>
      </c>
      <c r="E36" s="396">
        <f>WEATHER!E46</f>
        <v>4.2142857142857144</v>
      </c>
      <c r="F36" s="124"/>
      <c r="G36" s="396">
        <f>Phosphorus!F60</f>
        <v>917.24175710189922</v>
      </c>
      <c r="H36" s="396">
        <f>Phosphorus!G60</f>
        <v>917.24175710189922</v>
      </c>
      <c r="I36" s="396">
        <f>Phosphorus!H60</f>
        <v>917.24175710189922</v>
      </c>
      <c r="J36" s="396">
        <f>Phosphorus!I60</f>
        <v>917.24175710189922</v>
      </c>
      <c r="K36" s="396"/>
      <c r="L36" s="396"/>
      <c r="M36" s="396"/>
      <c r="N36" s="396"/>
      <c r="O36" s="396"/>
      <c r="P36" s="396"/>
      <c r="Q36" s="396"/>
      <c r="R36" s="396"/>
      <c r="S36" s="396"/>
      <c r="T36" s="396"/>
      <c r="AG36" s="397">
        <f>'CROP MANAGEMENT'!V45</f>
        <v>100</v>
      </c>
      <c r="AH36" s="397">
        <f>'CROP MANAGEMENT'!W45</f>
        <v>1</v>
      </c>
      <c r="AI36" s="396">
        <f>'CROP MANAGEMENT'!X45</f>
        <v>0</v>
      </c>
      <c r="AJ36" s="396">
        <f>'CROP MANAGEMENT'!Y45</f>
        <v>0</v>
      </c>
      <c r="AK36" s="396">
        <f>'CROP MANAGEMENT'!Z45</f>
        <v>0</v>
      </c>
      <c r="AL36" s="396">
        <f>'CROP MANAGEMENT'!AA45</f>
        <v>0</v>
      </c>
      <c r="AM36" s="396">
        <f>'CROP MANAGEMENT'!AB45</f>
        <v>0</v>
      </c>
      <c r="AN36" s="396">
        <f>'CROP MANAGEMENT'!AC45</f>
        <v>0</v>
      </c>
      <c r="AO36" s="396">
        <f>'CROP MANAGEMENT'!AD45</f>
        <v>0</v>
      </c>
      <c r="AP36" s="396">
        <f>'CROP MANAGEMENT'!AE45</f>
        <v>0</v>
      </c>
      <c r="AX36" s="268">
        <f>'TREE MANAGEMENT'!K45</f>
        <v>100</v>
      </c>
      <c r="AY36" s="268">
        <f>'TREE MANAGEMENT'!L45</f>
        <v>146</v>
      </c>
      <c r="AZ36" s="268">
        <f>'TREE MANAGEMENT'!M45</f>
        <v>1</v>
      </c>
      <c r="BA36" s="268">
        <f>'TREE MANAGEMENT'!O45</f>
        <v>1</v>
      </c>
      <c r="BB36" s="268">
        <f>'TREE MANAGEMENT'!Q45</f>
        <v>1</v>
      </c>
      <c r="BC36" s="268">
        <f>'TREE MANAGEMENT'!N45</f>
        <v>0</v>
      </c>
      <c r="BD36" s="268">
        <f>'TREE MANAGEMENT'!P45</f>
        <v>0</v>
      </c>
      <c r="BE36" s="268">
        <f>'TREE MANAGEMENT'!R45</f>
        <v>0</v>
      </c>
      <c r="BU36" s="124">
        <f>'Soil Hydraulic'!B47</f>
        <v>171.37390644479342</v>
      </c>
      <c r="BV36" s="124">
        <f>'Soil Hydraulic'!I47</f>
        <v>87.461316687853952</v>
      </c>
      <c r="BW36" s="124">
        <f>'Soil Hydraulic'!P47</f>
        <v>27.103183905527086</v>
      </c>
      <c r="BX36" s="124">
        <f>'Soil Hydraulic'!W47</f>
        <v>20.681042518656437</v>
      </c>
      <c r="BY36" s="396">
        <f>'Soil Hydraulic'!C47</f>
        <v>-7.0591636289138258</v>
      </c>
      <c r="BZ36" s="396">
        <f>'Soil Hydraulic'!J47</f>
        <v>-10.828693024343526</v>
      </c>
      <c r="CA36" s="396">
        <f>'Soil Hydraulic'!Q47</f>
        <v>-1</v>
      </c>
      <c r="CB36" s="396">
        <f>'Soil Hydraulic'!X47</f>
        <v>-1</v>
      </c>
      <c r="CC36" s="395"/>
      <c r="CD36" s="395"/>
      <c r="CE36" s="395"/>
      <c r="CF36" s="395"/>
      <c r="CG36" s="395"/>
      <c r="CH36" s="395"/>
      <c r="CI36" s="395"/>
      <c r="CJ36" s="395"/>
      <c r="CK36" s="395"/>
      <c r="CL36" s="395"/>
      <c r="CM36" s="395"/>
      <c r="CN36" s="395"/>
      <c r="CO36" s="395"/>
      <c r="CP36" s="395"/>
      <c r="CQ36" s="395"/>
      <c r="CR36" s="395"/>
      <c r="CS36" s="395"/>
      <c r="CT36" s="395"/>
      <c r="CU36" s="395"/>
      <c r="CV36" s="395"/>
      <c r="CW36" s="395"/>
      <c r="CX36" s="395"/>
      <c r="CY36" s="395"/>
      <c r="CZ36" s="395"/>
      <c r="DA36" s="395"/>
      <c r="DB36" s="395"/>
      <c r="DC36" s="395"/>
      <c r="DD36" s="395"/>
      <c r="DE36" s="395"/>
      <c r="DF36" s="395"/>
      <c r="DG36" s="395"/>
      <c r="DH36" s="395"/>
      <c r="DI36" s="395"/>
      <c r="DJ36" s="395">
        <f>'Soil Hydraulic'!AD47</f>
        <v>0.4022644904265163</v>
      </c>
      <c r="DK36" s="268">
        <f>'CROP PARAMETERS'!E46</f>
        <v>5</v>
      </c>
      <c r="DL36" s="268">
        <f>'CROP PARAMETERS'!F46</f>
        <v>7</v>
      </c>
      <c r="DM36" s="268">
        <f>'CROP PARAMETERS'!G46</f>
        <v>7</v>
      </c>
      <c r="DN36" s="268">
        <f>'CROP PARAMETERS'!H46</f>
        <v>7</v>
      </c>
      <c r="DO36" s="268">
        <f>'CROP PARAMETERS'!I46</f>
        <v>1.7</v>
      </c>
      <c r="HL36" s="395">
        <f>'TREE PARAMETERS'!G45</f>
        <v>0.02</v>
      </c>
      <c r="HM36" s="395">
        <f>'TREE PARAMETERS'!H45</f>
        <v>1.3300000000000001E-2</v>
      </c>
      <c r="HN36" s="395">
        <f>'TREE PARAMETERS'!I45</f>
        <v>1.4999999999999999E-2</v>
      </c>
    </row>
    <row r="37" spans="3:222" x14ac:dyDescent="0.3">
      <c r="C37" s="396">
        <f>WEATHER!C47</f>
        <v>6</v>
      </c>
      <c r="D37" s="396">
        <f>WEATHER!D47</f>
        <v>29</v>
      </c>
      <c r="E37" s="396">
        <f>WEATHER!E47</f>
        <v>4.2142857142857144</v>
      </c>
      <c r="F37" s="124"/>
      <c r="G37" s="396">
        <f>Phosphorus!F61</f>
        <v>879.09135264008</v>
      </c>
      <c r="H37" s="396">
        <f>Phosphorus!G61</f>
        <v>879.09135264008</v>
      </c>
      <c r="I37" s="396">
        <f>Phosphorus!H61</f>
        <v>879.09135264008</v>
      </c>
      <c r="J37" s="396">
        <f>Phosphorus!I61</f>
        <v>879.09135264008</v>
      </c>
      <c r="K37" s="396"/>
      <c r="L37" s="396"/>
      <c r="M37" s="396"/>
      <c r="N37" s="396"/>
      <c r="O37" s="396"/>
      <c r="P37" s="396"/>
      <c r="Q37" s="396"/>
      <c r="R37" s="396"/>
      <c r="S37" s="396"/>
      <c r="T37" s="396"/>
      <c r="AG37" s="397">
        <f>'CROP MANAGEMENT'!V46</f>
        <v>100</v>
      </c>
      <c r="AH37" s="397">
        <f>'CROP MANAGEMENT'!W46</f>
        <v>1</v>
      </c>
      <c r="AI37" s="396">
        <f>'CROP MANAGEMENT'!X46</f>
        <v>0</v>
      </c>
      <c r="AJ37" s="396">
        <f>'CROP MANAGEMENT'!Y46</f>
        <v>0</v>
      </c>
      <c r="AK37" s="396">
        <f>'CROP MANAGEMENT'!Z46</f>
        <v>0</v>
      </c>
      <c r="AL37" s="396">
        <f>'CROP MANAGEMENT'!AA46</f>
        <v>0</v>
      </c>
      <c r="AM37" s="396">
        <f>'CROP MANAGEMENT'!AB46</f>
        <v>0</v>
      </c>
      <c r="AN37" s="396">
        <f>'CROP MANAGEMENT'!AC46</f>
        <v>0</v>
      </c>
      <c r="AO37" s="396">
        <f>'CROP MANAGEMENT'!AD46</f>
        <v>0</v>
      </c>
      <c r="AP37" s="396">
        <f>'CROP MANAGEMENT'!AE46</f>
        <v>0</v>
      </c>
      <c r="AX37" s="268">
        <f>'TREE MANAGEMENT'!K46</f>
        <v>100</v>
      </c>
      <c r="AY37" s="268">
        <f>'TREE MANAGEMENT'!L46</f>
        <v>146</v>
      </c>
      <c r="AZ37" s="268">
        <f>'TREE MANAGEMENT'!M46</f>
        <v>1</v>
      </c>
      <c r="BA37" s="268">
        <f>'TREE MANAGEMENT'!O46</f>
        <v>1</v>
      </c>
      <c r="BB37" s="268">
        <f>'TREE MANAGEMENT'!Q46</f>
        <v>1</v>
      </c>
      <c r="BC37" s="268">
        <f>'TREE MANAGEMENT'!N46</f>
        <v>0</v>
      </c>
      <c r="BD37" s="268">
        <f>'TREE MANAGEMENT'!P46</f>
        <v>0</v>
      </c>
      <c r="BE37" s="268">
        <f>'TREE MANAGEMENT'!R46</f>
        <v>0</v>
      </c>
      <c r="BU37" s="124">
        <f>'Soil Hydraulic'!B48</f>
        <v>233.50487563419571</v>
      </c>
      <c r="BV37" s="124">
        <f>'Soil Hydraulic'!I48</f>
        <v>127.09351415762113</v>
      </c>
      <c r="BW37" s="124">
        <f>'Soil Hydraulic'!P48</f>
        <v>27.103183905527086</v>
      </c>
      <c r="BX37" s="124">
        <f>'Soil Hydraulic'!W48</f>
        <v>20.681042518656437</v>
      </c>
      <c r="BY37" s="396">
        <f>'Soil Hydraulic'!C48</f>
        <v>-3.8704751709502183</v>
      </c>
      <c r="BZ37" s="396">
        <f>'Soil Hydraulic'!J48</f>
        <v>-6.1418530216887888</v>
      </c>
      <c r="CA37" s="396">
        <f>'Soil Hydraulic'!Q48</f>
        <v>-1</v>
      </c>
      <c r="CB37" s="396">
        <f>'Soil Hydraulic'!X48</f>
        <v>-1</v>
      </c>
      <c r="CC37" s="395"/>
      <c r="CD37" s="395"/>
      <c r="CE37" s="395"/>
      <c r="CF37" s="395"/>
      <c r="CG37" s="395"/>
      <c r="CH37" s="395"/>
      <c r="CI37" s="395"/>
      <c r="CJ37" s="395"/>
      <c r="CK37" s="395"/>
      <c r="CL37" s="395"/>
      <c r="CM37" s="395"/>
      <c r="CN37" s="395"/>
      <c r="CO37" s="395"/>
      <c r="CP37" s="395"/>
      <c r="CQ37" s="395"/>
      <c r="CR37" s="395"/>
      <c r="CS37" s="395"/>
      <c r="CT37" s="395"/>
      <c r="CU37" s="395"/>
      <c r="CV37" s="395"/>
      <c r="CW37" s="395"/>
      <c r="CX37" s="395"/>
      <c r="CY37" s="395"/>
      <c r="CZ37" s="395"/>
      <c r="DA37" s="395"/>
      <c r="DB37" s="395"/>
      <c r="DC37" s="395"/>
      <c r="DD37" s="395"/>
      <c r="DE37" s="395"/>
      <c r="DF37" s="395"/>
      <c r="DG37" s="395"/>
      <c r="DH37" s="395"/>
      <c r="DI37" s="395"/>
      <c r="DJ37" s="395">
        <f>'Soil Hydraulic'!AD48</f>
        <v>7.0099833702856162E-2</v>
      </c>
      <c r="DK37" s="268">
        <f>'CROP PARAMETERS'!E47</f>
        <v>70</v>
      </c>
      <c r="DL37" s="268">
        <f>'CROP PARAMETERS'!F47</f>
        <v>200</v>
      </c>
      <c r="DM37" s="268">
        <f>'CROP PARAMETERS'!G47</f>
        <v>50</v>
      </c>
      <c r="DN37" s="268">
        <f>'CROP PARAMETERS'!H47</f>
        <v>100</v>
      </c>
      <c r="DO37" s="268">
        <f>'CROP PARAMETERS'!I47</f>
        <v>150</v>
      </c>
      <c r="HL37" s="395">
        <f>'TREE PARAMETERS'!G46</f>
        <v>1.2247448713915889E-2</v>
      </c>
      <c r="HM37" s="395">
        <f>'TREE PARAMETERS'!H46</f>
        <v>1.0256630000000001E-2</v>
      </c>
      <c r="HN37" s="395">
        <f>'TREE PARAMETERS'!I46</f>
        <v>0.01</v>
      </c>
    </row>
    <row r="38" spans="3:222" x14ac:dyDescent="0.3">
      <c r="C38" s="396">
        <f>WEATHER!C48</f>
        <v>10</v>
      </c>
      <c r="D38" s="396">
        <f>WEATHER!D48</f>
        <v>29</v>
      </c>
      <c r="E38" s="396">
        <f>WEATHER!E48</f>
        <v>4.2142857142857144</v>
      </c>
      <c r="F38" s="124"/>
      <c r="G38" s="396">
        <f>Phosphorus!F62</f>
        <v>841.52268903982645</v>
      </c>
      <c r="H38" s="396">
        <f>Phosphorus!G62</f>
        <v>841.52268903982645</v>
      </c>
      <c r="I38" s="396">
        <f>Phosphorus!H62</f>
        <v>841.52268903982645</v>
      </c>
      <c r="J38" s="396">
        <f>Phosphorus!I62</f>
        <v>841.52268903982645</v>
      </c>
      <c r="K38" s="396"/>
      <c r="L38" s="396"/>
      <c r="M38" s="396"/>
      <c r="N38" s="396"/>
      <c r="O38" s="396"/>
      <c r="P38" s="396"/>
      <c r="Q38" s="396"/>
      <c r="R38" s="396"/>
      <c r="S38" s="396"/>
      <c r="T38" s="396"/>
      <c r="AG38" s="397">
        <f>'CROP MANAGEMENT'!V47</f>
        <v>100</v>
      </c>
      <c r="AH38" s="397">
        <f>'CROP MANAGEMENT'!W47</f>
        <v>1</v>
      </c>
      <c r="AI38" s="396">
        <f>'CROP MANAGEMENT'!X47</f>
        <v>0</v>
      </c>
      <c r="AJ38" s="396">
        <f>'CROP MANAGEMENT'!Y47</f>
        <v>0</v>
      </c>
      <c r="AK38" s="396">
        <f>'CROP MANAGEMENT'!Z47</f>
        <v>0</v>
      </c>
      <c r="AL38" s="396">
        <f>'CROP MANAGEMENT'!AA47</f>
        <v>0</v>
      </c>
      <c r="AM38" s="396">
        <f>'CROP MANAGEMENT'!AB47</f>
        <v>0</v>
      </c>
      <c r="AN38" s="396">
        <f>'CROP MANAGEMENT'!AC47</f>
        <v>0</v>
      </c>
      <c r="AO38" s="396">
        <f>'CROP MANAGEMENT'!AD47</f>
        <v>0</v>
      </c>
      <c r="AP38" s="396">
        <f>'CROP MANAGEMENT'!AE47</f>
        <v>0</v>
      </c>
      <c r="AX38" s="268">
        <f>'TREE MANAGEMENT'!K47</f>
        <v>100</v>
      </c>
      <c r="AY38" s="268">
        <f>'TREE MANAGEMENT'!L47</f>
        <v>146</v>
      </c>
      <c r="AZ38" s="268">
        <f>'TREE MANAGEMENT'!M47</f>
        <v>1</v>
      </c>
      <c r="BA38" s="268">
        <f>'TREE MANAGEMENT'!O47</f>
        <v>1</v>
      </c>
      <c r="BB38" s="268">
        <f>'TREE MANAGEMENT'!Q47</f>
        <v>1</v>
      </c>
      <c r="BC38" s="268">
        <f>'TREE MANAGEMENT'!N47</f>
        <v>0</v>
      </c>
      <c r="BD38" s="268">
        <f>'TREE MANAGEMENT'!P47</f>
        <v>0</v>
      </c>
      <c r="BE38" s="268">
        <f>'TREE MANAGEMENT'!R47</f>
        <v>0</v>
      </c>
      <c r="BU38" s="124">
        <f>'Soil Hydraulic'!B49</f>
        <v>327.36124843838968</v>
      </c>
      <c r="BV38" s="124">
        <f>'Soil Hydraulic'!I49</f>
        <v>179.76954940971839</v>
      </c>
      <c r="BW38" s="124">
        <f>'Soil Hydraulic'!P49</f>
        <v>27.103183905527086</v>
      </c>
      <c r="BX38" s="124">
        <f>'Soil Hydraulic'!W49</f>
        <v>20.681042518656437</v>
      </c>
      <c r="BY38" s="396">
        <f>'Soil Hydraulic'!C49</f>
        <v>-1</v>
      </c>
      <c r="BZ38" s="396">
        <f>'Soil Hydraulic'!J49</f>
        <v>-2.0412331832881154</v>
      </c>
      <c r="CA38" s="396">
        <f>'Soil Hydraulic'!Q49</f>
        <v>-1</v>
      </c>
      <c r="CB38" s="396">
        <f>'Soil Hydraulic'!X49</f>
        <v>-1</v>
      </c>
      <c r="CC38" s="395"/>
      <c r="CD38" s="395"/>
      <c r="CE38" s="395"/>
      <c r="CF38" s="395"/>
      <c r="CG38" s="395"/>
      <c r="CH38" s="395"/>
      <c r="CI38" s="395"/>
      <c r="CJ38" s="395"/>
      <c r="CK38" s="395"/>
      <c r="CL38" s="395"/>
      <c r="CM38" s="395"/>
      <c r="CN38" s="395"/>
      <c r="CO38" s="395"/>
      <c r="CP38" s="395"/>
      <c r="CQ38" s="395"/>
      <c r="CR38" s="395"/>
      <c r="CS38" s="395"/>
      <c r="CT38" s="395"/>
      <c r="CU38" s="395"/>
      <c r="CV38" s="395"/>
      <c r="CW38" s="395"/>
      <c r="CX38" s="395"/>
      <c r="CY38" s="395"/>
      <c r="CZ38" s="395"/>
      <c r="DA38" s="395"/>
      <c r="DB38" s="395"/>
      <c r="DC38" s="395"/>
      <c r="DD38" s="395"/>
      <c r="DE38" s="395"/>
      <c r="DF38" s="395"/>
      <c r="DG38" s="395"/>
      <c r="DH38" s="395"/>
      <c r="DI38" s="395"/>
      <c r="DJ38" s="395">
        <f>'Soil Hydraulic'!AD49</f>
        <v>1.1282345219724941</v>
      </c>
      <c r="DK38" s="268">
        <f>'CROP PARAMETERS'!E48</f>
        <v>50</v>
      </c>
      <c r="DL38" s="268">
        <f>'CROP PARAMETERS'!F48</f>
        <v>50</v>
      </c>
      <c r="DM38" s="268">
        <f>'CROP PARAMETERS'!G48</f>
        <v>50</v>
      </c>
      <c r="DN38" s="268">
        <f>'CROP PARAMETERS'!H48</f>
        <v>50</v>
      </c>
      <c r="DO38" s="268">
        <f>'CROP PARAMETERS'!I48</f>
        <v>50</v>
      </c>
      <c r="HL38" s="395">
        <f>'TREE PARAMETERS'!G47</f>
        <v>5.0000000000000001E-4</v>
      </c>
      <c r="HM38" s="395">
        <f>'TREE PARAMETERS'!H47</f>
        <v>2E-3</v>
      </c>
      <c r="HN38" s="395">
        <f>'TREE PARAMETERS'!I47</f>
        <v>2E-3</v>
      </c>
    </row>
    <row r="39" spans="3:222" x14ac:dyDescent="0.3">
      <c r="C39" s="396">
        <f>WEATHER!C49</f>
        <v>75</v>
      </c>
      <c r="D39" s="396">
        <f>WEATHER!D49</f>
        <v>28.9</v>
      </c>
      <c r="E39" s="396">
        <f>WEATHER!E49</f>
        <v>4.2142857142857144</v>
      </c>
      <c r="F39" s="124"/>
      <c r="G39" s="396">
        <f>Phosphorus!F63</f>
        <v>804.68058238719595</v>
      </c>
      <c r="H39" s="396">
        <f>Phosphorus!G63</f>
        <v>804.68058238719595</v>
      </c>
      <c r="I39" s="396">
        <f>Phosphorus!H63</f>
        <v>804.68058238719595</v>
      </c>
      <c r="J39" s="396">
        <f>Phosphorus!I63</f>
        <v>804.68058238719595</v>
      </c>
      <c r="K39" s="396"/>
      <c r="L39" s="396"/>
      <c r="M39" s="396"/>
      <c r="N39" s="396"/>
      <c r="O39" s="396"/>
      <c r="P39" s="396"/>
      <c r="Q39" s="396"/>
      <c r="R39" s="396"/>
      <c r="S39" s="396"/>
      <c r="T39" s="396"/>
      <c r="AG39" s="397">
        <f>'CROP MANAGEMENT'!V48</f>
        <v>100</v>
      </c>
      <c r="AH39" s="397">
        <f>'CROP MANAGEMENT'!W48</f>
        <v>1</v>
      </c>
      <c r="AI39" s="396">
        <f>'CROP MANAGEMENT'!X48</f>
        <v>0</v>
      </c>
      <c r="AJ39" s="396">
        <f>'CROP MANAGEMENT'!Y48</f>
        <v>0</v>
      </c>
      <c r="AK39" s="396">
        <f>'CROP MANAGEMENT'!Z48</f>
        <v>0</v>
      </c>
      <c r="AL39" s="396">
        <f>'CROP MANAGEMENT'!AA48</f>
        <v>0</v>
      </c>
      <c r="AM39" s="396">
        <f>'CROP MANAGEMENT'!AB48</f>
        <v>0</v>
      </c>
      <c r="AN39" s="396">
        <f>'CROP MANAGEMENT'!AC48</f>
        <v>0</v>
      </c>
      <c r="AO39" s="396">
        <f>'CROP MANAGEMENT'!AD48</f>
        <v>0</v>
      </c>
      <c r="AP39" s="396">
        <f>'CROP MANAGEMENT'!AE48</f>
        <v>0</v>
      </c>
      <c r="AX39" s="268">
        <f>'TREE MANAGEMENT'!K48</f>
        <v>100</v>
      </c>
      <c r="AY39" s="268">
        <f>'TREE MANAGEMENT'!L48</f>
        <v>146</v>
      </c>
      <c r="AZ39" s="268">
        <f>'TREE MANAGEMENT'!M48</f>
        <v>1</v>
      </c>
      <c r="BA39" s="268">
        <f>'TREE MANAGEMENT'!O48</f>
        <v>1</v>
      </c>
      <c r="BB39" s="268">
        <f>'TREE MANAGEMENT'!Q48</f>
        <v>1</v>
      </c>
      <c r="BC39" s="268">
        <f>'TREE MANAGEMENT'!N48</f>
        <v>0</v>
      </c>
      <c r="BD39" s="268">
        <f>'TREE MANAGEMENT'!P48</f>
        <v>0</v>
      </c>
      <c r="BE39" s="268">
        <f>'TREE MANAGEMENT'!R48</f>
        <v>0</v>
      </c>
      <c r="BU39" s="124">
        <f>'Soil Hydraulic'!B50</f>
        <v>327.36124843838968</v>
      </c>
      <c r="BV39" s="124">
        <f>'Soil Hydraulic'!I50</f>
        <v>217.03799982182326</v>
      </c>
      <c r="BW39" s="124">
        <f>'Soil Hydraulic'!P50</f>
        <v>27.103183905527086</v>
      </c>
      <c r="BX39" s="124">
        <f>'Soil Hydraulic'!W50</f>
        <v>20.681042518656437</v>
      </c>
      <c r="BY39" s="396">
        <f>'Soil Hydraulic'!C50</f>
        <v>-1</v>
      </c>
      <c r="BZ39" s="396">
        <f>'Soil Hydraulic'!J50</f>
        <v>-1</v>
      </c>
      <c r="CA39" s="396">
        <f>'Soil Hydraulic'!Q50</f>
        <v>-1</v>
      </c>
      <c r="CB39" s="396">
        <f>'Soil Hydraulic'!X50</f>
        <v>-1</v>
      </c>
      <c r="CC39" s="395"/>
      <c r="CD39" s="395"/>
      <c r="CE39" s="395"/>
      <c r="CF39" s="395"/>
      <c r="CG39" s="395"/>
      <c r="CH39" s="395"/>
      <c r="CI39" s="395"/>
      <c r="CJ39" s="395"/>
      <c r="CK39" s="395"/>
      <c r="CL39" s="395"/>
      <c r="CM39" s="395"/>
      <c r="CN39" s="395"/>
      <c r="CO39" s="395"/>
      <c r="CP39" s="395"/>
      <c r="CQ39" s="395"/>
      <c r="CR39" s="395"/>
      <c r="CS39" s="395"/>
      <c r="CT39" s="395"/>
      <c r="CU39" s="395"/>
      <c r="CV39" s="395"/>
      <c r="CW39" s="395"/>
      <c r="CX39" s="395"/>
      <c r="CY39" s="395"/>
      <c r="CZ39" s="395"/>
      <c r="DA39" s="395"/>
      <c r="DB39" s="395"/>
      <c r="DC39" s="395"/>
      <c r="DD39" s="395"/>
      <c r="DE39" s="395"/>
      <c r="DF39" s="395"/>
      <c r="DG39" s="395"/>
      <c r="DH39" s="395"/>
      <c r="DI39" s="395"/>
      <c r="DJ39" s="395">
        <f>'Soil Hydraulic'!AD50</f>
        <v>0.40100690880105083</v>
      </c>
      <c r="DK39" s="268">
        <f>'CROP PARAMETERS'!E49</f>
        <v>0</v>
      </c>
      <c r="DL39" s="268">
        <f>'CROP PARAMETERS'!F49</f>
        <v>2</v>
      </c>
      <c r="DM39" s="268">
        <f>'CROP PARAMETERS'!G49</f>
        <v>0</v>
      </c>
      <c r="DN39" s="268">
        <f>'CROP PARAMETERS'!H49</f>
        <v>0</v>
      </c>
      <c r="DO39" s="268">
        <f>'CROP PARAMETERS'!I49</f>
        <v>0</v>
      </c>
      <c r="HL39" s="395">
        <f>'TREE PARAMETERS'!G48</f>
        <v>8.9999999999999998E-4</v>
      </c>
      <c r="HM39" s="395">
        <f>'TREE PARAMETERS'!H48</f>
        <v>6.4999999999999997E-4</v>
      </c>
      <c r="HN39" s="395">
        <f>'TREE PARAMETERS'!I48</f>
        <v>2.5000000000000001E-3</v>
      </c>
    </row>
    <row r="40" spans="3:222" x14ac:dyDescent="0.3">
      <c r="C40" s="396">
        <f>WEATHER!C50</f>
        <v>31</v>
      </c>
      <c r="D40" s="396">
        <f>WEATHER!D50</f>
        <v>28.3</v>
      </c>
      <c r="E40" s="396">
        <f>WEATHER!E50</f>
        <v>4.2142857142857144</v>
      </c>
      <c r="F40" s="124"/>
      <c r="G40" s="396">
        <f>Phosphorus!F64</f>
        <v>768.99862286316841</v>
      </c>
      <c r="H40" s="396">
        <f>Phosphorus!G64</f>
        <v>768.99862286316841</v>
      </c>
      <c r="I40" s="396">
        <f>Phosphorus!H64</f>
        <v>768.99862286316841</v>
      </c>
      <c r="J40" s="396">
        <f>Phosphorus!I64</f>
        <v>768.99862286316841</v>
      </c>
      <c r="K40" s="396"/>
      <c r="L40" s="396"/>
      <c r="M40" s="396"/>
      <c r="N40" s="396"/>
      <c r="O40" s="396"/>
      <c r="P40" s="396"/>
      <c r="Q40" s="396"/>
      <c r="R40" s="396"/>
      <c r="S40" s="396"/>
      <c r="T40" s="396"/>
      <c r="AG40" s="397">
        <f>'CROP MANAGEMENT'!V49</f>
        <v>100</v>
      </c>
      <c r="AH40" s="397">
        <f>'CROP MANAGEMENT'!W49</f>
        <v>1</v>
      </c>
      <c r="AI40" s="396">
        <f>'CROP MANAGEMENT'!X49</f>
        <v>0</v>
      </c>
      <c r="AJ40" s="396">
        <f>'CROP MANAGEMENT'!Y49</f>
        <v>0</v>
      </c>
      <c r="AK40" s="396">
        <f>'CROP MANAGEMENT'!Z49</f>
        <v>0</v>
      </c>
      <c r="AL40" s="396">
        <f>'CROP MANAGEMENT'!AA49</f>
        <v>0</v>
      </c>
      <c r="AM40" s="396">
        <f>'CROP MANAGEMENT'!AB49</f>
        <v>0</v>
      </c>
      <c r="AN40" s="396">
        <f>'CROP MANAGEMENT'!AC49</f>
        <v>0</v>
      </c>
      <c r="AO40" s="396">
        <f>'CROP MANAGEMENT'!AD49</f>
        <v>0</v>
      </c>
      <c r="AP40" s="396">
        <f>'CROP MANAGEMENT'!AE49</f>
        <v>0</v>
      </c>
      <c r="AX40" s="268">
        <f>'TREE MANAGEMENT'!K49</f>
        <v>100</v>
      </c>
      <c r="AY40" s="268">
        <f>'TREE MANAGEMENT'!L49</f>
        <v>146</v>
      </c>
      <c r="AZ40" s="268">
        <f>'TREE MANAGEMENT'!M49</f>
        <v>1</v>
      </c>
      <c r="BA40" s="268">
        <f>'TREE MANAGEMENT'!O49</f>
        <v>1</v>
      </c>
      <c r="BB40" s="268">
        <f>'TREE MANAGEMENT'!Q49</f>
        <v>1</v>
      </c>
      <c r="BC40" s="268">
        <f>'TREE MANAGEMENT'!N49</f>
        <v>0</v>
      </c>
      <c r="BD40" s="268">
        <f>'TREE MANAGEMENT'!P49</f>
        <v>0</v>
      </c>
      <c r="BE40" s="268">
        <f>'TREE MANAGEMENT'!R49</f>
        <v>0</v>
      </c>
      <c r="BU40" s="124">
        <f>'Soil Hydraulic'!B51</f>
        <v>327.36124843838968</v>
      </c>
      <c r="BV40" s="124">
        <f>'Soil Hydraulic'!I51</f>
        <v>217.03799982182326</v>
      </c>
      <c r="BW40" s="124">
        <f>'Soil Hydraulic'!P51</f>
        <v>27.103183905527086</v>
      </c>
      <c r="BX40" s="124">
        <f>'Soil Hydraulic'!W51</f>
        <v>20.681042518656437</v>
      </c>
      <c r="BY40" s="396">
        <f>'Soil Hydraulic'!C51</f>
        <v>-1</v>
      </c>
      <c r="BZ40" s="396">
        <f>'Soil Hydraulic'!J51</f>
        <v>-1</v>
      </c>
      <c r="CA40" s="396">
        <f>'Soil Hydraulic'!Q51</f>
        <v>-1</v>
      </c>
      <c r="CB40" s="396">
        <f>'Soil Hydraulic'!X51</f>
        <v>-1</v>
      </c>
      <c r="CC40" s="395"/>
      <c r="CD40" s="395"/>
      <c r="CE40" s="395"/>
      <c r="CF40" s="395"/>
      <c r="CG40" s="395"/>
      <c r="CH40" s="395"/>
      <c r="CI40" s="395"/>
      <c r="CJ40" s="395"/>
      <c r="CK40" s="395"/>
      <c r="CL40" s="395"/>
      <c r="CM40" s="395"/>
      <c r="CN40" s="395"/>
      <c r="CO40" s="395"/>
      <c r="CP40" s="395"/>
      <c r="CQ40" s="395"/>
      <c r="CR40" s="395"/>
      <c r="CS40" s="395"/>
      <c r="CT40" s="395"/>
      <c r="CU40" s="395"/>
      <c r="CV40" s="395"/>
      <c r="CW40" s="395"/>
      <c r="CX40" s="395"/>
      <c r="CY40" s="395"/>
      <c r="CZ40" s="395"/>
      <c r="DA40" s="395"/>
      <c r="DB40" s="395"/>
      <c r="DC40" s="395"/>
      <c r="DD40" s="395"/>
      <c r="DE40" s="395"/>
      <c r="DF40" s="395"/>
      <c r="DG40" s="395"/>
      <c r="DH40" s="395"/>
      <c r="DI40" s="395"/>
      <c r="DJ40" s="395">
        <f>'Soil Hydraulic'!AD51</f>
        <v>6.39910240410482E-2</v>
      </c>
      <c r="DK40" s="268">
        <f>'CROP PARAMETERS'!E50</f>
        <v>1</v>
      </c>
      <c r="DL40" s="268">
        <f>'CROP PARAMETERS'!F50</f>
        <v>1</v>
      </c>
      <c r="DM40" s="268">
        <f>'CROP PARAMETERS'!G50</f>
        <v>1</v>
      </c>
      <c r="DN40" s="268">
        <f>'CROP PARAMETERS'!H50</f>
        <v>1</v>
      </c>
      <c r="DO40" s="268">
        <f>'CROP PARAMETERS'!I50</f>
        <v>1</v>
      </c>
      <c r="HL40" s="395">
        <f>'TREE PARAMETERS'!G49</f>
        <v>1.5629999999999999E-3</v>
      </c>
      <c r="HM40" s="395">
        <f>'TREE PARAMETERS'!H49</f>
        <v>4.8148099999999997E-4</v>
      </c>
      <c r="HN40" s="395">
        <f>'TREE PARAMETERS'!I49</f>
        <v>1E-3</v>
      </c>
    </row>
    <row r="41" spans="3:222" x14ac:dyDescent="0.3">
      <c r="C41" s="396">
        <f>WEATHER!C51</f>
        <v>7</v>
      </c>
      <c r="D41" s="396">
        <f>WEATHER!D51</f>
        <v>29.4</v>
      </c>
      <c r="E41" s="396">
        <f>WEATHER!E51</f>
        <v>4.2142857142857144</v>
      </c>
      <c r="F41" s="124"/>
      <c r="G41" s="396">
        <f>Phosphorus!F65</f>
        <v>734.02966284846082</v>
      </c>
      <c r="H41" s="396">
        <f>Phosphorus!G65</f>
        <v>734.02966284846082</v>
      </c>
      <c r="I41" s="396">
        <f>Phosphorus!H65</f>
        <v>734.02966284846082</v>
      </c>
      <c r="J41" s="396">
        <f>Phosphorus!I65</f>
        <v>734.02966284846082</v>
      </c>
      <c r="K41" s="396"/>
      <c r="L41" s="396"/>
      <c r="M41" s="396"/>
      <c r="N41" s="396"/>
      <c r="O41" s="396"/>
      <c r="P41" s="396"/>
      <c r="Q41" s="396"/>
      <c r="R41" s="396"/>
      <c r="S41" s="396"/>
      <c r="T41" s="396"/>
      <c r="AG41" s="397">
        <f>'CROP MANAGEMENT'!V50</f>
        <v>100</v>
      </c>
      <c r="AH41" s="397">
        <f>'CROP MANAGEMENT'!W50</f>
        <v>1</v>
      </c>
      <c r="AI41" s="396">
        <f>'CROP MANAGEMENT'!X50</f>
        <v>0</v>
      </c>
      <c r="AJ41" s="396">
        <f>'CROP MANAGEMENT'!Y50</f>
        <v>0</v>
      </c>
      <c r="AK41" s="396">
        <f>'CROP MANAGEMENT'!Z50</f>
        <v>0</v>
      </c>
      <c r="AL41" s="396">
        <f>'CROP MANAGEMENT'!AA50</f>
        <v>0</v>
      </c>
      <c r="AM41" s="396">
        <f>'CROP MANAGEMENT'!AB50</f>
        <v>0</v>
      </c>
      <c r="AN41" s="396">
        <f>'CROP MANAGEMENT'!AC50</f>
        <v>0</v>
      </c>
      <c r="AO41" s="396">
        <f>'CROP MANAGEMENT'!AD50</f>
        <v>0</v>
      </c>
      <c r="AP41" s="396">
        <f>'CROP MANAGEMENT'!AE50</f>
        <v>0</v>
      </c>
      <c r="AX41" s="268">
        <f>'TREE MANAGEMENT'!K50</f>
        <v>100</v>
      </c>
      <c r="AY41" s="268">
        <f>'TREE MANAGEMENT'!L50</f>
        <v>146</v>
      </c>
      <c r="AZ41" s="268">
        <f>'TREE MANAGEMENT'!M50</f>
        <v>1</v>
      </c>
      <c r="BA41" s="268">
        <f>'TREE MANAGEMENT'!O50</f>
        <v>1</v>
      </c>
      <c r="BB41" s="268">
        <f>'TREE MANAGEMENT'!Q50</f>
        <v>1</v>
      </c>
      <c r="BC41" s="268">
        <f>'TREE MANAGEMENT'!N50</f>
        <v>0</v>
      </c>
      <c r="BD41" s="268">
        <f>'TREE MANAGEMENT'!P50</f>
        <v>0</v>
      </c>
      <c r="BE41" s="268">
        <f>'TREE MANAGEMENT'!R50</f>
        <v>0</v>
      </c>
      <c r="BU41" s="124">
        <f>'Soil Hydraulic'!B52</f>
        <v>327.36124843838968</v>
      </c>
      <c r="BV41" s="124">
        <f>'Soil Hydraulic'!I52</f>
        <v>217.03799982182326</v>
      </c>
      <c r="BW41" s="124">
        <f>'Soil Hydraulic'!P52</f>
        <v>27.103183905527086</v>
      </c>
      <c r="BX41" s="124">
        <f>'Soil Hydraulic'!W52</f>
        <v>20.681042518656437</v>
      </c>
      <c r="BY41" s="396">
        <f>'Soil Hydraulic'!C52</f>
        <v>-1</v>
      </c>
      <c r="BZ41" s="396">
        <f>'Soil Hydraulic'!J52</f>
        <v>-1</v>
      </c>
      <c r="CA41" s="396">
        <f>'Soil Hydraulic'!Q52</f>
        <v>-1</v>
      </c>
      <c r="CB41" s="396">
        <f>'Soil Hydraulic'!X52</f>
        <v>-1</v>
      </c>
      <c r="CC41" s="395"/>
      <c r="CD41" s="395"/>
      <c r="CE41" s="395"/>
      <c r="CF41" s="395"/>
      <c r="CG41" s="395"/>
      <c r="CH41" s="395"/>
      <c r="CI41" s="395"/>
      <c r="CJ41" s="395"/>
      <c r="CK41" s="395"/>
      <c r="CL41" s="395"/>
      <c r="CM41" s="395"/>
      <c r="CN41" s="395"/>
      <c r="CO41" s="395"/>
      <c r="CP41" s="395"/>
      <c r="CQ41" s="395"/>
      <c r="CR41" s="395"/>
      <c r="CS41" s="395"/>
      <c r="CT41" s="395"/>
      <c r="CU41" s="395"/>
      <c r="CV41" s="395"/>
      <c r="CW41" s="395"/>
      <c r="CX41" s="395"/>
      <c r="CY41" s="395"/>
      <c r="CZ41" s="395"/>
      <c r="DA41" s="395"/>
      <c r="DB41" s="395"/>
      <c r="DC41" s="395"/>
      <c r="DD41" s="395"/>
      <c r="DE41" s="395"/>
      <c r="DF41" s="395"/>
      <c r="DG41" s="395"/>
      <c r="DH41" s="395"/>
      <c r="DI41" s="395"/>
      <c r="DJ41" s="395">
        <f>'Soil Hydraulic'!AD52</f>
        <v>1.115612194801223</v>
      </c>
      <c r="DK41" s="268">
        <f>'CROP PARAMETERS'!E51</f>
        <v>0.3</v>
      </c>
      <c r="DL41" s="268">
        <f>'CROP PARAMETERS'!F51</f>
        <v>0.25</v>
      </c>
      <c r="DM41" s="268">
        <f>'CROP PARAMETERS'!G51</f>
        <v>0.3</v>
      </c>
      <c r="DN41" s="268">
        <f>'CROP PARAMETERS'!H51</f>
        <v>0.2</v>
      </c>
      <c r="DO41" s="268">
        <f>'CROP PARAMETERS'!I51</f>
        <v>0.25</v>
      </c>
      <c r="HL41" s="395">
        <f>'TREE PARAMETERS'!G50</f>
        <v>8.0000000000000004E-4</v>
      </c>
      <c r="HM41" s="395">
        <f>'TREE PARAMETERS'!H50</f>
        <v>1.925924E-4</v>
      </c>
      <c r="HN41" s="395">
        <f>'TREE PARAMETERS'!I50</f>
        <v>4.0000000000000002E-4</v>
      </c>
    </row>
    <row r="42" spans="3:222" x14ac:dyDescent="0.3">
      <c r="C42" s="396">
        <f>WEATHER!C52</f>
        <v>0</v>
      </c>
      <c r="D42" s="396">
        <f>WEATHER!D52</f>
        <v>29.7</v>
      </c>
      <c r="E42" s="396">
        <f>WEATHER!E52</f>
        <v>4.2142857142857144</v>
      </c>
      <c r="G42" s="396">
        <f>Phosphorus!F66</f>
        <v>699.83778747993983</v>
      </c>
      <c r="H42" s="396">
        <f>Phosphorus!G66</f>
        <v>699.83778747993983</v>
      </c>
      <c r="I42" s="396">
        <f>Phosphorus!H66</f>
        <v>699.83778747993983</v>
      </c>
      <c r="J42" s="396">
        <f>Phosphorus!I66</f>
        <v>699.83778747993983</v>
      </c>
      <c r="K42" s="396"/>
      <c r="L42" s="396"/>
      <c r="M42" s="396"/>
      <c r="N42" s="396"/>
      <c r="O42" s="396"/>
      <c r="P42" s="396"/>
      <c r="Q42" s="396"/>
      <c r="R42" s="396"/>
      <c r="S42" s="396"/>
      <c r="T42" s="396"/>
      <c r="AG42" s="397">
        <f>'CROP MANAGEMENT'!V51</f>
        <v>100</v>
      </c>
      <c r="AH42" s="397">
        <f>'CROP MANAGEMENT'!W51</f>
        <v>1</v>
      </c>
      <c r="AI42" s="396">
        <f>'CROP MANAGEMENT'!X51</f>
        <v>0</v>
      </c>
      <c r="AJ42" s="396">
        <f>'CROP MANAGEMENT'!Y51</f>
        <v>0</v>
      </c>
      <c r="AK42" s="396">
        <f>'CROP MANAGEMENT'!Z51</f>
        <v>0</v>
      </c>
      <c r="AL42" s="396">
        <f>'CROP MANAGEMENT'!AA51</f>
        <v>0</v>
      </c>
      <c r="AM42" s="396">
        <f>'CROP MANAGEMENT'!AB51</f>
        <v>0</v>
      </c>
      <c r="AN42" s="396">
        <f>'CROP MANAGEMENT'!AC51</f>
        <v>0</v>
      </c>
      <c r="AO42" s="396">
        <f>'CROP MANAGEMENT'!AD51</f>
        <v>0</v>
      </c>
      <c r="AP42" s="396">
        <f>'CROP MANAGEMENT'!AE51</f>
        <v>0</v>
      </c>
      <c r="AX42" s="268">
        <f>'TREE MANAGEMENT'!K51</f>
        <v>100</v>
      </c>
      <c r="AY42" s="268">
        <f>'TREE MANAGEMENT'!L51</f>
        <v>146</v>
      </c>
      <c r="AZ42" s="268">
        <f>'TREE MANAGEMENT'!M51</f>
        <v>1</v>
      </c>
      <c r="BA42" s="268">
        <f>'TREE MANAGEMENT'!O51</f>
        <v>1</v>
      </c>
      <c r="BB42" s="268">
        <f>'TREE MANAGEMENT'!Q51</f>
        <v>1</v>
      </c>
      <c r="BC42" s="268">
        <f>'TREE MANAGEMENT'!N51</f>
        <v>0</v>
      </c>
      <c r="BD42" s="268">
        <f>'TREE MANAGEMENT'!P51</f>
        <v>0</v>
      </c>
      <c r="BE42" s="268">
        <f>'TREE MANAGEMENT'!R51</f>
        <v>0</v>
      </c>
      <c r="BU42" s="124">
        <f>'Soil Hydraulic'!B53</f>
        <v>327.36124843838968</v>
      </c>
      <c r="BV42" s="124">
        <f>'Soil Hydraulic'!I53</f>
        <v>217.03799982182326</v>
      </c>
      <c r="BW42" s="124">
        <f>'Soil Hydraulic'!P53</f>
        <v>27.103183905527086</v>
      </c>
      <c r="BX42" s="124">
        <f>'Soil Hydraulic'!W53</f>
        <v>20.681042518656437</v>
      </c>
      <c r="BY42" s="396">
        <f>'Soil Hydraulic'!C53</f>
        <v>-1</v>
      </c>
      <c r="BZ42" s="396">
        <f>'Soil Hydraulic'!J53</f>
        <v>-1</v>
      </c>
      <c r="CA42" s="396">
        <f>'Soil Hydraulic'!Q53</f>
        <v>-1</v>
      </c>
      <c r="CB42" s="396">
        <f>'Soil Hydraulic'!X53</f>
        <v>-1</v>
      </c>
      <c r="CC42" s="395"/>
      <c r="CD42" s="395"/>
      <c r="CE42" s="395"/>
      <c r="CF42" s="395"/>
      <c r="CG42" s="395"/>
      <c r="CH42" s="395"/>
      <c r="CI42" s="395"/>
      <c r="CJ42" s="395"/>
      <c r="CK42" s="395"/>
      <c r="CL42" s="395"/>
      <c r="CM42" s="395"/>
      <c r="CN42" s="395"/>
      <c r="CO42" s="395"/>
      <c r="CP42" s="395"/>
      <c r="CQ42" s="395"/>
      <c r="CR42" s="395"/>
      <c r="CS42" s="395"/>
      <c r="CT42" s="395"/>
      <c r="CU42" s="395"/>
      <c r="CV42" s="395"/>
      <c r="CW42" s="395"/>
      <c r="CX42" s="395"/>
      <c r="CY42" s="395"/>
      <c r="CZ42" s="395"/>
      <c r="DA42" s="395"/>
      <c r="DB42" s="395"/>
      <c r="DC42" s="395"/>
      <c r="DD42" s="395"/>
      <c r="DE42" s="395"/>
      <c r="DF42" s="395"/>
      <c r="DG42" s="395"/>
      <c r="DH42" s="395"/>
      <c r="DI42" s="395"/>
      <c r="DJ42" s="395"/>
      <c r="DK42" s="268">
        <f>'CROP PARAMETERS'!E52</f>
        <v>0</v>
      </c>
      <c r="DL42" s="268">
        <f>'CROP PARAMETERS'!F52</f>
        <v>0</v>
      </c>
      <c r="DM42" s="268">
        <f>'CROP PARAMETERS'!G52</f>
        <v>0</v>
      </c>
      <c r="DN42" s="268">
        <f>'CROP PARAMETERS'!H52</f>
        <v>0</v>
      </c>
      <c r="DO42" s="268">
        <f>'CROP PARAMETERS'!I52</f>
        <v>0</v>
      </c>
      <c r="HL42" s="395">
        <f>'TREE PARAMETERS'!G51</f>
        <v>2E-3</v>
      </c>
      <c r="HM42" s="395">
        <f>'TREE PARAMETERS'!H51</f>
        <v>8.0000000000000004E-4</v>
      </c>
      <c r="HN42" s="395">
        <f>'TREE PARAMETERS'!I51</f>
        <v>1.5E-3</v>
      </c>
    </row>
    <row r="43" spans="3:222" x14ac:dyDescent="0.3">
      <c r="C43" s="396">
        <f>WEATHER!C53</f>
        <v>0</v>
      </c>
      <c r="D43" s="396">
        <f>WEATHER!D53</f>
        <v>28.3</v>
      </c>
      <c r="E43" s="396">
        <f>WEATHER!E53</f>
        <v>4.2142857142857144</v>
      </c>
      <c r="G43" s="396">
        <f>Phosphorus!F67</f>
        <v>666.46535609584373</v>
      </c>
      <c r="H43" s="396">
        <f>Phosphorus!G67</f>
        <v>666.46535609584373</v>
      </c>
      <c r="I43" s="396">
        <f>Phosphorus!H67</f>
        <v>666.46535609584373</v>
      </c>
      <c r="J43" s="396">
        <f>Phosphorus!I67</f>
        <v>666.46535609584373</v>
      </c>
      <c r="K43" s="396"/>
      <c r="L43" s="396"/>
      <c r="M43" s="396"/>
      <c r="N43" s="396"/>
      <c r="O43" s="396"/>
      <c r="P43" s="396"/>
      <c r="Q43" s="396"/>
      <c r="R43" s="396"/>
      <c r="S43" s="396"/>
      <c r="T43" s="396"/>
      <c r="AG43" s="397">
        <f>'CROP MANAGEMENT'!V52</f>
        <v>100</v>
      </c>
      <c r="AH43" s="397">
        <f>'CROP MANAGEMENT'!W52</f>
        <v>1</v>
      </c>
      <c r="AI43" s="396">
        <f>'CROP MANAGEMENT'!X52</f>
        <v>0</v>
      </c>
      <c r="AJ43" s="396">
        <f>'CROP MANAGEMENT'!Y52</f>
        <v>0</v>
      </c>
      <c r="AK43" s="396">
        <f>'CROP MANAGEMENT'!Z52</f>
        <v>0</v>
      </c>
      <c r="AL43" s="396">
        <f>'CROP MANAGEMENT'!AA52</f>
        <v>0</v>
      </c>
      <c r="AM43" s="396">
        <f>'CROP MANAGEMENT'!AB52</f>
        <v>0</v>
      </c>
      <c r="AN43" s="396">
        <f>'CROP MANAGEMENT'!AC52</f>
        <v>0</v>
      </c>
      <c r="AO43" s="396">
        <f>'CROP MANAGEMENT'!AD52</f>
        <v>0</v>
      </c>
      <c r="AP43" s="396">
        <f>'CROP MANAGEMENT'!AE52</f>
        <v>0</v>
      </c>
      <c r="BU43" s="124">
        <f>'Soil Hydraulic'!B54</f>
        <v>327.36124843838968</v>
      </c>
      <c r="BV43" s="124">
        <f>'Soil Hydraulic'!I54</f>
        <v>217.03799982182326</v>
      </c>
      <c r="BW43" s="124">
        <f>'Soil Hydraulic'!P54</f>
        <v>27.103183905527086</v>
      </c>
      <c r="BX43" s="124">
        <f>'Soil Hydraulic'!W54</f>
        <v>20.681042518656437</v>
      </c>
      <c r="BY43" s="396">
        <f>'Soil Hydraulic'!C54</f>
        <v>-1</v>
      </c>
      <c r="BZ43" s="396">
        <f>'Soil Hydraulic'!J54</f>
        <v>-1</v>
      </c>
      <c r="CA43" s="396">
        <f>'Soil Hydraulic'!Q54</f>
        <v>-1</v>
      </c>
      <c r="CB43" s="396">
        <f>'Soil Hydraulic'!X54</f>
        <v>-1</v>
      </c>
      <c r="CC43" s="395"/>
      <c r="CD43" s="395"/>
      <c r="CE43" s="395"/>
      <c r="CF43" s="395"/>
      <c r="CG43" s="395"/>
      <c r="CH43" s="395"/>
      <c r="CI43" s="395"/>
      <c r="CJ43" s="395"/>
      <c r="CK43" s="395"/>
      <c r="CL43" s="395"/>
      <c r="CM43" s="395"/>
      <c r="CN43" s="395"/>
      <c r="CO43" s="395"/>
      <c r="CP43" s="395"/>
      <c r="CQ43" s="395"/>
      <c r="CR43" s="395"/>
      <c r="CS43" s="395"/>
      <c r="CT43" s="395"/>
      <c r="CU43" s="395"/>
      <c r="CV43" s="395"/>
      <c r="CW43" s="395"/>
      <c r="CX43" s="395"/>
      <c r="CY43" s="395"/>
      <c r="CZ43" s="395"/>
      <c r="DA43" s="395"/>
      <c r="DB43" s="395"/>
      <c r="DC43" s="395"/>
      <c r="DD43" s="395"/>
      <c r="DE43" s="395"/>
      <c r="DF43" s="395"/>
      <c r="DG43" s="395"/>
      <c r="DH43" s="395"/>
      <c r="DI43" s="395"/>
      <c r="DJ43" s="395"/>
      <c r="DK43" s="268">
        <f>'CROP PARAMETERS'!E53</f>
        <v>0</v>
      </c>
      <c r="DL43" s="268">
        <f>'CROP PARAMETERS'!F53</f>
        <v>0</v>
      </c>
      <c r="DM43" s="268">
        <f>'CROP PARAMETERS'!G53</f>
        <v>0</v>
      </c>
      <c r="DN43" s="268">
        <f>'CROP PARAMETERS'!H53</f>
        <v>0</v>
      </c>
      <c r="DO43" s="268">
        <f>'CROP PARAMETERS'!I53</f>
        <v>0</v>
      </c>
      <c r="HL43" s="395">
        <f>'TREE PARAMETERS'!G52</f>
        <v>6.1237243569579446E-4</v>
      </c>
      <c r="HM43" s="395">
        <f>'TREE PARAMETERS'!H52</f>
        <v>4.8148099999999997E-4</v>
      </c>
      <c r="HN43" s="395">
        <f>'TREE PARAMETERS'!I52</f>
        <v>1E-3</v>
      </c>
    </row>
    <row r="44" spans="3:222" x14ac:dyDescent="0.3">
      <c r="C44" s="396">
        <f>WEATHER!C54</f>
        <v>79</v>
      </c>
      <c r="D44" s="396">
        <f>WEATHER!D54</f>
        <v>30</v>
      </c>
      <c r="E44" s="396">
        <f>WEATHER!E54</f>
        <v>4.2142857142857144</v>
      </c>
      <c r="G44" s="396">
        <f>Phosphorus!F68</f>
        <v>633.94523363000224</v>
      </c>
      <c r="H44" s="396">
        <f>Phosphorus!G68</f>
        <v>633.94523363000224</v>
      </c>
      <c r="I44" s="396">
        <f>Phosphorus!H68</f>
        <v>633.94523363000224</v>
      </c>
      <c r="J44" s="396">
        <f>Phosphorus!I68</f>
        <v>633.94523363000224</v>
      </c>
      <c r="K44" s="396"/>
      <c r="L44" s="396"/>
      <c r="M44" s="396"/>
      <c r="N44" s="396"/>
      <c r="O44" s="396"/>
      <c r="P44" s="396"/>
      <c r="Q44" s="396"/>
      <c r="R44" s="396"/>
      <c r="S44" s="396"/>
      <c r="T44" s="396"/>
      <c r="AG44" s="397">
        <f>'CROP MANAGEMENT'!V53</f>
        <v>100</v>
      </c>
      <c r="AH44" s="397">
        <f>'CROP MANAGEMENT'!W53</f>
        <v>1</v>
      </c>
      <c r="AI44" s="396">
        <f>'CROP MANAGEMENT'!X53</f>
        <v>0</v>
      </c>
      <c r="AJ44" s="396">
        <f>'CROP MANAGEMENT'!Y53</f>
        <v>0</v>
      </c>
      <c r="AK44" s="396">
        <f>'CROP MANAGEMENT'!Z53</f>
        <v>0</v>
      </c>
      <c r="AL44" s="396">
        <f>'CROP MANAGEMENT'!AA53</f>
        <v>0</v>
      </c>
      <c r="AM44" s="396">
        <f>'CROP MANAGEMENT'!AB53</f>
        <v>0</v>
      </c>
      <c r="AN44" s="396">
        <f>'CROP MANAGEMENT'!AC53</f>
        <v>0</v>
      </c>
      <c r="AO44" s="396">
        <f>'CROP MANAGEMENT'!AD53</f>
        <v>0</v>
      </c>
      <c r="AP44" s="396">
        <f>'CROP MANAGEMENT'!AE53</f>
        <v>0</v>
      </c>
      <c r="BU44" s="124">
        <f>'Soil Hydraulic'!B55</f>
        <v>327.36124843838968</v>
      </c>
      <c r="BV44" s="124">
        <f>'Soil Hydraulic'!I55</f>
        <v>217.03799982182326</v>
      </c>
      <c r="BW44" s="124">
        <f>'Soil Hydraulic'!P55</f>
        <v>27.103183905527086</v>
      </c>
      <c r="BX44" s="124">
        <f>'Soil Hydraulic'!W55</f>
        <v>20.681042518656437</v>
      </c>
      <c r="BY44" s="396">
        <f>'Soil Hydraulic'!C55</f>
        <v>-1</v>
      </c>
      <c r="BZ44" s="396">
        <f>'Soil Hydraulic'!J55</f>
        <v>-1</v>
      </c>
      <c r="CA44" s="396">
        <f>'Soil Hydraulic'!Q55</f>
        <v>-1</v>
      </c>
      <c r="CB44" s="396">
        <f>'Soil Hydraulic'!X55</f>
        <v>-1</v>
      </c>
      <c r="CC44" s="395"/>
      <c r="CD44" s="395"/>
      <c r="CE44" s="395"/>
      <c r="CF44" s="395"/>
      <c r="CG44" s="395"/>
      <c r="CH44" s="395"/>
      <c r="CI44" s="395"/>
      <c r="CJ44" s="395"/>
      <c r="CK44" s="395"/>
      <c r="CL44" s="395"/>
      <c r="CM44" s="395"/>
      <c r="CN44" s="395"/>
      <c r="CO44" s="395"/>
      <c r="CP44" s="395"/>
      <c r="CQ44" s="395"/>
      <c r="CR44" s="395"/>
      <c r="CS44" s="395"/>
      <c r="CT44" s="395"/>
      <c r="CU44" s="395"/>
      <c r="CV44" s="395"/>
      <c r="CW44" s="395"/>
      <c r="CX44" s="395"/>
      <c r="CY44" s="395"/>
      <c r="CZ44" s="395"/>
      <c r="DA44" s="395"/>
      <c r="DB44" s="395"/>
      <c r="DC44" s="395"/>
      <c r="DD44" s="395"/>
      <c r="DE44" s="395"/>
      <c r="DF44" s="395"/>
      <c r="DG44" s="395"/>
      <c r="DH44" s="395"/>
      <c r="DI44" s="395"/>
      <c r="DJ44" s="395"/>
      <c r="DK44" s="268">
        <f>'CROP PARAMETERS'!E54</f>
        <v>0</v>
      </c>
      <c r="DL44" s="268">
        <f>'CROP PARAMETERS'!F54</f>
        <v>0</v>
      </c>
      <c r="DM44" s="268">
        <f>'CROP PARAMETERS'!G54</f>
        <v>0</v>
      </c>
      <c r="DN44" s="268">
        <f>'CROP PARAMETERS'!H54</f>
        <v>0</v>
      </c>
      <c r="DO44" s="268">
        <f>'CROP PARAMETERS'!I54</f>
        <v>0</v>
      </c>
      <c r="HL44" s="395">
        <f>'TREE PARAMETERS'!G53</f>
        <v>0.01</v>
      </c>
      <c r="HM44" s="395">
        <f>'TREE PARAMETERS'!H53</f>
        <v>1E-3</v>
      </c>
      <c r="HN44" s="395">
        <f>'TREE PARAMETERS'!I53</f>
        <v>0.2</v>
      </c>
    </row>
    <row r="45" spans="3:222" x14ac:dyDescent="0.3">
      <c r="C45" s="396">
        <f>WEATHER!C55</f>
        <v>3</v>
      </c>
      <c r="D45" s="396">
        <f>WEATHER!D55</f>
        <v>28.5</v>
      </c>
      <c r="E45" s="396">
        <f>WEATHER!E55</f>
        <v>4.2142857142857144</v>
      </c>
      <c r="G45" s="396">
        <f>Phosphorus!F69</f>
        <v>602.34459345551579</v>
      </c>
      <c r="H45" s="396">
        <f>Phosphorus!G69</f>
        <v>602.34459345551579</v>
      </c>
      <c r="I45" s="396">
        <f>Phosphorus!H69</f>
        <v>602.34459345551579</v>
      </c>
      <c r="J45" s="396">
        <f>Phosphorus!I69</f>
        <v>602.34459345551579</v>
      </c>
      <c r="K45" s="396"/>
      <c r="L45" s="396"/>
      <c r="M45" s="396"/>
      <c r="N45" s="396"/>
      <c r="O45" s="396"/>
      <c r="P45" s="396"/>
      <c r="Q45" s="396"/>
      <c r="R45" s="396"/>
      <c r="S45" s="396"/>
      <c r="T45" s="396"/>
      <c r="AG45" s="397">
        <f>'CROP MANAGEMENT'!V54</f>
        <v>100</v>
      </c>
      <c r="AH45" s="397">
        <f>'CROP MANAGEMENT'!W54</f>
        <v>1</v>
      </c>
      <c r="AI45" s="396">
        <f>'CROP MANAGEMENT'!X54</f>
        <v>0</v>
      </c>
      <c r="AJ45" s="396">
        <f>'CROP MANAGEMENT'!Y54</f>
        <v>0</v>
      </c>
      <c r="AK45" s="396">
        <f>'CROP MANAGEMENT'!Z54</f>
        <v>0</v>
      </c>
      <c r="AL45" s="396">
        <f>'CROP MANAGEMENT'!AA54</f>
        <v>0</v>
      </c>
      <c r="AM45" s="396">
        <f>'CROP MANAGEMENT'!AB54</f>
        <v>0</v>
      </c>
      <c r="AN45" s="396">
        <f>'CROP MANAGEMENT'!AC54</f>
        <v>0</v>
      </c>
      <c r="AO45" s="396">
        <f>'CROP MANAGEMENT'!AD54</f>
        <v>0</v>
      </c>
      <c r="AP45" s="396">
        <f>'CROP MANAGEMENT'!AE54</f>
        <v>0</v>
      </c>
      <c r="BU45" s="124">
        <f>'Soil Hydraulic'!B56</f>
        <v>327.36124843838968</v>
      </c>
      <c r="BV45" s="124">
        <f>'Soil Hydraulic'!I56</f>
        <v>217.03799982182326</v>
      </c>
      <c r="BW45" s="124">
        <f>'Soil Hydraulic'!P56</f>
        <v>27.103183905527086</v>
      </c>
      <c r="BX45" s="124">
        <f>'Soil Hydraulic'!W56</f>
        <v>20.681042518656437</v>
      </c>
      <c r="BY45" s="396">
        <f>'Soil Hydraulic'!C56</f>
        <v>-1</v>
      </c>
      <c r="BZ45" s="396">
        <f>'Soil Hydraulic'!J56</f>
        <v>-1</v>
      </c>
      <c r="CA45" s="396">
        <f>'Soil Hydraulic'!Q56</f>
        <v>-1</v>
      </c>
      <c r="CB45" s="396">
        <f>'Soil Hydraulic'!X56</f>
        <v>-1</v>
      </c>
      <c r="CC45" s="395"/>
      <c r="CD45" s="395"/>
      <c r="CE45" s="395"/>
      <c r="CF45" s="395"/>
      <c r="CG45" s="395"/>
      <c r="CH45" s="395"/>
      <c r="CI45" s="395"/>
      <c r="CJ45" s="395"/>
      <c r="CK45" s="395"/>
      <c r="CL45" s="395"/>
      <c r="CM45" s="395"/>
      <c r="CN45" s="395"/>
      <c r="CO45" s="395"/>
      <c r="CP45" s="395"/>
      <c r="CQ45" s="395"/>
      <c r="CR45" s="395"/>
      <c r="CS45" s="395"/>
      <c r="CT45" s="395"/>
      <c r="CU45" s="395"/>
      <c r="CV45" s="395"/>
      <c r="CW45" s="395"/>
      <c r="CX45" s="395"/>
      <c r="CY45" s="395"/>
      <c r="CZ45" s="395"/>
      <c r="DA45" s="395"/>
      <c r="DB45" s="395"/>
      <c r="DC45" s="395"/>
      <c r="DD45" s="395"/>
      <c r="DE45" s="395"/>
      <c r="DF45" s="395"/>
      <c r="DG45" s="395"/>
      <c r="DH45" s="395"/>
      <c r="DI45" s="395"/>
      <c r="DK45" s="268">
        <f>'CROP PARAMETERS'!E55</f>
        <v>0.31</v>
      </c>
      <c r="DL45" s="268">
        <f>'CROP PARAMETERS'!F55</f>
        <v>0.2</v>
      </c>
      <c r="DM45" s="268">
        <f>'CROP PARAMETERS'!G55</f>
        <v>0.2</v>
      </c>
      <c r="DN45" s="268">
        <f>'CROP PARAMETERS'!H55</f>
        <v>0.2</v>
      </c>
      <c r="DO45" s="268">
        <f>'CROP PARAMETERS'!I55</f>
        <v>0.25</v>
      </c>
      <c r="HL45" s="395">
        <f>'TREE PARAMETERS'!G54</f>
        <v>0.7</v>
      </c>
      <c r="HM45" s="395">
        <f>'TREE PARAMETERS'!H54</f>
        <v>0.9</v>
      </c>
      <c r="HN45" s="395">
        <f>'TREE PARAMETERS'!I54</f>
        <v>0.99</v>
      </c>
    </row>
    <row r="46" spans="3:222" x14ac:dyDescent="0.3">
      <c r="C46" s="396">
        <f>WEATHER!C56</f>
        <v>19</v>
      </c>
      <c r="D46" s="396">
        <f>WEATHER!D56</f>
        <v>28.1</v>
      </c>
      <c r="E46" s="396">
        <f>WEATHER!E56</f>
        <v>4.2142857142857144</v>
      </c>
      <c r="G46" s="396">
        <f>Phosphorus!F70</f>
        <v>571.55054411029141</v>
      </c>
      <c r="H46" s="396">
        <f>Phosphorus!G70</f>
        <v>571.55054411029141</v>
      </c>
      <c r="I46" s="396">
        <f>Phosphorus!H70</f>
        <v>571.55054411029141</v>
      </c>
      <c r="J46" s="396">
        <f>Phosphorus!I70</f>
        <v>571.55054411029141</v>
      </c>
      <c r="K46" s="396"/>
      <c r="L46" s="396"/>
      <c r="M46" s="396"/>
      <c r="N46" s="396"/>
      <c r="O46" s="396"/>
      <c r="P46" s="396"/>
      <c r="Q46" s="396"/>
      <c r="R46" s="396"/>
      <c r="S46" s="396"/>
      <c r="T46" s="396"/>
      <c r="AG46" s="397">
        <f>'CROP MANAGEMENT'!V55</f>
        <v>100</v>
      </c>
      <c r="AH46" s="397">
        <f>'CROP MANAGEMENT'!W55</f>
        <v>1</v>
      </c>
      <c r="AI46" s="396">
        <f>'CROP MANAGEMENT'!X55</f>
        <v>0</v>
      </c>
      <c r="AJ46" s="396">
        <f>'CROP MANAGEMENT'!Y55</f>
        <v>0</v>
      </c>
      <c r="AK46" s="396">
        <f>'CROP MANAGEMENT'!Z55</f>
        <v>0</v>
      </c>
      <c r="AL46" s="396">
        <f>'CROP MANAGEMENT'!AA55</f>
        <v>0</v>
      </c>
      <c r="AM46" s="396">
        <f>'CROP MANAGEMENT'!AB55</f>
        <v>0</v>
      </c>
      <c r="AN46" s="396">
        <f>'CROP MANAGEMENT'!AC55</f>
        <v>0</v>
      </c>
      <c r="AO46" s="396">
        <f>'CROP MANAGEMENT'!AD55</f>
        <v>0</v>
      </c>
      <c r="AP46" s="396">
        <f>'CROP MANAGEMENT'!AE55</f>
        <v>0</v>
      </c>
      <c r="BU46" s="124">
        <f>'Soil Hydraulic'!B57</f>
        <v>327.36124843838968</v>
      </c>
      <c r="BV46" s="124">
        <f>'Soil Hydraulic'!I57</f>
        <v>217.03799982182326</v>
      </c>
      <c r="BW46" s="124">
        <f>'Soil Hydraulic'!P57</f>
        <v>27.103183905527086</v>
      </c>
      <c r="BX46" s="124">
        <f>'Soil Hydraulic'!W57</f>
        <v>20.681042518656437</v>
      </c>
      <c r="BY46" s="396">
        <f>'Soil Hydraulic'!C57</f>
        <v>-1</v>
      </c>
      <c r="BZ46" s="396">
        <f>'Soil Hydraulic'!J57</f>
        <v>-1</v>
      </c>
      <c r="CA46" s="396">
        <f>'Soil Hydraulic'!Q57</f>
        <v>-1</v>
      </c>
      <c r="CB46" s="396">
        <f>'Soil Hydraulic'!X57</f>
        <v>-1</v>
      </c>
      <c r="CC46" s="395"/>
      <c r="CD46" s="395"/>
      <c r="CE46" s="395"/>
      <c r="CF46" s="395"/>
      <c r="CG46" s="395"/>
      <c r="CH46" s="395"/>
      <c r="CI46" s="395"/>
      <c r="CJ46" s="395"/>
      <c r="CK46" s="395"/>
      <c r="CL46" s="395"/>
      <c r="CM46" s="395"/>
      <c r="CN46" s="395"/>
      <c r="CO46" s="395"/>
      <c r="CP46" s="395"/>
      <c r="CQ46" s="395"/>
      <c r="CR46" s="395"/>
      <c r="CS46" s="395"/>
      <c r="CT46" s="395"/>
      <c r="CU46" s="395"/>
      <c r="CV46" s="395"/>
      <c r="CW46" s="395"/>
      <c r="CX46" s="395"/>
      <c r="CY46" s="395"/>
      <c r="CZ46" s="395"/>
      <c r="DA46" s="395"/>
      <c r="DB46" s="395"/>
      <c r="DC46" s="395"/>
      <c r="DD46" s="395"/>
      <c r="DE46" s="395"/>
      <c r="DF46" s="395"/>
      <c r="DG46" s="395"/>
      <c r="DH46" s="395"/>
      <c r="DI46" s="395"/>
      <c r="DK46" s="268">
        <f>'CROP PARAMETERS'!E56</f>
        <v>0</v>
      </c>
      <c r="DL46" s="268">
        <f>'CROP PARAMETERS'!F56</f>
        <v>0.2</v>
      </c>
      <c r="DM46" s="268">
        <f>'CROP PARAMETERS'!G56</f>
        <v>0.2</v>
      </c>
      <c r="DN46" s="268">
        <f>'CROP PARAMETERS'!H56</f>
        <v>0.2</v>
      </c>
      <c r="DO46" s="268">
        <f>'CROP PARAMETERS'!I56</f>
        <v>0.2</v>
      </c>
      <c r="HL46" s="395">
        <f>'TREE PARAMETERS'!G55</f>
        <v>0.7</v>
      </c>
      <c r="HM46" s="395">
        <f>'TREE PARAMETERS'!H55</f>
        <v>0.7</v>
      </c>
      <c r="HN46" s="395">
        <f>'TREE PARAMETERS'!I55</f>
        <v>1</v>
      </c>
    </row>
    <row r="47" spans="3:222" x14ac:dyDescent="0.3">
      <c r="C47" s="396">
        <f>WEATHER!C57</f>
        <v>0</v>
      </c>
      <c r="D47" s="396">
        <f>WEATHER!D57</f>
        <v>29.2</v>
      </c>
      <c r="E47" s="396">
        <f>WEATHER!E57</f>
        <v>4.2142857142857144</v>
      </c>
      <c r="G47" s="396">
        <f>Phosphorus!F71</f>
        <v>541.57019057125535</v>
      </c>
      <c r="H47" s="396">
        <f>Phosphorus!G71</f>
        <v>541.57019057125535</v>
      </c>
      <c r="I47" s="396">
        <f>Phosphorus!H71</f>
        <v>541.57019057125535</v>
      </c>
      <c r="J47" s="396">
        <f>Phosphorus!I71</f>
        <v>541.57019057125535</v>
      </c>
      <c r="K47" s="396"/>
      <c r="L47" s="396"/>
      <c r="M47" s="396"/>
      <c r="N47" s="396"/>
      <c r="O47" s="396"/>
      <c r="P47" s="396"/>
      <c r="Q47" s="396"/>
      <c r="R47" s="396"/>
      <c r="S47" s="396"/>
      <c r="T47" s="396"/>
      <c r="AG47" s="397">
        <f>'CROP MANAGEMENT'!V56</f>
        <v>100</v>
      </c>
      <c r="AH47" s="397">
        <f>'CROP MANAGEMENT'!W56</f>
        <v>1</v>
      </c>
      <c r="AI47" s="396">
        <f>'CROP MANAGEMENT'!X56</f>
        <v>0</v>
      </c>
      <c r="AJ47" s="396">
        <f>'CROP MANAGEMENT'!Y56</f>
        <v>0</v>
      </c>
      <c r="AK47" s="396">
        <f>'CROP MANAGEMENT'!Z56</f>
        <v>0</v>
      </c>
      <c r="AL47" s="396">
        <f>'CROP MANAGEMENT'!AA56</f>
        <v>0</v>
      </c>
      <c r="AM47" s="396">
        <f>'CROP MANAGEMENT'!AB56</f>
        <v>0</v>
      </c>
      <c r="AN47" s="396">
        <f>'CROP MANAGEMENT'!AC56</f>
        <v>0</v>
      </c>
      <c r="AO47" s="396">
        <f>'CROP MANAGEMENT'!AD56</f>
        <v>0</v>
      </c>
      <c r="AP47" s="396">
        <f>'CROP MANAGEMENT'!AE56</f>
        <v>0</v>
      </c>
      <c r="BU47" s="124">
        <f>'Soil Hydraulic'!B58</f>
        <v>327.36124843838968</v>
      </c>
      <c r="BV47" s="124">
        <f>'Soil Hydraulic'!I58</f>
        <v>217.03799982182326</v>
      </c>
      <c r="BW47" s="124">
        <f>'Soil Hydraulic'!P58</f>
        <v>27.103183905527086</v>
      </c>
      <c r="BX47" s="124">
        <f>'Soil Hydraulic'!W58</f>
        <v>20.681042518656437</v>
      </c>
      <c r="BY47" s="396">
        <f>'Soil Hydraulic'!C58</f>
        <v>-1</v>
      </c>
      <c r="BZ47" s="396">
        <f>'Soil Hydraulic'!J58</f>
        <v>-1</v>
      </c>
      <c r="CA47" s="396">
        <f>'Soil Hydraulic'!Q58</f>
        <v>-1</v>
      </c>
      <c r="CB47" s="396">
        <f>'Soil Hydraulic'!X58</f>
        <v>-1</v>
      </c>
      <c r="CC47" s="395"/>
      <c r="CD47" s="395"/>
      <c r="CE47" s="395"/>
      <c r="CF47" s="395"/>
      <c r="CG47" s="395"/>
      <c r="CH47" s="395"/>
      <c r="CI47" s="395"/>
      <c r="CJ47" s="395"/>
      <c r="CK47" s="395"/>
      <c r="CL47" s="395"/>
      <c r="CM47" s="395"/>
      <c r="CN47" s="395"/>
      <c r="CO47" s="395"/>
      <c r="CP47" s="395"/>
      <c r="CQ47" s="395"/>
      <c r="CR47" s="395"/>
      <c r="CS47" s="395"/>
      <c r="CT47" s="395"/>
      <c r="CU47" s="395"/>
      <c r="CV47" s="395"/>
      <c r="CW47" s="395"/>
      <c r="CX47" s="395"/>
      <c r="CY47" s="395"/>
      <c r="CZ47" s="395"/>
      <c r="DA47" s="395"/>
      <c r="DB47" s="395"/>
      <c r="DC47" s="395"/>
      <c r="DD47" s="395"/>
      <c r="DE47" s="395"/>
      <c r="DF47" s="395"/>
      <c r="DG47" s="395"/>
      <c r="DH47" s="395"/>
      <c r="DI47" s="395"/>
      <c r="DK47" s="268">
        <f>'CROP PARAMETERS'!E57</f>
        <v>0.08</v>
      </c>
      <c r="DL47" s="268">
        <f>'CROP PARAMETERS'!F57</f>
        <v>0</v>
      </c>
      <c r="DM47" s="268">
        <f>'CROP PARAMETERS'!G57</f>
        <v>0</v>
      </c>
      <c r="DN47" s="268">
        <f>'CROP PARAMETERS'!H57</f>
        <v>0</v>
      </c>
      <c r="DO47" s="268">
        <f>'CROP PARAMETERS'!I57</f>
        <v>0</v>
      </c>
      <c r="HL47" s="395">
        <f>'TREE PARAMETERS'!G56</f>
        <v>0.7</v>
      </c>
      <c r="HM47" s="395">
        <f>'TREE PARAMETERS'!H56</f>
        <v>0.7</v>
      </c>
      <c r="HN47" s="395">
        <f>'TREE PARAMETERS'!I56</f>
        <v>1</v>
      </c>
    </row>
    <row r="48" spans="3:222" x14ac:dyDescent="0.3">
      <c r="C48" s="396">
        <f>WEATHER!C58</f>
        <v>0</v>
      </c>
      <c r="D48" s="396">
        <f>WEATHER!D58</f>
        <v>28.7</v>
      </c>
      <c r="E48" s="396">
        <f>WEATHER!E58</f>
        <v>4.2142857142857144</v>
      </c>
      <c r="G48" s="396">
        <f>Phosphorus!F72</f>
        <v>512.40270790984198</v>
      </c>
      <c r="H48" s="396">
        <f>Phosphorus!G72</f>
        <v>512.40270790984198</v>
      </c>
      <c r="I48" s="396">
        <f>Phosphorus!H72</f>
        <v>512.40270790984198</v>
      </c>
      <c r="J48" s="396">
        <f>Phosphorus!I72</f>
        <v>512.40270790984198</v>
      </c>
      <c r="K48" s="396"/>
      <c r="L48" s="396"/>
      <c r="M48" s="396"/>
      <c r="N48" s="396"/>
      <c r="O48" s="396"/>
      <c r="P48" s="396"/>
      <c r="Q48" s="396"/>
      <c r="R48" s="396"/>
      <c r="S48" s="396"/>
      <c r="T48" s="396"/>
      <c r="AG48" s="397">
        <f>'CROP MANAGEMENT'!V57</f>
        <v>100</v>
      </c>
      <c r="AH48" s="397">
        <f>'CROP MANAGEMENT'!W57</f>
        <v>1</v>
      </c>
      <c r="AI48" s="396">
        <f>'CROP MANAGEMENT'!X57</f>
        <v>0</v>
      </c>
      <c r="AJ48" s="396">
        <f>'CROP MANAGEMENT'!Y57</f>
        <v>0</v>
      </c>
      <c r="AK48" s="396">
        <f>'CROP MANAGEMENT'!Z57</f>
        <v>0</v>
      </c>
      <c r="AL48" s="396">
        <f>'CROP MANAGEMENT'!AA57</f>
        <v>0</v>
      </c>
      <c r="AM48" s="396">
        <f>'CROP MANAGEMENT'!AB57</f>
        <v>0</v>
      </c>
      <c r="AN48" s="396">
        <f>'CROP MANAGEMENT'!AC57</f>
        <v>0</v>
      </c>
      <c r="AO48" s="396">
        <f>'CROP MANAGEMENT'!AD57</f>
        <v>0</v>
      </c>
      <c r="AP48" s="396">
        <f>'CROP MANAGEMENT'!AE57</f>
        <v>0</v>
      </c>
      <c r="BU48" s="124">
        <f>'Soil Hydraulic'!B59</f>
        <v>327.36124843838968</v>
      </c>
      <c r="BV48" s="124">
        <f>'Soil Hydraulic'!I59</f>
        <v>217.03799982182326</v>
      </c>
      <c r="BW48" s="124">
        <f>'Soil Hydraulic'!P59</f>
        <v>27.103183905527086</v>
      </c>
      <c r="BX48" s="124">
        <f>'Soil Hydraulic'!W59</f>
        <v>20.681042518656437</v>
      </c>
      <c r="BY48" s="396">
        <f>'Soil Hydraulic'!C59</f>
        <v>-1</v>
      </c>
      <c r="BZ48" s="396">
        <f>'Soil Hydraulic'!J59</f>
        <v>-1</v>
      </c>
      <c r="CA48" s="396">
        <f>'Soil Hydraulic'!Q59</f>
        <v>-1</v>
      </c>
      <c r="CB48" s="396">
        <f>'Soil Hydraulic'!X59</f>
        <v>-1</v>
      </c>
      <c r="CC48" s="395"/>
      <c r="CD48" s="395"/>
      <c r="CE48" s="395"/>
      <c r="CF48" s="395"/>
      <c r="CG48" s="395"/>
      <c r="CH48" s="395"/>
      <c r="CI48" s="395"/>
      <c r="CJ48" s="395"/>
      <c r="CK48" s="395"/>
      <c r="CL48" s="395"/>
      <c r="CM48" s="395"/>
      <c r="CN48" s="395"/>
      <c r="CO48" s="395"/>
      <c r="CP48" s="395"/>
      <c r="CQ48" s="395"/>
      <c r="CR48" s="395"/>
      <c r="CS48" s="395"/>
      <c r="CT48" s="395"/>
      <c r="CU48" s="395"/>
      <c r="CV48" s="395"/>
      <c r="CW48" s="395"/>
      <c r="CX48" s="395"/>
      <c r="CY48" s="395"/>
      <c r="CZ48" s="395"/>
      <c r="DA48" s="395"/>
      <c r="DB48" s="395"/>
      <c r="DC48" s="395"/>
      <c r="DD48" s="395"/>
      <c r="DE48" s="395"/>
      <c r="DF48" s="395"/>
      <c r="DG48" s="395"/>
      <c r="DH48" s="395"/>
      <c r="DI48" s="395"/>
      <c r="DK48" s="268">
        <f>'CROP PARAMETERS'!E58</f>
        <v>0</v>
      </c>
      <c r="DL48" s="268">
        <f>'CROP PARAMETERS'!F58</f>
        <v>0</v>
      </c>
      <c r="DM48" s="268">
        <f>'CROP PARAMETERS'!G58</f>
        <v>0</v>
      </c>
      <c r="DN48" s="268">
        <f>'CROP PARAMETERS'!H58</f>
        <v>0</v>
      </c>
      <c r="DO48" s="268">
        <f>'CROP PARAMETERS'!I58</f>
        <v>0</v>
      </c>
      <c r="HL48" s="395">
        <f>'TREE PARAMETERS'!G57</f>
        <v>0.43</v>
      </c>
      <c r="HM48" s="395">
        <f>'TREE PARAMETERS'!H57</f>
        <v>0.12570000000000001</v>
      </c>
      <c r="HN48" s="395">
        <f>'TREE PARAMETERS'!I57</f>
        <v>0.4</v>
      </c>
    </row>
    <row r="49" spans="3:222" x14ac:dyDescent="0.3">
      <c r="C49" s="396">
        <f>WEATHER!C59</f>
        <v>0</v>
      </c>
      <c r="D49" s="396">
        <f>WEATHER!D59</f>
        <v>29.4</v>
      </c>
      <c r="E49" s="396">
        <f>WEATHER!E59</f>
        <v>4.2142857142857144</v>
      </c>
      <c r="G49" s="396">
        <f>Phosphorus!F73</f>
        <v>484.12676814675496</v>
      </c>
      <c r="H49" s="396">
        <f>Phosphorus!G73</f>
        <v>484.12676814675496</v>
      </c>
      <c r="I49" s="396">
        <f>Phosphorus!H73</f>
        <v>484.12676814675496</v>
      </c>
      <c r="J49" s="396">
        <f>Phosphorus!I73</f>
        <v>484.12676814675496</v>
      </c>
      <c r="K49" s="396"/>
      <c r="L49" s="396"/>
      <c r="M49" s="396"/>
      <c r="N49" s="396"/>
      <c r="O49" s="396"/>
      <c r="P49" s="396"/>
      <c r="Q49" s="396"/>
      <c r="R49" s="396"/>
      <c r="S49" s="396"/>
      <c r="T49" s="396"/>
      <c r="AG49" s="397">
        <f>'CROP MANAGEMENT'!V58</f>
        <v>100</v>
      </c>
      <c r="AH49" s="397">
        <f>'CROP MANAGEMENT'!W58</f>
        <v>1</v>
      </c>
      <c r="AI49" s="396">
        <f>'CROP MANAGEMENT'!X58</f>
        <v>0</v>
      </c>
      <c r="AJ49" s="396">
        <f>'CROP MANAGEMENT'!Y58</f>
        <v>0</v>
      </c>
      <c r="AK49" s="396">
        <f>'CROP MANAGEMENT'!Z58</f>
        <v>0</v>
      </c>
      <c r="AL49" s="396">
        <f>'CROP MANAGEMENT'!AA58</f>
        <v>0</v>
      </c>
      <c r="AM49" s="396">
        <f>'CROP MANAGEMENT'!AB58</f>
        <v>0</v>
      </c>
      <c r="AN49" s="396">
        <f>'CROP MANAGEMENT'!AC58</f>
        <v>0</v>
      </c>
      <c r="AO49" s="396">
        <f>'CROP MANAGEMENT'!AD58</f>
        <v>0</v>
      </c>
      <c r="AP49" s="396">
        <f>'CROP MANAGEMENT'!AE58</f>
        <v>0</v>
      </c>
      <c r="BU49" s="124">
        <f>'Soil Hydraulic'!B60</f>
        <v>327.36124843838968</v>
      </c>
      <c r="BV49" s="124">
        <f>'Soil Hydraulic'!I60</f>
        <v>217.03799982182326</v>
      </c>
      <c r="BW49" s="124">
        <f>'Soil Hydraulic'!P60</f>
        <v>27.103183905527086</v>
      </c>
      <c r="BX49" s="124">
        <f>'Soil Hydraulic'!W60</f>
        <v>20.681042518656437</v>
      </c>
      <c r="BY49" s="396">
        <f>'Soil Hydraulic'!C60</f>
        <v>-1</v>
      </c>
      <c r="BZ49" s="396">
        <f>'Soil Hydraulic'!J60</f>
        <v>-1</v>
      </c>
      <c r="CA49" s="396">
        <f>'Soil Hydraulic'!Q60</f>
        <v>-1</v>
      </c>
      <c r="CB49" s="396">
        <f>'Soil Hydraulic'!X60</f>
        <v>-1</v>
      </c>
      <c r="CC49" s="395"/>
      <c r="CD49" s="395"/>
      <c r="CE49" s="395"/>
      <c r="CF49" s="395"/>
      <c r="CG49" s="395"/>
      <c r="CH49" s="395"/>
      <c r="CI49" s="395"/>
      <c r="CJ49" s="395"/>
      <c r="CK49" s="395"/>
      <c r="CL49" s="395"/>
      <c r="CM49" s="395"/>
      <c r="CN49" s="395"/>
      <c r="CO49" s="395"/>
      <c r="CP49" s="395"/>
      <c r="CQ49" s="395"/>
      <c r="CR49" s="395"/>
      <c r="CS49" s="395"/>
      <c r="CT49" s="395"/>
      <c r="CU49" s="395"/>
      <c r="CV49" s="395"/>
      <c r="CW49" s="395"/>
      <c r="CX49" s="395"/>
      <c r="CY49" s="395"/>
      <c r="CZ49" s="395"/>
      <c r="DA49" s="395"/>
      <c r="DB49" s="395"/>
      <c r="DC49" s="395"/>
      <c r="DD49" s="395"/>
      <c r="DI49" s="395"/>
      <c r="DK49" s="268">
        <f>'CROP PARAMETERS'!E59</f>
        <v>0.2</v>
      </c>
      <c r="DL49" s="268">
        <f>'CROP PARAMETERS'!F59</f>
        <v>0.3</v>
      </c>
      <c r="DM49" s="268">
        <f>'CROP PARAMETERS'!G59</f>
        <v>0.6</v>
      </c>
      <c r="DN49" s="268">
        <f>'CROP PARAMETERS'!H59</f>
        <v>1</v>
      </c>
      <c r="DO49" s="268">
        <f>'CROP PARAMETERS'!I59</f>
        <v>0</v>
      </c>
      <c r="HL49" s="395">
        <f>'TREE PARAMETERS'!G58</f>
        <v>0.4</v>
      </c>
      <c r="HM49" s="395">
        <f>'TREE PARAMETERS'!H58</f>
        <v>0.30419400000000002</v>
      </c>
      <c r="HN49" s="395">
        <f>'TREE PARAMETERS'!I58</f>
        <v>0.4</v>
      </c>
    </row>
    <row r="50" spans="3:222" x14ac:dyDescent="0.3">
      <c r="C50" s="396">
        <f>WEATHER!C60</f>
        <v>44</v>
      </c>
      <c r="D50" s="396">
        <f>WEATHER!D60</f>
        <v>28.6</v>
      </c>
      <c r="E50" s="396">
        <f>WEATHER!E60</f>
        <v>4.2142857142857144</v>
      </c>
      <c r="G50" s="396">
        <f>Phosphorus!F74</f>
        <v>456.66632287175469</v>
      </c>
      <c r="H50" s="396">
        <f>Phosphorus!G74</f>
        <v>456.66632287175469</v>
      </c>
      <c r="I50" s="396">
        <f>Phosphorus!H74</f>
        <v>456.66632287175469</v>
      </c>
      <c r="J50" s="396">
        <f>Phosphorus!I74</f>
        <v>456.66632287175469</v>
      </c>
      <c r="K50" s="396"/>
      <c r="L50" s="396"/>
      <c r="M50" s="396"/>
      <c r="N50" s="396"/>
      <c r="O50" s="396"/>
      <c r="P50" s="396"/>
      <c r="Q50" s="396"/>
      <c r="R50" s="396"/>
      <c r="S50" s="396"/>
      <c r="T50" s="396"/>
      <c r="AG50" s="397">
        <f>'CROP MANAGEMENT'!V59</f>
        <v>100</v>
      </c>
      <c r="AH50" s="397">
        <f>'CROP MANAGEMENT'!W59</f>
        <v>1</v>
      </c>
      <c r="AI50" s="396">
        <f>'CROP MANAGEMENT'!X59</f>
        <v>0</v>
      </c>
      <c r="AJ50" s="396">
        <f>'CROP MANAGEMENT'!Y59</f>
        <v>0</v>
      </c>
      <c r="AK50" s="396">
        <f>'CROP MANAGEMENT'!Z59</f>
        <v>0</v>
      </c>
      <c r="AL50" s="396">
        <f>'CROP MANAGEMENT'!AA59</f>
        <v>0</v>
      </c>
      <c r="AM50" s="396">
        <f>'CROP MANAGEMENT'!AB59</f>
        <v>0</v>
      </c>
      <c r="AN50" s="396">
        <f>'CROP MANAGEMENT'!AC59</f>
        <v>0</v>
      </c>
      <c r="AO50" s="396">
        <f>'CROP MANAGEMENT'!AD59</f>
        <v>0</v>
      </c>
      <c r="AP50" s="396">
        <f>'CROP MANAGEMENT'!AE59</f>
        <v>0</v>
      </c>
      <c r="BU50" s="124">
        <f>'Soil Hydraulic'!B61</f>
        <v>327.36124843838968</v>
      </c>
      <c r="BV50" s="124">
        <f>'Soil Hydraulic'!I61</f>
        <v>217.03799982182326</v>
      </c>
      <c r="BW50" s="124">
        <f>'Soil Hydraulic'!P61</f>
        <v>27.103183905527086</v>
      </c>
      <c r="BX50" s="124">
        <f>'Soil Hydraulic'!W61</f>
        <v>20.681042518656437</v>
      </c>
      <c r="BY50" s="396">
        <f>'Soil Hydraulic'!C61</f>
        <v>-1</v>
      </c>
      <c r="BZ50" s="396">
        <f>'Soil Hydraulic'!J61</f>
        <v>-1</v>
      </c>
      <c r="CA50" s="396">
        <f>'Soil Hydraulic'!Q61</f>
        <v>-1</v>
      </c>
      <c r="CB50" s="396">
        <f>'Soil Hydraulic'!X61</f>
        <v>-1</v>
      </c>
      <c r="CC50" s="395"/>
      <c r="CD50" s="395"/>
      <c r="CE50" s="395"/>
      <c r="CF50" s="395"/>
      <c r="CG50" s="395"/>
      <c r="CH50" s="395"/>
      <c r="CI50" s="395"/>
      <c r="CJ50" s="395"/>
      <c r="CK50" s="395"/>
      <c r="CL50" s="395"/>
      <c r="CM50" s="395"/>
      <c r="CN50" s="395"/>
      <c r="CO50" s="395"/>
      <c r="CP50" s="395"/>
      <c r="CQ50" s="395"/>
      <c r="CR50" s="395"/>
      <c r="CS50" s="395"/>
      <c r="CT50" s="395"/>
      <c r="CU50" s="395"/>
      <c r="CV50" s="395"/>
      <c r="CW50" s="395"/>
      <c r="CX50" s="395"/>
      <c r="CY50" s="395"/>
      <c r="CZ50" s="395"/>
      <c r="DA50" s="395"/>
      <c r="DB50" s="395"/>
      <c r="DC50" s="395"/>
      <c r="DD50" s="395"/>
      <c r="DI50" s="395"/>
      <c r="DK50" s="268">
        <f>'CROP PARAMETERS'!E60</f>
        <v>0</v>
      </c>
      <c r="DL50" s="268">
        <f>'CROP PARAMETERS'!F60</f>
        <v>0</v>
      </c>
      <c r="DM50" s="268">
        <f>'CROP PARAMETERS'!G60</f>
        <v>0</v>
      </c>
      <c r="DN50" s="268">
        <f>'CROP PARAMETERS'!H60</f>
        <v>0</v>
      </c>
      <c r="DO50" s="268">
        <f>'CROP PARAMETERS'!I60</f>
        <v>0</v>
      </c>
      <c r="HL50" s="395">
        <f>'TREE PARAMETERS'!G59</f>
        <v>0.4</v>
      </c>
      <c r="HM50" s="395">
        <f>'TREE PARAMETERS'!H59</f>
        <v>0.15209700000000001</v>
      </c>
      <c r="HN50" s="395">
        <f>'TREE PARAMETERS'!I59</f>
        <v>0.2</v>
      </c>
    </row>
    <row r="51" spans="3:222" x14ac:dyDescent="0.3">
      <c r="C51" s="396">
        <f>WEATHER!C61</f>
        <v>22</v>
      </c>
      <c r="D51" s="396">
        <f>WEATHER!D61</f>
        <v>29</v>
      </c>
      <c r="E51" s="396">
        <f>WEATHER!E61</f>
        <v>4.2142857142857144</v>
      </c>
      <c r="G51" s="396">
        <f>Phosphorus!F75</f>
        <v>430.00023180087567</v>
      </c>
      <c r="H51" s="396">
        <f>Phosphorus!G75</f>
        <v>430.00023180087567</v>
      </c>
      <c r="I51" s="396">
        <f>Phosphorus!H75</f>
        <v>430.00023180087567</v>
      </c>
      <c r="J51" s="396">
        <f>Phosphorus!I75</f>
        <v>430.00023180087567</v>
      </c>
      <c r="K51" s="396"/>
      <c r="L51" s="396"/>
      <c r="M51" s="396"/>
      <c r="N51" s="396"/>
      <c r="O51" s="396"/>
      <c r="P51" s="396"/>
      <c r="Q51" s="396"/>
      <c r="R51" s="396"/>
      <c r="S51" s="396"/>
      <c r="T51" s="396"/>
      <c r="AG51" s="397">
        <f>'CROP MANAGEMENT'!V60</f>
        <v>100</v>
      </c>
      <c r="AH51" s="397">
        <f>'CROP MANAGEMENT'!W60</f>
        <v>1</v>
      </c>
      <c r="AI51" s="396">
        <f>'CROP MANAGEMENT'!X60</f>
        <v>0</v>
      </c>
      <c r="AJ51" s="396">
        <f>'CROP MANAGEMENT'!Y60</f>
        <v>0</v>
      </c>
      <c r="AK51" s="396">
        <f>'CROP MANAGEMENT'!Z60</f>
        <v>0</v>
      </c>
      <c r="AL51" s="396">
        <f>'CROP MANAGEMENT'!AA60</f>
        <v>0</v>
      </c>
      <c r="AM51" s="396">
        <f>'CROP MANAGEMENT'!AB60</f>
        <v>0</v>
      </c>
      <c r="AN51" s="396">
        <f>'CROP MANAGEMENT'!AC60</f>
        <v>0</v>
      </c>
      <c r="AO51" s="396">
        <f>'CROP MANAGEMENT'!AD60</f>
        <v>0</v>
      </c>
      <c r="AP51" s="396">
        <f>'CROP MANAGEMENT'!AE60</f>
        <v>0</v>
      </c>
      <c r="BU51" s="124">
        <f>'Soil Hydraulic'!B62</f>
        <v>327.36124843838968</v>
      </c>
      <c r="BV51" s="124">
        <f>'Soil Hydraulic'!I62</f>
        <v>217.03799982182326</v>
      </c>
      <c r="BW51" s="124">
        <f>'Soil Hydraulic'!P62</f>
        <v>27.103183905527086</v>
      </c>
      <c r="BX51" s="124">
        <f>'Soil Hydraulic'!W62</f>
        <v>20.681042518656437</v>
      </c>
      <c r="BY51" s="396">
        <f>'Soil Hydraulic'!C62</f>
        <v>-1</v>
      </c>
      <c r="BZ51" s="396">
        <f>'Soil Hydraulic'!J62</f>
        <v>-1</v>
      </c>
      <c r="CA51" s="396">
        <f>'Soil Hydraulic'!Q62</f>
        <v>-1</v>
      </c>
      <c r="CB51" s="396">
        <f>'Soil Hydraulic'!X62</f>
        <v>-1</v>
      </c>
      <c r="CC51" s="395"/>
      <c r="CD51" s="395"/>
      <c r="CE51" s="395"/>
      <c r="CF51" s="395"/>
      <c r="CG51" s="395"/>
      <c r="CH51" s="395"/>
      <c r="CI51" s="395"/>
      <c r="CJ51" s="395"/>
      <c r="CK51" s="395"/>
      <c r="CL51" s="395"/>
      <c r="CM51" s="395"/>
      <c r="CN51" s="395"/>
      <c r="CO51" s="395"/>
      <c r="CP51" s="395"/>
      <c r="CQ51" s="395"/>
      <c r="CR51" s="395"/>
      <c r="CS51" s="395"/>
      <c r="CT51" s="395"/>
      <c r="CU51" s="395"/>
      <c r="CV51" s="395"/>
      <c r="CW51" s="395"/>
      <c r="CX51" s="395"/>
      <c r="CY51" s="395"/>
      <c r="CZ51" s="395"/>
      <c r="DA51" s="395"/>
      <c r="DB51" s="395"/>
      <c r="DC51" s="395"/>
      <c r="DD51" s="395"/>
      <c r="DI51" s="395"/>
      <c r="DK51" s="268">
        <f>'CROP PARAMETERS'!E61</f>
        <v>0</v>
      </c>
      <c r="DL51" s="268">
        <f>'CROP PARAMETERS'!F61</f>
        <v>0</v>
      </c>
      <c r="DM51" s="268">
        <f>'CROP PARAMETERS'!G61</f>
        <v>0</v>
      </c>
      <c r="DN51" s="268">
        <f>'CROP PARAMETERS'!H61</f>
        <v>0</v>
      </c>
      <c r="DO51" s="268">
        <f>'CROP PARAMETERS'!I61</f>
        <v>0</v>
      </c>
      <c r="HL51" s="395">
        <f>'TREE PARAMETERS'!G60</f>
        <v>0</v>
      </c>
      <c r="HM51" s="395">
        <f>'TREE PARAMETERS'!H60</f>
        <v>0</v>
      </c>
      <c r="HN51" s="395">
        <f>'TREE PARAMETERS'!I60</f>
        <v>0</v>
      </c>
    </row>
    <row r="52" spans="3:222" x14ac:dyDescent="0.3">
      <c r="C52" s="396">
        <f>WEATHER!C62</f>
        <v>15</v>
      </c>
      <c r="D52" s="396">
        <f>WEATHER!D62</f>
        <v>29.5</v>
      </c>
      <c r="E52" s="396">
        <f>WEATHER!E62</f>
        <v>4.2142857142857144</v>
      </c>
      <c r="G52" s="396">
        <f>Phosphorus!F76</f>
        <v>404.10718467060371</v>
      </c>
      <c r="H52" s="396">
        <f>Phosphorus!G76</f>
        <v>404.10718467060371</v>
      </c>
      <c r="I52" s="396">
        <f>Phosphorus!H76</f>
        <v>404.10718467060371</v>
      </c>
      <c r="J52" s="396">
        <f>Phosphorus!I76</f>
        <v>404.10718467060371</v>
      </c>
      <c r="K52" s="396"/>
      <c r="L52" s="396"/>
      <c r="M52" s="396"/>
      <c r="N52" s="396"/>
      <c r="O52" s="396"/>
      <c r="P52" s="396"/>
      <c r="Q52" s="396"/>
      <c r="R52" s="396"/>
      <c r="S52" s="396"/>
      <c r="T52" s="396"/>
      <c r="AG52" s="397">
        <f>'CROP MANAGEMENT'!V61</f>
        <v>100</v>
      </c>
      <c r="AH52" s="397">
        <f>'CROP MANAGEMENT'!W61</f>
        <v>1</v>
      </c>
      <c r="AI52" s="396">
        <f>'CROP MANAGEMENT'!X61</f>
        <v>0</v>
      </c>
      <c r="AJ52" s="396">
        <f>'CROP MANAGEMENT'!Y61</f>
        <v>0</v>
      </c>
      <c r="AK52" s="396">
        <f>'CROP MANAGEMENT'!Z61</f>
        <v>0</v>
      </c>
      <c r="AL52" s="396">
        <f>'CROP MANAGEMENT'!AA61</f>
        <v>0</v>
      </c>
      <c r="AM52" s="396">
        <f>'CROP MANAGEMENT'!AB61</f>
        <v>0</v>
      </c>
      <c r="AN52" s="396">
        <f>'CROP MANAGEMENT'!AC61</f>
        <v>0</v>
      </c>
      <c r="AO52" s="396">
        <f>'CROP MANAGEMENT'!AD61</f>
        <v>0</v>
      </c>
      <c r="AP52" s="396">
        <f>'CROP MANAGEMENT'!AE61</f>
        <v>0</v>
      </c>
      <c r="BU52" s="124">
        <f>'Soil Hydraulic'!B63</f>
        <v>327.36124843838968</v>
      </c>
      <c r="BV52" s="124">
        <f>'Soil Hydraulic'!I63</f>
        <v>217.03799982182326</v>
      </c>
      <c r="BW52" s="124">
        <f>'Soil Hydraulic'!P63</f>
        <v>27.103183905527086</v>
      </c>
      <c r="BX52" s="124">
        <f>'Soil Hydraulic'!W63</f>
        <v>20.681042518656437</v>
      </c>
      <c r="BY52" s="396">
        <f>'Soil Hydraulic'!C63</f>
        <v>-1</v>
      </c>
      <c r="BZ52" s="396">
        <f>'Soil Hydraulic'!J63</f>
        <v>-1</v>
      </c>
      <c r="CA52" s="396">
        <f>'Soil Hydraulic'!Q63</f>
        <v>-1</v>
      </c>
      <c r="CB52" s="396">
        <f>'Soil Hydraulic'!X63</f>
        <v>-1</v>
      </c>
      <c r="CC52" s="395"/>
      <c r="CD52" s="395"/>
      <c r="CE52" s="395"/>
      <c r="CF52" s="395"/>
      <c r="CG52" s="395"/>
      <c r="CH52" s="395"/>
      <c r="CI52" s="395"/>
      <c r="CJ52" s="395"/>
      <c r="CK52" s="395"/>
      <c r="CL52" s="395"/>
      <c r="CM52" s="395"/>
      <c r="CN52" s="395"/>
      <c r="CO52" s="395"/>
      <c r="CP52" s="395"/>
      <c r="CQ52" s="395"/>
      <c r="CR52" s="395"/>
      <c r="CS52" s="395"/>
      <c r="CT52" s="395"/>
      <c r="CU52" s="395"/>
      <c r="CV52" s="395"/>
      <c r="CW52" s="395"/>
      <c r="CX52" s="395"/>
      <c r="CY52" s="395"/>
      <c r="CZ52" s="395"/>
      <c r="DA52" s="395"/>
      <c r="DB52" s="395"/>
      <c r="DC52" s="395"/>
      <c r="DD52" s="395"/>
      <c r="DI52" s="395"/>
      <c r="DK52" s="268">
        <f>'CROP PARAMETERS'!E62</f>
        <v>0</v>
      </c>
      <c r="DL52" s="268">
        <f>'CROP PARAMETERS'!F62</f>
        <v>0</v>
      </c>
      <c r="DM52" s="268">
        <f>'CROP PARAMETERS'!G62</f>
        <v>0</v>
      </c>
      <c r="DN52" s="268">
        <f>'CROP PARAMETERS'!H62</f>
        <v>0</v>
      </c>
      <c r="DO52" s="268">
        <f>'CROP PARAMETERS'!I62</f>
        <v>0</v>
      </c>
      <c r="HL52" s="395">
        <f>'TREE PARAMETERS'!G61</f>
        <v>0</v>
      </c>
      <c r="HM52" s="395">
        <f>'TREE PARAMETERS'!H61</f>
        <v>0</v>
      </c>
      <c r="HN52" s="395">
        <f>'TREE PARAMETERS'!I61</f>
        <v>0</v>
      </c>
    </row>
    <row r="53" spans="3:222" x14ac:dyDescent="0.3">
      <c r="C53" s="396">
        <f>WEATHER!C63</f>
        <v>117</v>
      </c>
      <c r="D53" s="396">
        <f>WEATHER!D63</f>
        <v>30.1</v>
      </c>
      <c r="E53" s="396">
        <f>WEATHER!E63</f>
        <v>4.2142857142857144</v>
      </c>
      <c r="G53" s="396"/>
      <c r="H53" s="396"/>
      <c r="I53" s="396"/>
      <c r="J53" s="396"/>
      <c r="K53" s="396"/>
      <c r="L53" s="396"/>
      <c r="M53" s="396"/>
      <c r="N53" s="396"/>
      <c r="O53" s="396"/>
      <c r="P53" s="396"/>
      <c r="Q53" s="396"/>
      <c r="R53" s="396"/>
      <c r="S53" s="396"/>
      <c r="T53" s="396"/>
      <c r="AG53" s="397">
        <f>'CROP MANAGEMENT'!V62</f>
        <v>100</v>
      </c>
      <c r="AH53" s="397">
        <f>'CROP MANAGEMENT'!W62</f>
        <v>1</v>
      </c>
      <c r="AI53" s="396">
        <f>'CROP MANAGEMENT'!X62</f>
        <v>0</v>
      </c>
      <c r="AJ53" s="396">
        <f>'CROP MANAGEMENT'!Y62</f>
        <v>0</v>
      </c>
      <c r="AK53" s="396">
        <f>'CROP MANAGEMENT'!Z62</f>
        <v>0</v>
      </c>
      <c r="AL53" s="396">
        <f>'CROP MANAGEMENT'!AA62</f>
        <v>0</v>
      </c>
      <c r="AM53" s="396">
        <f>'CROP MANAGEMENT'!AB62</f>
        <v>0</v>
      </c>
      <c r="AN53" s="396">
        <f>'CROP MANAGEMENT'!AC62</f>
        <v>0</v>
      </c>
      <c r="AO53" s="396">
        <f>'CROP MANAGEMENT'!AD62</f>
        <v>0</v>
      </c>
      <c r="AP53" s="396">
        <f>'CROP MANAGEMENT'!AE62</f>
        <v>0</v>
      </c>
      <c r="BU53" s="124"/>
      <c r="BV53" s="124"/>
      <c r="BW53" s="124"/>
      <c r="BX53" s="124"/>
      <c r="BY53" s="396"/>
      <c r="BZ53" s="396"/>
      <c r="CA53" s="396"/>
      <c r="CB53" s="396"/>
      <c r="CC53" s="395"/>
      <c r="CD53" s="395"/>
      <c r="CE53" s="395"/>
      <c r="CF53" s="395"/>
      <c r="CG53" s="395"/>
      <c r="CH53" s="395"/>
      <c r="CI53" s="395"/>
      <c r="CJ53" s="395"/>
      <c r="CK53" s="395"/>
      <c r="CL53" s="395"/>
      <c r="CM53" s="395"/>
      <c r="CN53" s="395"/>
      <c r="CO53" s="395"/>
      <c r="CP53" s="395"/>
      <c r="CQ53" s="395"/>
      <c r="CR53" s="395"/>
      <c r="CS53" s="395"/>
      <c r="CT53" s="395"/>
      <c r="CU53" s="395"/>
      <c r="CV53" s="395"/>
      <c r="CW53" s="395"/>
      <c r="CX53" s="395"/>
      <c r="CY53" s="395"/>
      <c r="CZ53" s="395"/>
      <c r="DA53" s="395"/>
      <c r="DB53" s="395"/>
      <c r="DC53" s="395"/>
      <c r="DD53" s="395"/>
      <c r="DI53" s="395"/>
      <c r="DK53" s="268">
        <f>'CROP PARAMETERS'!E63</f>
        <v>0</v>
      </c>
      <c r="DL53" s="268">
        <f>'CROP PARAMETERS'!F63</f>
        <v>0</v>
      </c>
      <c r="DM53" s="268">
        <f>'CROP PARAMETERS'!G63</f>
        <v>0</v>
      </c>
      <c r="DN53" s="268">
        <f>'CROP PARAMETERS'!H63</f>
        <v>0</v>
      </c>
      <c r="DO53" s="268">
        <f>'CROP PARAMETERS'!I63</f>
        <v>0</v>
      </c>
      <c r="HL53" s="395">
        <f>'TREE PARAMETERS'!G62</f>
        <v>0</v>
      </c>
      <c r="HM53" s="395">
        <f>'TREE PARAMETERS'!H62</f>
        <v>0</v>
      </c>
      <c r="HN53" s="395">
        <f>'TREE PARAMETERS'!I62</f>
        <v>0</v>
      </c>
    </row>
    <row r="54" spans="3:222" x14ac:dyDescent="0.3">
      <c r="C54" s="396">
        <f>WEATHER!C64</f>
        <v>91</v>
      </c>
      <c r="D54" s="396">
        <f>WEATHER!D64</f>
        <v>29.2</v>
      </c>
      <c r="E54" s="396">
        <f>WEATHER!E64</f>
        <v>4.2142857142857144</v>
      </c>
      <c r="G54" s="396"/>
      <c r="H54" s="396"/>
      <c r="I54" s="396"/>
      <c r="J54" s="396"/>
      <c r="K54" s="396"/>
      <c r="L54" s="396"/>
      <c r="M54" s="396"/>
      <c r="N54" s="396"/>
      <c r="O54" s="396"/>
      <c r="P54" s="396"/>
      <c r="Q54" s="396"/>
      <c r="R54" s="396"/>
      <c r="S54" s="396"/>
      <c r="T54" s="396"/>
      <c r="AG54" s="397">
        <f>'CROP MANAGEMENT'!V63</f>
        <v>100</v>
      </c>
      <c r="AH54" s="397">
        <f>'CROP MANAGEMENT'!W63</f>
        <v>1</v>
      </c>
      <c r="AI54" s="396">
        <f>'CROP MANAGEMENT'!X63</f>
        <v>0</v>
      </c>
      <c r="AJ54" s="396">
        <f>'CROP MANAGEMENT'!Y63</f>
        <v>0</v>
      </c>
      <c r="AK54" s="396">
        <f>'CROP MANAGEMENT'!Z63</f>
        <v>0</v>
      </c>
      <c r="AL54" s="396">
        <f>'CROP MANAGEMENT'!AA63</f>
        <v>0</v>
      </c>
      <c r="AM54" s="396">
        <f>'CROP MANAGEMENT'!AB63</f>
        <v>0</v>
      </c>
      <c r="AN54" s="396">
        <f>'CROP MANAGEMENT'!AC63</f>
        <v>0</v>
      </c>
      <c r="AO54" s="396">
        <f>'CROP MANAGEMENT'!AD63</f>
        <v>0</v>
      </c>
      <c r="AP54" s="396">
        <f>'CROP MANAGEMENT'!AE63</f>
        <v>0</v>
      </c>
      <c r="BU54" s="124"/>
      <c r="BV54" s="124"/>
      <c r="BW54" s="124"/>
      <c r="BX54" s="124"/>
      <c r="BY54" s="396"/>
      <c r="BZ54" s="396"/>
      <c r="CA54" s="396"/>
      <c r="CB54" s="396"/>
      <c r="CC54" s="395"/>
      <c r="CD54" s="395"/>
      <c r="CE54" s="395"/>
      <c r="CF54" s="395"/>
      <c r="CG54" s="395"/>
      <c r="CH54" s="395"/>
      <c r="CI54" s="395"/>
      <c r="CJ54" s="395"/>
      <c r="CK54" s="395"/>
      <c r="CL54" s="395"/>
      <c r="CM54" s="395"/>
      <c r="CN54" s="395"/>
      <c r="CO54" s="395"/>
      <c r="CP54" s="395"/>
      <c r="CQ54" s="395"/>
      <c r="CR54" s="395"/>
      <c r="CS54" s="395"/>
      <c r="CT54" s="395"/>
      <c r="CU54" s="395"/>
      <c r="CV54" s="395"/>
      <c r="CW54" s="395"/>
      <c r="CX54" s="395"/>
      <c r="CY54" s="395"/>
      <c r="CZ54" s="395"/>
      <c r="DA54" s="395"/>
      <c r="DB54" s="395"/>
      <c r="DC54" s="395"/>
      <c r="DD54" s="395"/>
      <c r="DI54" s="395"/>
      <c r="DK54" s="268">
        <f>'CROP PARAMETERS'!E64</f>
        <v>0</v>
      </c>
      <c r="DL54" s="268">
        <f>'CROP PARAMETERS'!F64</f>
        <v>0</v>
      </c>
      <c r="DM54" s="268">
        <f>'CROP PARAMETERS'!G64</f>
        <v>0</v>
      </c>
      <c r="DN54" s="268">
        <f>'CROP PARAMETERS'!H64</f>
        <v>0</v>
      </c>
      <c r="DO54" s="268">
        <f>'CROP PARAMETERS'!I64</f>
        <v>0</v>
      </c>
      <c r="HL54" s="395">
        <f>'TREE PARAMETERS'!G63</f>
        <v>1</v>
      </c>
      <c r="HM54" s="395">
        <f>'TREE PARAMETERS'!H63</f>
        <v>1</v>
      </c>
      <c r="HN54" s="395">
        <f>'TREE PARAMETERS'!I63</f>
        <v>1</v>
      </c>
    </row>
    <row r="55" spans="3:222" x14ac:dyDescent="0.3">
      <c r="C55" s="396">
        <f>WEATHER!C65</f>
        <v>10</v>
      </c>
      <c r="D55" s="396">
        <f>WEATHER!D65</f>
        <v>28.7</v>
      </c>
      <c r="E55" s="396">
        <f>WEATHER!E65</f>
        <v>4.2142857142857144</v>
      </c>
      <c r="AG55" s="397">
        <f>'CROP MANAGEMENT'!V64</f>
        <v>100</v>
      </c>
      <c r="AH55" s="397">
        <f>'CROP MANAGEMENT'!W64</f>
        <v>1</v>
      </c>
      <c r="AI55" s="396">
        <f>'CROP MANAGEMENT'!X64</f>
        <v>0</v>
      </c>
      <c r="AJ55" s="396">
        <f>'CROP MANAGEMENT'!Y64</f>
        <v>0</v>
      </c>
      <c r="AK55" s="396">
        <f>'CROP MANAGEMENT'!Z64</f>
        <v>0</v>
      </c>
      <c r="AL55" s="396">
        <f>'CROP MANAGEMENT'!AA64</f>
        <v>0</v>
      </c>
      <c r="AM55" s="396">
        <f>'CROP MANAGEMENT'!AB64</f>
        <v>0</v>
      </c>
      <c r="AN55" s="396">
        <f>'CROP MANAGEMENT'!AC64</f>
        <v>0</v>
      </c>
      <c r="AO55" s="396">
        <f>'CROP MANAGEMENT'!AD64</f>
        <v>0</v>
      </c>
      <c r="AP55" s="396">
        <f>'CROP MANAGEMENT'!AE64</f>
        <v>0</v>
      </c>
      <c r="BU55" s="124"/>
      <c r="BV55" s="124"/>
      <c r="BW55" s="124"/>
      <c r="BX55" s="124"/>
      <c r="BY55" s="396"/>
      <c r="BZ55" s="396"/>
      <c r="CA55" s="396"/>
      <c r="CB55" s="396"/>
      <c r="DK55" s="268">
        <f>'CROP PARAMETERS'!E65</f>
        <v>0</v>
      </c>
      <c r="DL55" s="268">
        <f>'CROP PARAMETERS'!F65</f>
        <v>0</v>
      </c>
      <c r="DM55" s="268">
        <f>'CROP PARAMETERS'!G65</f>
        <v>0</v>
      </c>
      <c r="DN55" s="268">
        <f>'CROP PARAMETERS'!H65</f>
        <v>0</v>
      </c>
      <c r="DO55" s="268">
        <f>'CROP PARAMETERS'!I65</f>
        <v>0</v>
      </c>
      <c r="HL55" s="395">
        <f>'TREE PARAMETERS'!G64</f>
        <v>0.65127150311900728</v>
      </c>
      <c r="HM55" s="395">
        <f>'TREE PARAMETERS'!H64</f>
        <v>5.8000000000000003E-2</v>
      </c>
      <c r="HN55" s="395">
        <f>'TREE PARAMETERS'!I64</f>
        <v>2.485941050733504E-2</v>
      </c>
    </row>
    <row r="56" spans="3:222" x14ac:dyDescent="0.3">
      <c r="C56" s="396">
        <f>WEATHER!C66</f>
        <v>9</v>
      </c>
      <c r="D56" s="396">
        <f>WEATHER!D66</f>
        <v>28.9</v>
      </c>
      <c r="E56" s="396">
        <f>WEATHER!E66</f>
        <v>4.2142857142857144</v>
      </c>
      <c r="AG56" s="397">
        <f>'CROP MANAGEMENT'!V65</f>
        <v>100</v>
      </c>
      <c r="AH56" s="397">
        <f>'CROP MANAGEMENT'!W65</f>
        <v>1</v>
      </c>
      <c r="AI56" s="396">
        <f>'CROP MANAGEMENT'!X65</f>
        <v>0</v>
      </c>
      <c r="AJ56" s="396">
        <f>'CROP MANAGEMENT'!Y65</f>
        <v>0</v>
      </c>
      <c r="AK56" s="396">
        <f>'CROP MANAGEMENT'!Z65</f>
        <v>0</v>
      </c>
      <c r="AL56" s="396">
        <f>'CROP MANAGEMENT'!AA65</f>
        <v>0</v>
      </c>
      <c r="AM56" s="396">
        <f>'CROP MANAGEMENT'!AB65</f>
        <v>0</v>
      </c>
      <c r="AN56" s="396">
        <f>'CROP MANAGEMENT'!AC65</f>
        <v>0</v>
      </c>
      <c r="AO56" s="396">
        <f>'CROP MANAGEMENT'!AD65</f>
        <v>0</v>
      </c>
      <c r="AP56" s="396">
        <f>'CROP MANAGEMENT'!AE65</f>
        <v>0</v>
      </c>
      <c r="BU56" s="124"/>
      <c r="BV56" s="124"/>
      <c r="BW56" s="124"/>
      <c r="BX56" s="124"/>
      <c r="BY56" s="396"/>
      <c r="BZ56" s="396"/>
      <c r="CA56" s="396"/>
      <c r="CB56" s="396"/>
      <c r="DK56" s="268">
        <f>'CROP PARAMETERS'!E66</f>
        <v>0</v>
      </c>
      <c r="DL56" s="268">
        <f>'CROP PARAMETERS'!F66</f>
        <v>0</v>
      </c>
      <c r="DM56" s="268">
        <f>'CROP PARAMETERS'!G66</f>
        <v>0</v>
      </c>
      <c r="DN56" s="268">
        <f>'CROP PARAMETERS'!H66</f>
        <v>0</v>
      </c>
      <c r="DO56" s="268">
        <f>'CROP PARAMETERS'!I66</f>
        <v>0</v>
      </c>
      <c r="HL56" s="395">
        <f>'TREE PARAMETERS'!G65</f>
        <v>2.0937020968005724</v>
      </c>
      <c r="HM56" s="395">
        <f>'TREE PARAMETERS'!H65</f>
        <v>2.62</v>
      </c>
      <c r="HN56" s="395">
        <f>'TREE PARAMETERS'!I65</f>
        <v>2.9403765301634479</v>
      </c>
    </row>
    <row r="57" spans="3:222" x14ac:dyDescent="0.3">
      <c r="C57" s="396">
        <f>WEATHER!C67</f>
        <v>11</v>
      </c>
      <c r="D57" s="396">
        <f>WEATHER!D67</f>
        <v>30.1</v>
      </c>
      <c r="E57" s="396">
        <f>WEATHER!E67</f>
        <v>4.2142857142857144</v>
      </c>
      <c r="AG57" s="397">
        <f>'CROP MANAGEMENT'!V66</f>
        <v>100</v>
      </c>
      <c r="AH57" s="397">
        <f>'CROP MANAGEMENT'!W66</f>
        <v>1</v>
      </c>
      <c r="AI57" s="396">
        <f>'CROP MANAGEMENT'!X66</f>
        <v>0</v>
      </c>
      <c r="AJ57" s="396">
        <f>'CROP MANAGEMENT'!Y66</f>
        <v>0</v>
      </c>
      <c r="AK57" s="396">
        <f>'CROP MANAGEMENT'!Z66</f>
        <v>0</v>
      </c>
      <c r="AL57" s="396">
        <f>'CROP MANAGEMENT'!AA66</f>
        <v>0</v>
      </c>
      <c r="AM57" s="396">
        <f>'CROP MANAGEMENT'!AB66</f>
        <v>0</v>
      </c>
      <c r="AN57" s="396">
        <f>'CROP MANAGEMENT'!AC66</f>
        <v>0</v>
      </c>
      <c r="AO57" s="396">
        <f>'CROP MANAGEMENT'!AD66</f>
        <v>0</v>
      </c>
      <c r="AP57" s="396">
        <f>'CROP MANAGEMENT'!AE66</f>
        <v>0</v>
      </c>
      <c r="BU57" s="124"/>
      <c r="BV57" s="124"/>
      <c r="BW57" s="124"/>
      <c r="BX57" s="124"/>
      <c r="BY57" s="396"/>
      <c r="BZ57" s="396"/>
      <c r="CA57" s="396"/>
      <c r="CB57" s="396"/>
      <c r="DK57" s="268">
        <f>'CROP PARAMETERS'!E67</f>
        <v>0.65</v>
      </c>
      <c r="DL57" s="268">
        <f>'CROP PARAMETERS'!F67</f>
        <v>0.15</v>
      </c>
      <c r="DM57" s="268">
        <f>'CROP PARAMETERS'!G67</f>
        <v>0.1</v>
      </c>
      <c r="DN57" s="268">
        <f>'CROP PARAMETERS'!H67</f>
        <v>0.1</v>
      </c>
      <c r="DO57" s="268">
        <f>'CROP PARAMETERS'!I67</f>
        <v>0.75</v>
      </c>
      <c r="HL57" s="395">
        <f>'TREE PARAMETERS'!G66</f>
        <v>3.3484865864387925E-2</v>
      </c>
      <c r="HM57" s="395">
        <f>'TREE PARAMETERS'!H66</f>
        <v>3.85E-2</v>
      </c>
      <c r="HN57" s="395">
        <f>'TREE PARAMETERS'!I66</f>
        <v>1.0940977393682728E-3</v>
      </c>
    </row>
    <row r="58" spans="3:222" x14ac:dyDescent="0.3">
      <c r="C58" s="396">
        <f>WEATHER!C68</f>
        <v>0</v>
      </c>
      <c r="D58" s="396">
        <f>WEATHER!D68</f>
        <v>29.7</v>
      </c>
      <c r="E58" s="396">
        <f>WEATHER!E68</f>
        <v>4.2142857142857144</v>
      </c>
      <c r="AG58" s="397">
        <f>'CROP MANAGEMENT'!V67</f>
        <v>100</v>
      </c>
      <c r="AH58" s="397">
        <f>'CROP MANAGEMENT'!W67</f>
        <v>1</v>
      </c>
      <c r="AI58" s="396">
        <f>'CROP MANAGEMENT'!X67</f>
        <v>0</v>
      </c>
      <c r="AJ58" s="396">
        <f>'CROP MANAGEMENT'!Y67</f>
        <v>0</v>
      </c>
      <c r="AK58" s="396">
        <f>'CROP MANAGEMENT'!Z67</f>
        <v>0</v>
      </c>
      <c r="AL58" s="396">
        <f>'CROP MANAGEMENT'!AA67</f>
        <v>0</v>
      </c>
      <c r="AM58" s="396">
        <f>'CROP MANAGEMENT'!AB67</f>
        <v>0</v>
      </c>
      <c r="AN58" s="396">
        <f>'CROP MANAGEMENT'!AC67</f>
        <v>0</v>
      </c>
      <c r="AO58" s="396">
        <f>'CROP MANAGEMENT'!AD67</f>
        <v>0</v>
      </c>
      <c r="AP58" s="396">
        <f>'CROP MANAGEMENT'!AE67</f>
        <v>0</v>
      </c>
      <c r="BU58" s="124"/>
      <c r="BV58" s="124"/>
      <c r="BW58" s="124"/>
      <c r="BX58" s="124"/>
      <c r="BY58" s="396"/>
      <c r="BZ58" s="396"/>
      <c r="CA58" s="396"/>
      <c r="CB58" s="396"/>
      <c r="HL58" s="395">
        <f>'TREE PARAMETERS'!G67</f>
        <v>2.4195314823550733</v>
      </c>
      <c r="HM58" s="395">
        <f>'TREE PARAMETERS'!H67</f>
        <v>2.585</v>
      </c>
      <c r="HN58" s="395">
        <f>'TREE PARAMETERS'!I67</f>
        <v>3.3220601091640645</v>
      </c>
    </row>
    <row r="59" spans="3:222" x14ac:dyDescent="0.3">
      <c r="C59" s="396">
        <f>WEATHER!C69</f>
        <v>16</v>
      </c>
      <c r="D59" s="396">
        <f>WEATHER!D69</f>
        <v>29.3</v>
      </c>
      <c r="E59" s="396">
        <f>WEATHER!E69</f>
        <v>4.2142857142857144</v>
      </c>
      <c r="AG59" s="397">
        <f>'CROP MANAGEMENT'!V68</f>
        <v>100</v>
      </c>
      <c r="AH59" s="397">
        <f>'CROP MANAGEMENT'!W68</f>
        <v>1</v>
      </c>
      <c r="AI59" s="396">
        <f>'CROP MANAGEMENT'!X68</f>
        <v>0</v>
      </c>
      <c r="AJ59" s="396">
        <f>'CROP MANAGEMENT'!Y68</f>
        <v>0</v>
      </c>
      <c r="AK59" s="396">
        <f>'CROP MANAGEMENT'!Z68</f>
        <v>0</v>
      </c>
      <c r="AL59" s="396">
        <f>'CROP MANAGEMENT'!AA68</f>
        <v>0</v>
      </c>
      <c r="AM59" s="396">
        <f>'CROP MANAGEMENT'!AB68</f>
        <v>0</v>
      </c>
      <c r="AN59" s="396">
        <f>'CROP MANAGEMENT'!AC68</f>
        <v>0</v>
      </c>
      <c r="AO59" s="396">
        <f>'CROP MANAGEMENT'!AD68</f>
        <v>0</v>
      </c>
      <c r="AP59" s="396">
        <f>'CROP MANAGEMENT'!AE68</f>
        <v>0</v>
      </c>
      <c r="BU59" s="124"/>
      <c r="BV59" s="124"/>
      <c r="BW59" s="124"/>
      <c r="BX59" s="124"/>
      <c r="BY59" s="396"/>
      <c r="BZ59" s="396"/>
      <c r="CA59" s="396"/>
      <c r="CB59" s="396"/>
      <c r="HL59" s="395">
        <f>'TREE PARAMETERS'!G68</f>
        <v>0.96563522499118415</v>
      </c>
      <c r="HM59" s="395">
        <f>'TREE PARAMETERS'!H68</f>
        <v>1.9099999999999999E-2</v>
      </c>
      <c r="HN59" s="395">
        <f>'TREE PARAMETERS'!I68</f>
        <v>3.6577873359835117E-2</v>
      </c>
    </row>
    <row r="60" spans="3:222" x14ac:dyDescent="0.3">
      <c r="C60" s="396">
        <f>WEATHER!C70</f>
        <v>5</v>
      </c>
      <c r="D60" s="396">
        <f>WEATHER!D70</f>
        <v>31.5</v>
      </c>
      <c r="E60" s="396">
        <f>WEATHER!E70</f>
        <v>4.2142857142857144</v>
      </c>
      <c r="AG60" s="397">
        <f>'CROP MANAGEMENT'!V69</f>
        <v>100</v>
      </c>
      <c r="AH60" s="397">
        <f>'CROP MANAGEMENT'!W69</f>
        <v>1</v>
      </c>
      <c r="AI60" s="396">
        <f>'CROP MANAGEMENT'!X69</f>
        <v>0</v>
      </c>
      <c r="AJ60" s="396">
        <f>'CROP MANAGEMENT'!Y69</f>
        <v>0</v>
      </c>
      <c r="AK60" s="396">
        <f>'CROP MANAGEMENT'!Z69</f>
        <v>0</v>
      </c>
      <c r="AL60" s="396">
        <f>'CROP MANAGEMENT'!AA69</f>
        <v>0</v>
      </c>
      <c r="AM60" s="396">
        <f>'CROP MANAGEMENT'!AB69</f>
        <v>0</v>
      </c>
      <c r="AN60" s="396">
        <f>'CROP MANAGEMENT'!AC69</f>
        <v>0</v>
      </c>
      <c r="AO60" s="396">
        <f>'CROP MANAGEMENT'!AD69</f>
        <v>0</v>
      </c>
      <c r="AP60" s="396">
        <f>'CROP MANAGEMENT'!AE69</f>
        <v>0</v>
      </c>
      <c r="BY60" s="396"/>
      <c r="BZ60" s="396"/>
      <c r="CA60" s="396"/>
      <c r="CB60" s="396"/>
      <c r="HL60" s="395">
        <f>'TREE PARAMETERS'!G69</f>
        <v>1.7269626261920354</v>
      </c>
      <c r="HM60" s="395">
        <f>'TREE PARAMETERS'!H69</f>
        <v>2.62</v>
      </c>
      <c r="HN60" s="395">
        <f>'TREE PARAMETERS'!I69</f>
        <v>1.7979758048056425</v>
      </c>
    </row>
    <row r="61" spans="3:222" x14ac:dyDescent="0.3">
      <c r="C61" s="396">
        <f>WEATHER!C71</f>
        <v>135</v>
      </c>
      <c r="D61" s="396">
        <f>WEATHER!D71</f>
        <v>28.7</v>
      </c>
      <c r="E61" s="396">
        <f>WEATHER!E71</f>
        <v>3.967741935483871</v>
      </c>
      <c r="AG61" s="397">
        <f>'CROP MANAGEMENT'!V70</f>
        <v>100</v>
      </c>
      <c r="AH61" s="397">
        <f>'CROP MANAGEMENT'!W70</f>
        <v>1</v>
      </c>
      <c r="AI61" s="396">
        <f>'CROP MANAGEMENT'!X70</f>
        <v>0</v>
      </c>
      <c r="AJ61" s="396">
        <f>'CROP MANAGEMENT'!Y70</f>
        <v>0</v>
      </c>
      <c r="AK61" s="396">
        <f>'CROP MANAGEMENT'!Z70</f>
        <v>0</v>
      </c>
      <c r="AL61" s="396">
        <f>'CROP MANAGEMENT'!AA70</f>
        <v>0</v>
      </c>
      <c r="AM61" s="396">
        <f>'CROP MANAGEMENT'!AB70</f>
        <v>0</v>
      </c>
      <c r="AN61" s="396">
        <f>'CROP MANAGEMENT'!AC70</f>
        <v>0</v>
      </c>
      <c r="AO61" s="396">
        <f>'CROP MANAGEMENT'!AD70</f>
        <v>0</v>
      </c>
      <c r="AP61" s="396">
        <f>'CROP MANAGEMENT'!AE70</f>
        <v>0</v>
      </c>
      <c r="HL61" s="395">
        <f>'TREE PARAMETERS'!G70</f>
        <v>3.0237930206569969E-2</v>
      </c>
      <c r="HM61" s="395">
        <f>'TREE PARAMETERS'!H70</f>
        <v>1.1999999999999999E-3</v>
      </c>
      <c r="HN61" s="395">
        <f>'TREE PARAMETERS'!I70</f>
        <v>3.7657425716719473E-4</v>
      </c>
    </row>
    <row r="62" spans="3:222" x14ac:dyDescent="0.3">
      <c r="C62" s="396">
        <f>WEATHER!C72</f>
        <v>0</v>
      </c>
      <c r="D62" s="396">
        <f>WEATHER!D72</f>
        <v>29.5</v>
      </c>
      <c r="E62" s="396">
        <f>WEATHER!E72</f>
        <v>3.967741935483871</v>
      </c>
      <c r="AG62" s="397">
        <f>'CROP MANAGEMENT'!V71</f>
        <v>100</v>
      </c>
      <c r="AH62" s="397">
        <f>'CROP MANAGEMENT'!W71</f>
        <v>1</v>
      </c>
      <c r="AI62" s="396">
        <f>'CROP MANAGEMENT'!X71</f>
        <v>0</v>
      </c>
      <c r="AJ62" s="396">
        <f>'CROP MANAGEMENT'!Y71</f>
        <v>0</v>
      </c>
      <c r="AK62" s="396">
        <f>'CROP MANAGEMENT'!Z71</f>
        <v>0</v>
      </c>
      <c r="AL62" s="396">
        <f>'CROP MANAGEMENT'!AA71</f>
        <v>0</v>
      </c>
      <c r="AM62" s="396">
        <f>'CROP MANAGEMENT'!AB71</f>
        <v>0</v>
      </c>
      <c r="AN62" s="396">
        <f>'CROP MANAGEMENT'!AC71</f>
        <v>0</v>
      </c>
      <c r="AO62" s="396">
        <f>'CROP MANAGEMENT'!AD71</f>
        <v>0</v>
      </c>
      <c r="AP62" s="396">
        <f>'CROP MANAGEMENT'!AE71</f>
        <v>0</v>
      </c>
      <c r="HL62" s="395">
        <f>'TREE PARAMETERS'!G71</f>
        <v>3.0937020968005724</v>
      </c>
      <c r="HM62" s="395">
        <f>'TREE PARAMETERS'!H71</f>
        <v>3.0038999999999998</v>
      </c>
      <c r="HN62" s="395">
        <f>'TREE PARAMETERS'!I71</f>
        <v>3.9403765301634479</v>
      </c>
    </row>
    <row r="63" spans="3:222" x14ac:dyDescent="0.3">
      <c r="C63" s="396">
        <f>WEATHER!C73</f>
        <v>0</v>
      </c>
      <c r="D63" s="396">
        <f>WEATHER!D73</f>
        <v>31.2</v>
      </c>
      <c r="E63" s="396">
        <f>WEATHER!E73</f>
        <v>3.967741935483871</v>
      </c>
      <c r="AG63" s="397">
        <f>'CROP MANAGEMENT'!V72</f>
        <v>100</v>
      </c>
      <c r="AH63" s="397">
        <f>'CROP MANAGEMENT'!W72</f>
        <v>1</v>
      </c>
      <c r="AI63" s="396">
        <f>'CROP MANAGEMENT'!X72</f>
        <v>0</v>
      </c>
      <c r="AJ63" s="396">
        <f>'CROP MANAGEMENT'!Y72</f>
        <v>0</v>
      </c>
      <c r="AK63" s="396">
        <f>'CROP MANAGEMENT'!Z72</f>
        <v>0</v>
      </c>
      <c r="AL63" s="396">
        <f>'CROP MANAGEMENT'!AA72</f>
        <v>0</v>
      </c>
      <c r="AM63" s="396">
        <f>'CROP MANAGEMENT'!AB72</f>
        <v>0</v>
      </c>
      <c r="AN63" s="396">
        <f>'CROP MANAGEMENT'!AC72</f>
        <v>0</v>
      </c>
      <c r="AO63" s="396">
        <f>'CROP MANAGEMENT'!AD72</f>
        <v>0</v>
      </c>
      <c r="AP63" s="396">
        <f>'CROP MANAGEMENT'!AE72</f>
        <v>0</v>
      </c>
      <c r="HL63" s="395">
        <f>'TREE PARAMETERS'!G72</f>
        <v>750</v>
      </c>
      <c r="HM63" s="395">
        <f>'TREE PARAMETERS'!H72</f>
        <v>530</v>
      </c>
      <c r="HN63" s="395">
        <f>'TREE PARAMETERS'!I72</f>
        <v>400</v>
      </c>
    </row>
    <row r="64" spans="3:222" x14ac:dyDescent="0.3">
      <c r="C64" s="396">
        <f>WEATHER!C74</f>
        <v>0</v>
      </c>
      <c r="D64" s="396">
        <f>WEATHER!D74</f>
        <v>30</v>
      </c>
      <c r="E64" s="396">
        <f>WEATHER!E74</f>
        <v>3.967741935483871</v>
      </c>
      <c r="AG64" s="397">
        <f>'CROP MANAGEMENT'!V73</f>
        <v>100</v>
      </c>
      <c r="AH64" s="397">
        <f>'CROP MANAGEMENT'!W73</f>
        <v>1</v>
      </c>
      <c r="AI64" s="396">
        <f>'CROP MANAGEMENT'!X73</f>
        <v>0</v>
      </c>
      <c r="AJ64" s="396">
        <f>'CROP MANAGEMENT'!Y73</f>
        <v>0</v>
      </c>
      <c r="AK64" s="396">
        <f>'CROP MANAGEMENT'!Z73</f>
        <v>0</v>
      </c>
      <c r="AL64" s="396">
        <f>'CROP MANAGEMENT'!AA73</f>
        <v>0</v>
      </c>
      <c r="AM64" s="396">
        <f>'CROP MANAGEMENT'!AB73</f>
        <v>0</v>
      </c>
      <c r="AN64" s="396">
        <f>'CROP MANAGEMENT'!AC73</f>
        <v>0</v>
      </c>
      <c r="AO64" s="396">
        <f>'CROP MANAGEMENT'!AD73</f>
        <v>0</v>
      </c>
      <c r="AP64" s="396">
        <f>'CROP MANAGEMENT'!AE73</f>
        <v>0</v>
      </c>
      <c r="HL64" s="395">
        <f>'TREE PARAMETERS'!G73</f>
        <v>0.1</v>
      </c>
      <c r="HM64" s="395">
        <f>'TREE PARAMETERS'!H73</f>
        <v>0.1</v>
      </c>
      <c r="HN64" s="395">
        <f>'TREE PARAMETERS'!I73</f>
        <v>0.1</v>
      </c>
    </row>
    <row r="65" spans="3:222" x14ac:dyDescent="0.3">
      <c r="C65" s="396">
        <f>WEATHER!C75</f>
        <v>32</v>
      </c>
      <c r="D65" s="396">
        <f>WEATHER!D75</f>
        <v>28.8</v>
      </c>
      <c r="E65" s="396">
        <f>WEATHER!E75</f>
        <v>3.967741935483871</v>
      </c>
      <c r="AG65" s="397">
        <f>'CROP MANAGEMENT'!V74</f>
        <v>100</v>
      </c>
      <c r="AH65" s="397">
        <f>'CROP MANAGEMENT'!W74</f>
        <v>1</v>
      </c>
      <c r="AI65" s="396">
        <f>'CROP MANAGEMENT'!X74</f>
        <v>0</v>
      </c>
      <c r="AJ65" s="396">
        <f>'CROP MANAGEMENT'!Y74</f>
        <v>0</v>
      </c>
      <c r="AK65" s="396">
        <f>'CROP MANAGEMENT'!Z74</f>
        <v>0</v>
      </c>
      <c r="AL65" s="396">
        <f>'CROP MANAGEMENT'!AA74</f>
        <v>0</v>
      </c>
      <c r="AM65" s="396">
        <f>'CROP MANAGEMENT'!AB74</f>
        <v>0</v>
      </c>
      <c r="AN65" s="396">
        <f>'CROP MANAGEMENT'!AC74</f>
        <v>0</v>
      </c>
      <c r="AO65" s="396">
        <f>'CROP MANAGEMENT'!AD74</f>
        <v>0</v>
      </c>
      <c r="AP65" s="396">
        <f>'CROP MANAGEMENT'!AE74</f>
        <v>0</v>
      </c>
      <c r="HL65" s="395">
        <f>'TREE PARAMETERS'!G74</f>
        <v>4</v>
      </c>
      <c r="HM65" s="395">
        <f>'TREE PARAMETERS'!H74</f>
        <v>0.30504290684234858</v>
      </c>
      <c r="HN65" s="395">
        <f>'TREE PARAMETERS'!I74</f>
        <v>15</v>
      </c>
    </row>
    <row r="66" spans="3:222" x14ac:dyDescent="0.3">
      <c r="C66" s="396">
        <f>WEATHER!C76</f>
        <v>29</v>
      </c>
      <c r="D66" s="396">
        <f>WEATHER!D76</f>
        <v>30.9</v>
      </c>
      <c r="E66" s="396">
        <f>WEATHER!E76</f>
        <v>3.967741935483871</v>
      </c>
      <c r="AG66" s="397">
        <f>'CROP MANAGEMENT'!V75</f>
        <v>100</v>
      </c>
      <c r="AH66" s="397">
        <f>'CROP MANAGEMENT'!W75</f>
        <v>1</v>
      </c>
      <c r="AI66" s="396">
        <f>'CROP MANAGEMENT'!X75</f>
        <v>0</v>
      </c>
      <c r="AJ66" s="396">
        <f>'CROP MANAGEMENT'!Y75</f>
        <v>0</v>
      </c>
      <c r="AK66" s="396">
        <f>'CROP MANAGEMENT'!Z75</f>
        <v>0</v>
      </c>
      <c r="AL66" s="396">
        <f>'CROP MANAGEMENT'!AA75</f>
        <v>0</v>
      </c>
      <c r="AM66" s="396">
        <f>'CROP MANAGEMENT'!AB75</f>
        <v>0</v>
      </c>
      <c r="AN66" s="396">
        <f>'CROP MANAGEMENT'!AC75</f>
        <v>0</v>
      </c>
      <c r="AO66" s="396">
        <f>'CROP MANAGEMENT'!AD75</f>
        <v>0</v>
      </c>
      <c r="AP66" s="396">
        <f>'CROP MANAGEMENT'!AE75</f>
        <v>0</v>
      </c>
      <c r="HL66" s="395">
        <f>'TREE PARAMETERS'!G75</f>
        <v>2.9041999999999999</v>
      </c>
      <c r="HM66" s="395">
        <f>'TREE PARAMETERS'!H75</f>
        <v>0.28185354516175409</v>
      </c>
      <c r="HN66" s="395">
        <f>'TREE PARAMETERS'!I75</f>
        <v>8</v>
      </c>
    </row>
    <row r="67" spans="3:222" x14ac:dyDescent="0.3">
      <c r="C67" s="396">
        <f>WEATHER!C77</f>
        <v>0</v>
      </c>
      <c r="D67" s="396">
        <f>WEATHER!D77</f>
        <v>30.7</v>
      </c>
      <c r="E67" s="396">
        <f>WEATHER!E77</f>
        <v>3.967741935483871</v>
      </c>
      <c r="AG67" s="397">
        <f>'CROP MANAGEMENT'!V76</f>
        <v>100</v>
      </c>
      <c r="AH67" s="397">
        <f>'CROP MANAGEMENT'!W76</f>
        <v>1</v>
      </c>
      <c r="AI67" s="396">
        <f>'CROP MANAGEMENT'!X76</f>
        <v>0</v>
      </c>
      <c r="AJ67" s="396">
        <f>'CROP MANAGEMENT'!Y76</f>
        <v>0</v>
      </c>
      <c r="AK67" s="396">
        <f>'CROP MANAGEMENT'!Z76</f>
        <v>0</v>
      </c>
      <c r="AL67" s="396">
        <f>'CROP MANAGEMENT'!AA76</f>
        <v>0</v>
      </c>
      <c r="AM67" s="396">
        <f>'CROP MANAGEMENT'!AB76</f>
        <v>0</v>
      </c>
      <c r="AN67" s="396">
        <f>'CROP MANAGEMENT'!AC76</f>
        <v>0</v>
      </c>
      <c r="AO67" s="396">
        <f>'CROP MANAGEMENT'!AD76</f>
        <v>0</v>
      </c>
      <c r="AP67" s="396">
        <f>'CROP MANAGEMENT'!AE76</f>
        <v>0</v>
      </c>
      <c r="HL67" s="395">
        <f>'TREE PARAMETERS'!G76</f>
        <v>1.4520999999999999</v>
      </c>
      <c r="HM67" s="395">
        <f>'TREE PARAMETERS'!H76</f>
        <v>8.5712520706075532E-2</v>
      </c>
      <c r="HN67" s="395">
        <f>'TREE PARAMETERS'!I76</f>
        <v>5</v>
      </c>
    </row>
    <row r="68" spans="3:222" x14ac:dyDescent="0.3">
      <c r="C68" s="396">
        <f>WEATHER!C78</f>
        <v>16</v>
      </c>
      <c r="D68" s="396">
        <f>WEATHER!D78</f>
        <v>30.1</v>
      </c>
      <c r="E68" s="396">
        <f>WEATHER!E78</f>
        <v>3.967741935483871</v>
      </c>
      <c r="AG68" s="397">
        <f>'CROP MANAGEMENT'!V77</f>
        <v>100</v>
      </c>
      <c r="AH68" s="397">
        <f>'CROP MANAGEMENT'!W77</f>
        <v>1</v>
      </c>
      <c r="AI68" s="396">
        <f>'CROP MANAGEMENT'!X77</f>
        <v>0</v>
      </c>
      <c r="AJ68" s="396">
        <f>'CROP MANAGEMENT'!Y77</f>
        <v>0</v>
      </c>
      <c r="AK68" s="396">
        <f>'CROP MANAGEMENT'!Z77</f>
        <v>0</v>
      </c>
      <c r="AL68" s="396">
        <f>'CROP MANAGEMENT'!AA77</f>
        <v>0</v>
      </c>
      <c r="AM68" s="396">
        <f>'CROP MANAGEMENT'!AB77</f>
        <v>0</v>
      </c>
      <c r="AN68" s="396">
        <f>'CROP MANAGEMENT'!AC77</f>
        <v>0</v>
      </c>
      <c r="AO68" s="396">
        <f>'CROP MANAGEMENT'!AD77</f>
        <v>0</v>
      </c>
      <c r="AP68" s="396">
        <f>'CROP MANAGEMENT'!AE77</f>
        <v>0</v>
      </c>
      <c r="HL68" s="395">
        <f>'TREE PARAMETERS'!G77</f>
        <v>0</v>
      </c>
      <c r="HM68" s="395">
        <f>'TREE PARAMETERS'!H77</f>
        <v>6.4020793950560748E-2</v>
      </c>
      <c r="HN68" s="395">
        <f>'TREE PARAMETERS'!I77</f>
        <v>4</v>
      </c>
    </row>
    <row r="69" spans="3:222" x14ac:dyDescent="0.3">
      <c r="C69" s="396">
        <f>WEATHER!C79</f>
        <v>35</v>
      </c>
      <c r="D69" s="396">
        <f>WEATHER!D79</f>
        <v>31</v>
      </c>
      <c r="E69" s="396">
        <f>WEATHER!E79</f>
        <v>3.967741935483871</v>
      </c>
      <c r="AG69" s="397">
        <f>'CROP MANAGEMENT'!V78</f>
        <v>100</v>
      </c>
      <c r="AH69" s="397">
        <f>'CROP MANAGEMENT'!W78</f>
        <v>1</v>
      </c>
      <c r="AI69" s="396">
        <f>'CROP MANAGEMENT'!X78</f>
        <v>0</v>
      </c>
      <c r="AJ69" s="396">
        <f>'CROP MANAGEMENT'!Y78</f>
        <v>0</v>
      </c>
      <c r="AK69" s="396">
        <f>'CROP MANAGEMENT'!Z78</f>
        <v>0</v>
      </c>
      <c r="AL69" s="396">
        <f>'CROP MANAGEMENT'!AA78</f>
        <v>0</v>
      </c>
      <c r="AM69" s="396">
        <f>'CROP MANAGEMENT'!AB78</f>
        <v>0</v>
      </c>
      <c r="AN69" s="396">
        <f>'CROP MANAGEMENT'!AC78</f>
        <v>0</v>
      </c>
      <c r="AO69" s="396">
        <f>'CROP MANAGEMENT'!AD78</f>
        <v>0</v>
      </c>
      <c r="AP69" s="396">
        <f>'CROP MANAGEMENT'!AE78</f>
        <v>0</v>
      </c>
      <c r="HL69" s="395">
        <f>'TREE PARAMETERS'!G78</f>
        <v>1</v>
      </c>
      <c r="HM69" s="395">
        <f>'TREE PARAMETERS'!H78</f>
        <v>0.11295000316163237</v>
      </c>
      <c r="HN69" s="395">
        <f>'TREE PARAMETERS'!I78</f>
        <v>7</v>
      </c>
    </row>
    <row r="70" spans="3:222" x14ac:dyDescent="0.3">
      <c r="C70" s="396">
        <f>WEATHER!C80</f>
        <v>15</v>
      </c>
      <c r="D70" s="396">
        <f>WEATHER!D80</f>
        <v>29.2</v>
      </c>
      <c r="E70" s="396">
        <f>WEATHER!E80</f>
        <v>3.967741935483871</v>
      </c>
      <c r="AG70" s="397">
        <f>'CROP MANAGEMENT'!V79</f>
        <v>100</v>
      </c>
      <c r="AH70" s="397">
        <f>'CROP MANAGEMENT'!W79</f>
        <v>1</v>
      </c>
      <c r="AI70" s="396">
        <f>'CROP MANAGEMENT'!X79</f>
        <v>0</v>
      </c>
      <c r="AJ70" s="396">
        <f>'CROP MANAGEMENT'!Y79</f>
        <v>0</v>
      </c>
      <c r="AK70" s="396">
        <f>'CROP MANAGEMENT'!Z79</f>
        <v>0</v>
      </c>
      <c r="AL70" s="396">
        <f>'CROP MANAGEMENT'!AA79</f>
        <v>0</v>
      </c>
      <c r="AM70" s="396">
        <f>'CROP MANAGEMENT'!AB79</f>
        <v>0</v>
      </c>
      <c r="AN70" s="396">
        <f>'CROP MANAGEMENT'!AC79</f>
        <v>0</v>
      </c>
      <c r="AO70" s="396">
        <f>'CROP MANAGEMENT'!AD79</f>
        <v>0</v>
      </c>
      <c r="AP70" s="396">
        <f>'CROP MANAGEMENT'!AE79</f>
        <v>0</v>
      </c>
      <c r="HL70" s="395">
        <f>'TREE PARAMETERS'!G79</f>
        <v>0.74539999999999995</v>
      </c>
      <c r="HM70" s="395">
        <f>'TREE PARAMETERS'!H79</f>
        <v>7.039799545621056E-2</v>
      </c>
      <c r="HN70" s="395">
        <f>'TREE PARAMETERS'!I79</f>
        <v>6</v>
      </c>
    </row>
    <row r="71" spans="3:222" x14ac:dyDescent="0.3">
      <c r="C71" s="396">
        <f>WEATHER!C81</f>
        <v>0</v>
      </c>
      <c r="D71" s="396">
        <f>WEATHER!D81</f>
        <v>28.8</v>
      </c>
      <c r="E71" s="396">
        <f>WEATHER!E81</f>
        <v>3.967741935483871</v>
      </c>
      <c r="AG71" s="397">
        <f>'CROP MANAGEMENT'!V80</f>
        <v>100</v>
      </c>
      <c r="AH71" s="397">
        <f>'CROP MANAGEMENT'!W80</f>
        <v>1</v>
      </c>
      <c r="AI71" s="396">
        <f>'CROP MANAGEMENT'!X80</f>
        <v>0</v>
      </c>
      <c r="AJ71" s="396">
        <f>'CROP MANAGEMENT'!Y80</f>
        <v>0</v>
      </c>
      <c r="AK71" s="396">
        <f>'CROP MANAGEMENT'!Z80</f>
        <v>0</v>
      </c>
      <c r="AL71" s="396">
        <f>'CROP MANAGEMENT'!AA80</f>
        <v>0</v>
      </c>
      <c r="AM71" s="396">
        <f>'CROP MANAGEMENT'!AB80</f>
        <v>0</v>
      </c>
      <c r="AN71" s="396">
        <f>'CROP MANAGEMENT'!AC80</f>
        <v>0</v>
      </c>
      <c r="AO71" s="396">
        <f>'CROP MANAGEMENT'!AD80</f>
        <v>0</v>
      </c>
      <c r="AP71" s="396">
        <f>'CROP MANAGEMENT'!AE80</f>
        <v>0</v>
      </c>
      <c r="HL71" s="395">
        <f>'TREE PARAMETERS'!G80</f>
        <v>0.37269999999999998</v>
      </c>
      <c r="HM71" s="395">
        <f>'TREE PARAMETERS'!H80</f>
        <v>5.587690153256706E-2</v>
      </c>
      <c r="HN71" s="395">
        <f>'TREE PARAMETERS'!I80</f>
        <v>3</v>
      </c>
    </row>
    <row r="72" spans="3:222" x14ac:dyDescent="0.3">
      <c r="C72" s="396">
        <f>WEATHER!C82</f>
        <v>0</v>
      </c>
      <c r="D72" s="396">
        <f>WEATHER!D82</f>
        <v>30.8</v>
      </c>
      <c r="E72" s="396">
        <f>WEATHER!E82</f>
        <v>3.967741935483871</v>
      </c>
      <c r="AG72" s="397">
        <f>'CROP MANAGEMENT'!V81</f>
        <v>100</v>
      </c>
      <c r="AH72" s="397">
        <f>'CROP MANAGEMENT'!W81</f>
        <v>1</v>
      </c>
      <c r="AI72" s="396">
        <f>'CROP MANAGEMENT'!X81</f>
        <v>0</v>
      </c>
      <c r="AJ72" s="396">
        <f>'CROP MANAGEMENT'!Y81</f>
        <v>0</v>
      </c>
      <c r="AK72" s="396">
        <f>'CROP MANAGEMENT'!Z81</f>
        <v>0</v>
      </c>
      <c r="AL72" s="396">
        <f>'CROP MANAGEMENT'!AA81</f>
        <v>0</v>
      </c>
      <c r="AM72" s="396">
        <f>'CROP MANAGEMENT'!AB81</f>
        <v>0</v>
      </c>
      <c r="AN72" s="396">
        <f>'CROP MANAGEMENT'!AC81</f>
        <v>0</v>
      </c>
      <c r="AO72" s="396">
        <f>'CROP MANAGEMENT'!AD81</f>
        <v>0</v>
      </c>
      <c r="AP72" s="396">
        <f>'CROP MANAGEMENT'!AE81</f>
        <v>0</v>
      </c>
      <c r="HL72" s="395">
        <f>'TREE PARAMETERS'!G81</f>
        <v>0</v>
      </c>
      <c r="HM72" s="395">
        <f>'TREE PARAMETERS'!H81</f>
        <v>2.1304442932865538E-2</v>
      </c>
      <c r="HN72" s="395">
        <f>'TREE PARAMETERS'!I81</f>
        <v>2</v>
      </c>
    </row>
    <row r="73" spans="3:222" x14ac:dyDescent="0.3">
      <c r="C73" s="396">
        <f>WEATHER!C83</f>
        <v>81</v>
      </c>
      <c r="D73" s="396">
        <f>WEATHER!D83</f>
        <v>30</v>
      </c>
      <c r="E73" s="396">
        <f>WEATHER!E83</f>
        <v>3.967741935483871</v>
      </c>
      <c r="AG73" s="397">
        <f>'CROP MANAGEMENT'!V82</f>
        <v>100</v>
      </c>
      <c r="AH73" s="397">
        <f>'CROP MANAGEMENT'!W82</f>
        <v>1</v>
      </c>
      <c r="AI73" s="396">
        <f>'CROP MANAGEMENT'!X82</f>
        <v>0</v>
      </c>
      <c r="AJ73" s="396">
        <f>'CROP MANAGEMENT'!Y82</f>
        <v>0</v>
      </c>
      <c r="AK73" s="396">
        <f>'CROP MANAGEMENT'!Z82</f>
        <v>0</v>
      </c>
      <c r="AL73" s="396">
        <f>'CROP MANAGEMENT'!AA82</f>
        <v>0</v>
      </c>
      <c r="AM73" s="396">
        <f>'CROP MANAGEMENT'!AB82</f>
        <v>0</v>
      </c>
      <c r="AN73" s="396">
        <f>'CROP MANAGEMENT'!AC82</f>
        <v>0</v>
      </c>
      <c r="AO73" s="396">
        <f>'CROP MANAGEMENT'!AD82</f>
        <v>0</v>
      </c>
      <c r="AP73" s="396">
        <f>'CROP MANAGEMENT'!AE82</f>
        <v>0</v>
      </c>
      <c r="HL73" s="395">
        <f>'TREE PARAMETERS'!G82</f>
        <v>0.5</v>
      </c>
      <c r="HM73" s="395">
        <f>'TREE PARAMETERS'!H82</f>
        <v>3.5969821428571427E-2</v>
      </c>
      <c r="HN73" s="395">
        <f>'TREE PARAMETERS'!I82</f>
        <v>2</v>
      </c>
    </row>
    <row r="74" spans="3:222" x14ac:dyDescent="0.3">
      <c r="C74" s="396">
        <f>WEATHER!C84</f>
        <v>31</v>
      </c>
      <c r="D74" s="396">
        <f>WEATHER!D84</f>
        <v>29.4</v>
      </c>
      <c r="E74" s="396">
        <f>WEATHER!E84</f>
        <v>3.967741935483871</v>
      </c>
      <c r="AG74" s="397">
        <f>'CROP MANAGEMENT'!V83</f>
        <v>100</v>
      </c>
      <c r="AH74" s="397">
        <f>'CROP MANAGEMENT'!W83</f>
        <v>1</v>
      </c>
      <c r="AI74" s="396">
        <f>'CROP MANAGEMENT'!X83</f>
        <v>0</v>
      </c>
      <c r="AJ74" s="396">
        <f>'CROP MANAGEMENT'!Y83</f>
        <v>0</v>
      </c>
      <c r="AK74" s="396">
        <f>'CROP MANAGEMENT'!Z83</f>
        <v>0</v>
      </c>
      <c r="AL74" s="396">
        <f>'CROP MANAGEMENT'!AA83</f>
        <v>0</v>
      </c>
      <c r="AM74" s="396">
        <f>'CROP MANAGEMENT'!AB83</f>
        <v>0</v>
      </c>
      <c r="AN74" s="396">
        <f>'CROP MANAGEMENT'!AC83</f>
        <v>0</v>
      </c>
      <c r="AO74" s="396">
        <f>'CROP MANAGEMENT'!AD83</f>
        <v>0</v>
      </c>
      <c r="AP74" s="396">
        <f>'CROP MANAGEMENT'!AE83</f>
        <v>0</v>
      </c>
      <c r="HL74" s="395">
        <f>'TREE PARAMETERS'!G83</f>
        <v>0.25679999999999997</v>
      </c>
      <c r="HM74" s="395">
        <f>'TREE PARAMETERS'!H83</f>
        <v>4.8737248333333337E-2</v>
      </c>
      <c r="HN74" s="395">
        <f>'TREE PARAMETERS'!I83</f>
        <v>1.5</v>
      </c>
    </row>
    <row r="75" spans="3:222" x14ac:dyDescent="0.3">
      <c r="C75" s="396">
        <f>WEATHER!C85</f>
        <v>0</v>
      </c>
      <c r="D75" s="396">
        <f>WEATHER!D85</f>
        <v>30.1</v>
      </c>
      <c r="E75" s="396">
        <f>WEATHER!E85</f>
        <v>3.967741935483871</v>
      </c>
      <c r="AG75" s="397">
        <f>'CROP MANAGEMENT'!V84</f>
        <v>100</v>
      </c>
      <c r="AH75" s="397">
        <f>'CROP MANAGEMENT'!W84</f>
        <v>1</v>
      </c>
      <c r="AI75" s="396">
        <f>'CROP MANAGEMENT'!X84</f>
        <v>0</v>
      </c>
      <c r="AJ75" s="396">
        <f>'CROP MANAGEMENT'!Y84</f>
        <v>0</v>
      </c>
      <c r="AK75" s="396">
        <f>'CROP MANAGEMENT'!Z84</f>
        <v>0</v>
      </c>
      <c r="AL75" s="396">
        <f>'CROP MANAGEMENT'!AA84</f>
        <v>0</v>
      </c>
      <c r="AM75" s="396">
        <f>'CROP MANAGEMENT'!AB84</f>
        <v>0</v>
      </c>
      <c r="AN75" s="396">
        <f>'CROP MANAGEMENT'!AC84</f>
        <v>0</v>
      </c>
      <c r="AO75" s="396">
        <f>'CROP MANAGEMENT'!AD84</f>
        <v>0</v>
      </c>
      <c r="AP75" s="396">
        <f>'CROP MANAGEMENT'!AE84</f>
        <v>0</v>
      </c>
      <c r="HL75" s="395">
        <f>'TREE PARAMETERS'!G84</f>
        <v>0.12839999999999999</v>
      </c>
      <c r="HM75" s="395">
        <f>'TREE PARAMETERS'!H84</f>
        <v>2.5421603058292282E-2</v>
      </c>
      <c r="HN75" s="395">
        <f>'TREE PARAMETERS'!I84</f>
        <v>0.4</v>
      </c>
    </row>
    <row r="76" spans="3:222" x14ac:dyDescent="0.3">
      <c r="C76" s="396">
        <f>WEATHER!C86</f>
        <v>11</v>
      </c>
      <c r="D76" s="396">
        <f>WEATHER!D86</f>
        <v>29.8</v>
      </c>
      <c r="E76" s="396">
        <f>WEATHER!E86</f>
        <v>3.967741935483871</v>
      </c>
      <c r="AG76" s="397">
        <f>'CROP MANAGEMENT'!V85</f>
        <v>100</v>
      </c>
      <c r="AH76" s="397">
        <f>'CROP MANAGEMENT'!W85</f>
        <v>1</v>
      </c>
      <c r="AI76" s="396">
        <f>'CROP MANAGEMENT'!X85</f>
        <v>0</v>
      </c>
      <c r="AJ76" s="396">
        <f>'CROP MANAGEMENT'!Y85</f>
        <v>0</v>
      </c>
      <c r="AK76" s="396">
        <f>'CROP MANAGEMENT'!Z85</f>
        <v>0</v>
      </c>
      <c r="AL76" s="396">
        <f>'CROP MANAGEMENT'!AA85</f>
        <v>0</v>
      </c>
      <c r="AM76" s="396">
        <f>'CROP MANAGEMENT'!AB85</f>
        <v>0</v>
      </c>
      <c r="AN76" s="396">
        <f>'CROP MANAGEMENT'!AC85</f>
        <v>0</v>
      </c>
      <c r="AO76" s="396">
        <f>'CROP MANAGEMENT'!AD85</f>
        <v>0</v>
      </c>
      <c r="AP76" s="396">
        <f>'CROP MANAGEMENT'!AE85</f>
        <v>0</v>
      </c>
      <c r="HL76" s="395">
        <f>'TREE PARAMETERS'!G85</f>
        <v>0</v>
      </c>
      <c r="HM76" s="395">
        <f>'TREE PARAMETERS'!H85</f>
        <v>3.1867425524639836E-2</v>
      </c>
      <c r="HN76" s="395">
        <f>'TREE PARAMETERS'!I85</f>
        <v>0.1</v>
      </c>
    </row>
    <row r="77" spans="3:222" x14ac:dyDescent="0.3">
      <c r="C77" s="396">
        <f>WEATHER!C87</f>
        <v>4</v>
      </c>
      <c r="D77" s="396">
        <f>WEATHER!D87</f>
        <v>30.8</v>
      </c>
      <c r="E77" s="396">
        <f>WEATHER!E87</f>
        <v>3.967741935483871</v>
      </c>
      <c r="AG77" s="397">
        <f>'CROP MANAGEMENT'!V86</f>
        <v>100</v>
      </c>
      <c r="AH77" s="397">
        <f>'CROP MANAGEMENT'!W86</f>
        <v>1</v>
      </c>
      <c r="AI77" s="396">
        <f>'CROP MANAGEMENT'!X86</f>
        <v>0</v>
      </c>
      <c r="AJ77" s="396">
        <f>'CROP MANAGEMENT'!Y86</f>
        <v>0</v>
      </c>
      <c r="AK77" s="396">
        <f>'CROP MANAGEMENT'!Z86</f>
        <v>0</v>
      </c>
      <c r="AL77" s="396">
        <f>'CROP MANAGEMENT'!AA86</f>
        <v>0</v>
      </c>
      <c r="AM77" s="396">
        <f>'CROP MANAGEMENT'!AB86</f>
        <v>0</v>
      </c>
      <c r="AN77" s="396">
        <f>'CROP MANAGEMENT'!AC86</f>
        <v>0</v>
      </c>
      <c r="AO77" s="396">
        <f>'CROP MANAGEMENT'!AD86</f>
        <v>0</v>
      </c>
      <c r="AP77" s="396">
        <f>'CROP MANAGEMENT'!AE86</f>
        <v>0</v>
      </c>
      <c r="HL77" s="395">
        <f>'TREE PARAMETERS'!G86</f>
        <v>0.1</v>
      </c>
      <c r="HM77" s="395">
        <f>'TREE PARAMETERS'!H86</f>
        <v>3.0000000000000001E-3</v>
      </c>
      <c r="HN77" s="395">
        <f>'TREE PARAMETERS'!I86</f>
        <v>1</v>
      </c>
    </row>
    <row r="78" spans="3:222" x14ac:dyDescent="0.3">
      <c r="C78" s="396">
        <f>WEATHER!C88</f>
        <v>0</v>
      </c>
      <c r="D78" s="396">
        <f>WEATHER!D88</f>
        <v>30.4</v>
      </c>
      <c r="E78" s="396">
        <f>WEATHER!E88</f>
        <v>3.967741935483871</v>
      </c>
      <c r="AG78" s="397">
        <f>'CROP MANAGEMENT'!V87</f>
        <v>100</v>
      </c>
      <c r="AH78" s="397">
        <f>'CROP MANAGEMENT'!W87</f>
        <v>1</v>
      </c>
      <c r="AI78" s="396">
        <f>'CROP MANAGEMENT'!X87</f>
        <v>0</v>
      </c>
      <c r="AJ78" s="396">
        <f>'CROP MANAGEMENT'!Y87</f>
        <v>0</v>
      </c>
      <c r="AK78" s="396">
        <f>'CROP MANAGEMENT'!Z87</f>
        <v>0</v>
      </c>
      <c r="AL78" s="396">
        <f>'CROP MANAGEMENT'!AA87</f>
        <v>0</v>
      </c>
      <c r="AM78" s="396">
        <f>'CROP MANAGEMENT'!AB87</f>
        <v>0</v>
      </c>
      <c r="AN78" s="396">
        <f>'CROP MANAGEMENT'!AC87</f>
        <v>0</v>
      </c>
      <c r="AO78" s="396">
        <f>'CROP MANAGEMENT'!AD87</f>
        <v>0</v>
      </c>
      <c r="AP78" s="396">
        <f>'CROP MANAGEMENT'!AE87</f>
        <v>0</v>
      </c>
      <c r="HL78" s="395">
        <f>'TREE PARAMETERS'!G87</f>
        <v>1.2800000000000001E-2</v>
      </c>
      <c r="HM78" s="395">
        <f>'TREE PARAMETERS'!H87</f>
        <v>1.4999999999999999E-2</v>
      </c>
      <c r="HN78" s="395">
        <f>'TREE PARAMETERS'!I87</f>
        <v>0.24</v>
      </c>
    </row>
    <row r="79" spans="3:222" x14ac:dyDescent="0.3">
      <c r="C79" s="396">
        <f>WEATHER!C89</f>
        <v>9</v>
      </c>
      <c r="D79" s="396">
        <f>WEATHER!D89</f>
        <v>29.4</v>
      </c>
      <c r="E79" s="396">
        <f>WEATHER!E89</f>
        <v>3.967741935483871</v>
      </c>
      <c r="AG79" s="397">
        <f>'CROP MANAGEMENT'!V88</f>
        <v>100</v>
      </c>
      <c r="AH79" s="397">
        <f>'CROP MANAGEMENT'!W88</f>
        <v>1</v>
      </c>
      <c r="AI79" s="396">
        <f>'CROP MANAGEMENT'!X88</f>
        <v>0</v>
      </c>
      <c r="AJ79" s="396">
        <f>'CROP MANAGEMENT'!Y88</f>
        <v>0</v>
      </c>
      <c r="AK79" s="396">
        <f>'CROP MANAGEMENT'!Z88</f>
        <v>0</v>
      </c>
      <c r="AL79" s="396">
        <f>'CROP MANAGEMENT'!AA88</f>
        <v>0</v>
      </c>
      <c r="AM79" s="396">
        <f>'CROP MANAGEMENT'!AB88</f>
        <v>0</v>
      </c>
      <c r="AN79" s="396">
        <f>'CROP MANAGEMENT'!AC88</f>
        <v>0</v>
      </c>
      <c r="AO79" s="396">
        <f>'CROP MANAGEMENT'!AD88</f>
        <v>0</v>
      </c>
      <c r="AP79" s="396">
        <f>'CROP MANAGEMENT'!AE88</f>
        <v>0</v>
      </c>
      <c r="HL79" s="395">
        <f>'TREE PARAMETERS'!G88</f>
        <v>6.4000000000000003E-3</v>
      </c>
      <c r="HM79" s="395">
        <f>'TREE PARAMETERS'!H88</f>
        <v>2.0999999999999998E-2</v>
      </c>
      <c r="HN79" s="395">
        <f>'TREE PARAMETERS'!I88</f>
        <v>0.01</v>
      </c>
    </row>
    <row r="80" spans="3:222" x14ac:dyDescent="0.3">
      <c r="C80" s="396">
        <f>WEATHER!C90</f>
        <v>0</v>
      </c>
      <c r="D80" s="396">
        <f>WEATHER!D90</f>
        <v>29.1</v>
      </c>
      <c r="E80" s="396">
        <f>WEATHER!E90</f>
        <v>3.967741935483871</v>
      </c>
      <c r="AG80" s="397">
        <f>'CROP MANAGEMENT'!V89</f>
        <v>100</v>
      </c>
      <c r="AH80" s="397">
        <f>'CROP MANAGEMENT'!W89</f>
        <v>1</v>
      </c>
      <c r="AI80" s="396">
        <f>'CROP MANAGEMENT'!X89</f>
        <v>0</v>
      </c>
      <c r="AJ80" s="396">
        <f>'CROP MANAGEMENT'!Y89</f>
        <v>0</v>
      </c>
      <c r="AK80" s="396">
        <f>'CROP MANAGEMENT'!Z89</f>
        <v>0</v>
      </c>
      <c r="AL80" s="396">
        <f>'CROP MANAGEMENT'!AA89</f>
        <v>0</v>
      </c>
      <c r="AM80" s="396">
        <f>'CROP MANAGEMENT'!AB89</f>
        <v>0</v>
      </c>
      <c r="AN80" s="396">
        <f>'CROP MANAGEMENT'!AC89</f>
        <v>0</v>
      </c>
      <c r="AO80" s="396">
        <f>'CROP MANAGEMENT'!AD89</f>
        <v>0</v>
      </c>
      <c r="AP80" s="396">
        <f>'CROP MANAGEMENT'!AE89</f>
        <v>0</v>
      </c>
      <c r="HL80" s="395">
        <f>'TREE PARAMETERS'!G89</f>
        <v>0</v>
      </c>
      <c r="HM80" s="395">
        <f>'TREE PARAMETERS'!H89</f>
        <v>1.2E-2</v>
      </c>
      <c r="HN80" s="395">
        <f>'TREE PARAMETERS'!I89</f>
        <v>0</v>
      </c>
    </row>
    <row r="81" spans="3:222" x14ac:dyDescent="0.3">
      <c r="C81" s="396">
        <f>WEATHER!C91</f>
        <v>41</v>
      </c>
      <c r="D81" s="396">
        <f>WEATHER!D91</f>
        <v>26.5</v>
      </c>
      <c r="E81" s="396">
        <f>WEATHER!E91</f>
        <v>3.967741935483871</v>
      </c>
      <c r="AG81" s="397">
        <f>'CROP MANAGEMENT'!V90</f>
        <v>100</v>
      </c>
      <c r="AH81" s="397">
        <f>'CROP MANAGEMENT'!W90</f>
        <v>1</v>
      </c>
      <c r="AI81" s="396">
        <f>'CROP MANAGEMENT'!X90</f>
        <v>0</v>
      </c>
      <c r="AJ81" s="396">
        <f>'CROP MANAGEMENT'!Y90</f>
        <v>0</v>
      </c>
      <c r="AK81" s="396">
        <f>'CROP MANAGEMENT'!Z90</f>
        <v>0</v>
      </c>
      <c r="AL81" s="396">
        <f>'CROP MANAGEMENT'!AA90</f>
        <v>0</v>
      </c>
      <c r="AM81" s="396">
        <f>'CROP MANAGEMENT'!AB90</f>
        <v>0</v>
      </c>
      <c r="AN81" s="396">
        <f>'CROP MANAGEMENT'!AC90</f>
        <v>0</v>
      </c>
      <c r="AO81" s="396">
        <f>'CROP MANAGEMENT'!AD90</f>
        <v>0</v>
      </c>
      <c r="AP81" s="396">
        <f>'CROP MANAGEMENT'!AE90</f>
        <v>0</v>
      </c>
      <c r="HL81" s="395">
        <f>'TREE PARAMETERS'!G90</f>
        <v>1</v>
      </c>
      <c r="HM81" s="395">
        <f>'TREE PARAMETERS'!H90</f>
        <v>1</v>
      </c>
      <c r="HN81" s="395">
        <f>'TREE PARAMETERS'!I90</f>
        <v>1</v>
      </c>
    </row>
    <row r="82" spans="3:222" x14ac:dyDescent="0.3">
      <c r="C82" s="396">
        <f>WEATHER!C92</f>
        <v>0</v>
      </c>
      <c r="D82" s="396">
        <f>WEATHER!D92</f>
        <v>29.4</v>
      </c>
      <c r="E82" s="396">
        <f>WEATHER!E92</f>
        <v>3.967741935483871</v>
      </c>
      <c r="AG82" s="397">
        <f>'CROP MANAGEMENT'!V91</f>
        <v>100</v>
      </c>
      <c r="AH82" s="397">
        <f>'CROP MANAGEMENT'!W91</f>
        <v>1</v>
      </c>
      <c r="AI82" s="396">
        <f>'CROP MANAGEMENT'!X91</f>
        <v>0</v>
      </c>
      <c r="AJ82" s="396">
        <f>'CROP MANAGEMENT'!Y91</f>
        <v>0</v>
      </c>
      <c r="AK82" s="396">
        <f>'CROP MANAGEMENT'!Z91</f>
        <v>0</v>
      </c>
      <c r="AL82" s="396">
        <f>'CROP MANAGEMENT'!AA91</f>
        <v>0</v>
      </c>
      <c r="AM82" s="396">
        <f>'CROP MANAGEMENT'!AB91</f>
        <v>0</v>
      </c>
      <c r="AN82" s="396">
        <f>'CROP MANAGEMENT'!AC91</f>
        <v>0</v>
      </c>
      <c r="AO82" s="396">
        <f>'CROP MANAGEMENT'!AD91</f>
        <v>0</v>
      </c>
      <c r="AP82" s="396">
        <f>'CROP MANAGEMENT'!AE91</f>
        <v>0</v>
      </c>
      <c r="HL82" s="395">
        <f>'TREE PARAMETERS'!G91</f>
        <v>0.05</v>
      </c>
      <c r="HM82" s="395">
        <f>'TREE PARAMETERS'!H91</f>
        <v>0.05</v>
      </c>
      <c r="HN82" s="395">
        <f>'TREE PARAMETERS'!I91</f>
        <v>0.05</v>
      </c>
    </row>
    <row r="83" spans="3:222" x14ac:dyDescent="0.3">
      <c r="C83" s="396">
        <f>WEATHER!C93</f>
        <v>4</v>
      </c>
      <c r="D83" s="396">
        <f>WEATHER!D93</f>
        <v>30.6</v>
      </c>
      <c r="E83" s="396">
        <f>WEATHER!E93</f>
        <v>3.967741935483871</v>
      </c>
      <c r="AG83" s="397">
        <f>'CROP MANAGEMENT'!V92</f>
        <v>100</v>
      </c>
      <c r="AH83" s="397">
        <f>'CROP MANAGEMENT'!W92</f>
        <v>1</v>
      </c>
      <c r="AI83" s="396">
        <f>'CROP MANAGEMENT'!X92</f>
        <v>0</v>
      </c>
      <c r="AJ83" s="396">
        <f>'CROP MANAGEMENT'!Y92</f>
        <v>0</v>
      </c>
      <c r="AK83" s="396">
        <f>'CROP MANAGEMENT'!Z92</f>
        <v>0</v>
      </c>
      <c r="AL83" s="396">
        <f>'CROP MANAGEMENT'!AA92</f>
        <v>0</v>
      </c>
      <c r="AM83" s="396">
        <f>'CROP MANAGEMENT'!AB92</f>
        <v>0</v>
      </c>
      <c r="AN83" s="396">
        <f>'CROP MANAGEMENT'!AC92</f>
        <v>0</v>
      </c>
      <c r="AO83" s="396">
        <f>'CROP MANAGEMENT'!AD92</f>
        <v>0</v>
      </c>
      <c r="AP83" s="396">
        <f>'CROP MANAGEMENT'!AE92</f>
        <v>0</v>
      </c>
      <c r="HL83" s="395">
        <f>'TREE PARAMETERS'!G92</f>
        <v>3</v>
      </c>
      <c r="HM83" s="395">
        <f>'TREE PARAMETERS'!H92</f>
        <v>3</v>
      </c>
      <c r="HN83" s="395">
        <f>'TREE PARAMETERS'!I92</f>
        <v>3</v>
      </c>
    </row>
    <row r="84" spans="3:222" x14ac:dyDescent="0.3">
      <c r="C84" s="396">
        <f>WEATHER!C94</f>
        <v>79</v>
      </c>
      <c r="D84" s="396">
        <f>WEATHER!D94</f>
        <v>28.8</v>
      </c>
      <c r="E84" s="396">
        <f>WEATHER!E94</f>
        <v>3.967741935483871</v>
      </c>
      <c r="AG84" s="397">
        <f>'CROP MANAGEMENT'!V93</f>
        <v>100</v>
      </c>
      <c r="AH84" s="397">
        <f>'CROP MANAGEMENT'!W93</f>
        <v>1</v>
      </c>
      <c r="AI84" s="396">
        <f>'CROP MANAGEMENT'!X93</f>
        <v>0</v>
      </c>
      <c r="AJ84" s="396">
        <f>'CROP MANAGEMENT'!Y93</f>
        <v>0</v>
      </c>
      <c r="AK84" s="396">
        <f>'CROP MANAGEMENT'!Z93</f>
        <v>0</v>
      </c>
      <c r="AL84" s="396">
        <f>'CROP MANAGEMENT'!AA93</f>
        <v>0</v>
      </c>
      <c r="AM84" s="396">
        <f>'CROP MANAGEMENT'!AB93</f>
        <v>0</v>
      </c>
      <c r="AN84" s="396">
        <f>'CROP MANAGEMENT'!AC93</f>
        <v>0</v>
      </c>
      <c r="AO84" s="396">
        <f>'CROP MANAGEMENT'!AD93</f>
        <v>0</v>
      </c>
      <c r="AP84" s="396">
        <f>'CROP MANAGEMENT'!AE93</f>
        <v>0</v>
      </c>
      <c r="HL84" s="395">
        <f>'TREE PARAMETERS'!G93</f>
        <v>60</v>
      </c>
      <c r="HM84" s="395">
        <f>'TREE PARAMETERS'!H93</f>
        <v>60</v>
      </c>
      <c r="HN84" s="395">
        <f>'TREE PARAMETERS'!I93</f>
        <v>60</v>
      </c>
    </row>
    <row r="85" spans="3:222" x14ac:dyDescent="0.3">
      <c r="C85" s="396">
        <f>WEATHER!C95</f>
        <v>5</v>
      </c>
      <c r="D85" s="396">
        <f>WEATHER!D95</f>
        <v>30.9</v>
      </c>
      <c r="E85" s="396">
        <f>WEATHER!E95</f>
        <v>3.967741935483871</v>
      </c>
      <c r="AG85" s="397">
        <f>'CROP MANAGEMENT'!V94</f>
        <v>100</v>
      </c>
      <c r="AH85" s="397">
        <f>'CROP MANAGEMENT'!W94</f>
        <v>1</v>
      </c>
      <c r="AI85" s="396">
        <f>'CROP MANAGEMENT'!X94</f>
        <v>0</v>
      </c>
      <c r="AJ85" s="396">
        <f>'CROP MANAGEMENT'!Y94</f>
        <v>0</v>
      </c>
      <c r="AK85" s="396">
        <f>'CROP MANAGEMENT'!Z94</f>
        <v>0</v>
      </c>
      <c r="AL85" s="396">
        <f>'CROP MANAGEMENT'!AA94</f>
        <v>0</v>
      </c>
      <c r="AM85" s="396">
        <f>'CROP MANAGEMENT'!AB94</f>
        <v>0</v>
      </c>
      <c r="AN85" s="396">
        <f>'CROP MANAGEMENT'!AC94</f>
        <v>0</v>
      </c>
      <c r="AO85" s="396">
        <f>'CROP MANAGEMENT'!AD94</f>
        <v>0</v>
      </c>
      <c r="AP85" s="396">
        <f>'CROP MANAGEMENT'!AE94</f>
        <v>0</v>
      </c>
      <c r="HL85" s="395">
        <f>'TREE PARAMETERS'!G94</f>
        <v>2</v>
      </c>
      <c r="HM85" s="395">
        <f>'TREE PARAMETERS'!H94</f>
        <v>2</v>
      </c>
      <c r="HN85" s="395">
        <f>'TREE PARAMETERS'!I94</f>
        <v>2</v>
      </c>
    </row>
    <row r="86" spans="3:222" x14ac:dyDescent="0.3">
      <c r="C86" s="396">
        <f>WEATHER!C96</f>
        <v>0</v>
      </c>
      <c r="D86" s="396">
        <f>WEATHER!D96</f>
        <v>28.6</v>
      </c>
      <c r="E86" s="396">
        <f>WEATHER!E96</f>
        <v>3.967741935483871</v>
      </c>
      <c r="AG86" s="397">
        <f>'CROP MANAGEMENT'!V95</f>
        <v>100</v>
      </c>
      <c r="AH86" s="397">
        <f>'CROP MANAGEMENT'!W95</f>
        <v>1</v>
      </c>
      <c r="AI86" s="396">
        <f>'CROP MANAGEMENT'!X95</f>
        <v>0</v>
      </c>
      <c r="AJ86" s="396">
        <f>'CROP MANAGEMENT'!Y95</f>
        <v>0</v>
      </c>
      <c r="AK86" s="396">
        <f>'CROP MANAGEMENT'!Z95</f>
        <v>0</v>
      </c>
      <c r="AL86" s="396">
        <f>'CROP MANAGEMENT'!AA95</f>
        <v>0</v>
      </c>
      <c r="AM86" s="396">
        <f>'CROP MANAGEMENT'!AB95</f>
        <v>0</v>
      </c>
      <c r="AN86" s="396">
        <f>'CROP MANAGEMENT'!AC95</f>
        <v>0</v>
      </c>
      <c r="AO86" s="396">
        <f>'CROP MANAGEMENT'!AD95</f>
        <v>0</v>
      </c>
      <c r="AP86" s="396">
        <f>'CROP MANAGEMENT'!AE95</f>
        <v>0</v>
      </c>
      <c r="HL86" s="395">
        <f>'TREE PARAMETERS'!G95</f>
        <v>2</v>
      </c>
      <c r="HM86" s="395">
        <f>'TREE PARAMETERS'!H95</f>
        <v>2</v>
      </c>
      <c r="HN86" s="395">
        <f>'TREE PARAMETERS'!I95</f>
        <v>2</v>
      </c>
    </row>
    <row r="87" spans="3:222" x14ac:dyDescent="0.3">
      <c r="C87" s="396">
        <f>WEATHER!C97</f>
        <v>0</v>
      </c>
      <c r="D87" s="396">
        <f>WEATHER!D97</f>
        <v>28.3</v>
      </c>
      <c r="E87" s="396">
        <f>WEATHER!E97</f>
        <v>3.967741935483871</v>
      </c>
      <c r="AG87" s="397">
        <f>'CROP MANAGEMENT'!V96</f>
        <v>100</v>
      </c>
      <c r="AH87" s="397">
        <f>'CROP MANAGEMENT'!W96</f>
        <v>1</v>
      </c>
      <c r="AI87" s="396">
        <f>'CROP MANAGEMENT'!X96</f>
        <v>0</v>
      </c>
      <c r="AJ87" s="396">
        <f>'CROP MANAGEMENT'!Y96</f>
        <v>0</v>
      </c>
      <c r="AK87" s="396">
        <f>'CROP MANAGEMENT'!Z96</f>
        <v>0</v>
      </c>
      <c r="AL87" s="396">
        <f>'CROP MANAGEMENT'!AA96</f>
        <v>0</v>
      </c>
      <c r="AM87" s="396">
        <f>'CROP MANAGEMENT'!AB96</f>
        <v>0</v>
      </c>
      <c r="AN87" s="396">
        <f>'CROP MANAGEMENT'!AC96</f>
        <v>0</v>
      </c>
      <c r="AO87" s="396">
        <f>'CROP MANAGEMENT'!AD96</f>
        <v>0</v>
      </c>
      <c r="AP87" s="396">
        <f>'CROP MANAGEMENT'!AE96</f>
        <v>0</v>
      </c>
      <c r="HL87" s="395">
        <f>'TREE PARAMETERS'!G96</f>
        <v>0.1</v>
      </c>
      <c r="HM87" s="395">
        <f>'TREE PARAMETERS'!H96</f>
        <v>0.1</v>
      </c>
      <c r="HN87" s="395">
        <f>'TREE PARAMETERS'!I96</f>
        <v>0.1</v>
      </c>
    </row>
    <row r="88" spans="3:222" x14ac:dyDescent="0.3">
      <c r="C88" s="396">
        <f>WEATHER!C98</f>
        <v>11</v>
      </c>
      <c r="D88" s="396">
        <f>WEATHER!D98</f>
        <v>30</v>
      </c>
      <c r="E88" s="396">
        <f>WEATHER!E98</f>
        <v>3.967741935483871</v>
      </c>
      <c r="AG88" s="397">
        <f>'CROP MANAGEMENT'!V97</f>
        <v>100</v>
      </c>
      <c r="AH88" s="397">
        <f>'CROP MANAGEMENT'!W97</f>
        <v>1</v>
      </c>
      <c r="AI88" s="396">
        <f>'CROP MANAGEMENT'!X97</f>
        <v>0</v>
      </c>
      <c r="AJ88" s="396">
        <f>'CROP MANAGEMENT'!Y97</f>
        <v>0</v>
      </c>
      <c r="AK88" s="396">
        <f>'CROP MANAGEMENT'!Z97</f>
        <v>0</v>
      </c>
      <c r="AL88" s="396">
        <f>'CROP MANAGEMENT'!AA97</f>
        <v>0</v>
      </c>
      <c r="AM88" s="396">
        <f>'CROP MANAGEMENT'!AB97</f>
        <v>0</v>
      </c>
      <c r="AN88" s="396">
        <f>'CROP MANAGEMENT'!AC97</f>
        <v>0</v>
      </c>
      <c r="AO88" s="396">
        <f>'CROP MANAGEMENT'!AD97</f>
        <v>0</v>
      </c>
      <c r="AP88" s="396">
        <f>'CROP MANAGEMENT'!AE97</f>
        <v>0</v>
      </c>
      <c r="HL88" s="395">
        <f>'TREE PARAMETERS'!G97</f>
        <v>10</v>
      </c>
      <c r="HM88" s="395">
        <f>'TREE PARAMETERS'!H97</f>
        <v>10</v>
      </c>
      <c r="HN88" s="395">
        <f>'TREE PARAMETERS'!I97</f>
        <v>10</v>
      </c>
    </row>
    <row r="89" spans="3:222" x14ac:dyDescent="0.3">
      <c r="C89" s="396">
        <f>WEATHER!C99</f>
        <v>3</v>
      </c>
      <c r="D89" s="396">
        <f>WEATHER!D99</f>
        <v>29.9</v>
      </c>
      <c r="E89" s="396">
        <f>WEATHER!E99</f>
        <v>3.967741935483871</v>
      </c>
      <c r="AG89" s="397">
        <f>'CROP MANAGEMENT'!V98</f>
        <v>100</v>
      </c>
      <c r="AH89" s="397">
        <f>'CROP MANAGEMENT'!W98</f>
        <v>1</v>
      </c>
      <c r="AI89" s="396">
        <f>'CROP MANAGEMENT'!X98</f>
        <v>0</v>
      </c>
      <c r="AJ89" s="396">
        <f>'CROP MANAGEMENT'!Y98</f>
        <v>0</v>
      </c>
      <c r="AK89" s="396">
        <f>'CROP MANAGEMENT'!Z98</f>
        <v>0</v>
      </c>
      <c r="AL89" s="396">
        <f>'CROP MANAGEMENT'!AA98</f>
        <v>0</v>
      </c>
      <c r="AM89" s="396">
        <f>'CROP MANAGEMENT'!AB98</f>
        <v>0</v>
      </c>
      <c r="AN89" s="396">
        <f>'CROP MANAGEMENT'!AC98</f>
        <v>0</v>
      </c>
      <c r="AO89" s="396">
        <f>'CROP MANAGEMENT'!AD98</f>
        <v>0</v>
      </c>
      <c r="AP89" s="396">
        <f>'CROP MANAGEMENT'!AE98</f>
        <v>0</v>
      </c>
      <c r="HL89" s="395">
        <f>'TREE PARAMETERS'!G98</f>
        <v>1.5</v>
      </c>
      <c r="HM89" s="395">
        <f>'TREE PARAMETERS'!H98</f>
        <v>1.5</v>
      </c>
      <c r="HN89" s="395">
        <f>'TREE PARAMETERS'!I98</f>
        <v>1.5</v>
      </c>
    </row>
    <row r="90" spans="3:222" x14ac:dyDescent="0.3">
      <c r="C90" s="396">
        <f>WEATHER!C100</f>
        <v>0</v>
      </c>
      <c r="D90" s="396">
        <f>WEATHER!D100</f>
        <v>30</v>
      </c>
      <c r="E90" s="396">
        <f>WEATHER!E100</f>
        <v>3.967741935483871</v>
      </c>
      <c r="AG90" s="397">
        <f>'CROP MANAGEMENT'!V99</f>
        <v>100</v>
      </c>
      <c r="AH90" s="397">
        <f>'CROP MANAGEMENT'!W99</f>
        <v>1</v>
      </c>
      <c r="AI90" s="396">
        <f>'CROP MANAGEMENT'!X99</f>
        <v>0</v>
      </c>
      <c r="AJ90" s="396">
        <f>'CROP MANAGEMENT'!Y99</f>
        <v>0</v>
      </c>
      <c r="AK90" s="396">
        <f>'CROP MANAGEMENT'!Z99</f>
        <v>0</v>
      </c>
      <c r="AL90" s="396">
        <f>'CROP MANAGEMENT'!AA99</f>
        <v>0</v>
      </c>
      <c r="AM90" s="396">
        <f>'CROP MANAGEMENT'!AB99</f>
        <v>0</v>
      </c>
      <c r="AN90" s="396">
        <f>'CROP MANAGEMENT'!AC99</f>
        <v>0</v>
      </c>
      <c r="AO90" s="396">
        <f>'CROP MANAGEMENT'!AD99</f>
        <v>0</v>
      </c>
      <c r="AP90" s="396">
        <f>'CROP MANAGEMENT'!AE99</f>
        <v>0</v>
      </c>
      <c r="HL90" s="395">
        <f>'TREE PARAMETERS'!G99</f>
        <v>0.5</v>
      </c>
      <c r="HM90" s="395">
        <f>'TREE PARAMETERS'!H99</f>
        <v>0.5</v>
      </c>
      <c r="HN90" s="395">
        <f>'TREE PARAMETERS'!I99</f>
        <v>0.5</v>
      </c>
    </row>
    <row r="91" spans="3:222" x14ac:dyDescent="0.3">
      <c r="C91" s="396">
        <f>WEATHER!C101</f>
        <v>5</v>
      </c>
      <c r="D91" s="396">
        <f>WEATHER!D101</f>
        <v>29.4</v>
      </c>
      <c r="E91" s="396">
        <f>WEATHER!E101</f>
        <v>3.967741935483871</v>
      </c>
      <c r="AG91" s="397">
        <f>'CROP MANAGEMENT'!V100</f>
        <v>100</v>
      </c>
      <c r="AH91" s="397">
        <f>'CROP MANAGEMENT'!W100</f>
        <v>1</v>
      </c>
      <c r="AI91" s="396">
        <f>'CROP MANAGEMENT'!X100</f>
        <v>0</v>
      </c>
      <c r="AJ91" s="396">
        <f>'CROP MANAGEMENT'!Y100</f>
        <v>0</v>
      </c>
      <c r="AK91" s="396">
        <f>'CROP MANAGEMENT'!Z100</f>
        <v>0</v>
      </c>
      <c r="AL91" s="396">
        <f>'CROP MANAGEMENT'!AA100</f>
        <v>0</v>
      </c>
      <c r="AM91" s="396">
        <f>'CROP MANAGEMENT'!AB100</f>
        <v>0</v>
      </c>
      <c r="AN91" s="396">
        <f>'CROP MANAGEMENT'!AC100</f>
        <v>0</v>
      </c>
      <c r="AO91" s="396">
        <f>'CROP MANAGEMENT'!AD100</f>
        <v>0</v>
      </c>
      <c r="AP91" s="396">
        <f>'CROP MANAGEMENT'!AE100</f>
        <v>0</v>
      </c>
      <c r="HL91" s="395">
        <f>'TREE PARAMETERS'!G100</f>
        <v>2.2999999999999998</v>
      </c>
      <c r="HM91" s="395">
        <f>'TREE PARAMETERS'!H100</f>
        <v>2.2999999999999998</v>
      </c>
      <c r="HN91" s="395">
        <f>'TREE PARAMETERS'!I100</f>
        <v>2.2999999999999998</v>
      </c>
    </row>
    <row r="92" spans="3:222" x14ac:dyDescent="0.3">
      <c r="C92" s="396">
        <f>WEATHER!C102</f>
        <v>11</v>
      </c>
      <c r="D92" s="396">
        <f>WEATHER!D102</f>
        <v>30</v>
      </c>
      <c r="E92" s="396">
        <f>WEATHER!E102</f>
        <v>4.0666666666666664</v>
      </c>
      <c r="AG92" s="397">
        <f>'CROP MANAGEMENT'!V101</f>
        <v>100</v>
      </c>
      <c r="AH92" s="397">
        <f>'CROP MANAGEMENT'!W101</f>
        <v>1</v>
      </c>
      <c r="AI92" s="396">
        <f>'CROP MANAGEMENT'!X101</f>
        <v>0</v>
      </c>
      <c r="AJ92" s="396">
        <f>'CROP MANAGEMENT'!Y101</f>
        <v>0</v>
      </c>
      <c r="AK92" s="396">
        <f>'CROP MANAGEMENT'!Z101</f>
        <v>0</v>
      </c>
      <c r="AL92" s="396">
        <f>'CROP MANAGEMENT'!AA101</f>
        <v>0</v>
      </c>
      <c r="AM92" s="396">
        <f>'CROP MANAGEMENT'!AB101</f>
        <v>0</v>
      </c>
      <c r="AN92" s="396">
        <f>'CROP MANAGEMENT'!AC101</f>
        <v>0</v>
      </c>
      <c r="AO92" s="396">
        <f>'CROP MANAGEMENT'!AD101</f>
        <v>0</v>
      </c>
      <c r="AP92" s="396">
        <f>'CROP MANAGEMENT'!AE101</f>
        <v>0</v>
      </c>
      <c r="HL92" s="395">
        <f>'TREE PARAMETERS'!G101</f>
        <v>0.3</v>
      </c>
      <c r="HM92" s="395">
        <f>'TREE PARAMETERS'!H101</f>
        <v>0.3</v>
      </c>
      <c r="HN92" s="395">
        <f>'TREE PARAMETERS'!I101</f>
        <v>0.3</v>
      </c>
    </row>
    <row r="93" spans="3:222" x14ac:dyDescent="0.3">
      <c r="C93" s="396">
        <f>WEATHER!C103</f>
        <v>3</v>
      </c>
      <c r="D93" s="396">
        <f>WEATHER!D103</f>
        <v>29.8</v>
      </c>
      <c r="E93" s="396">
        <f>WEATHER!E103</f>
        <v>4.0666666666666664</v>
      </c>
      <c r="AG93" s="397">
        <f>'CROP MANAGEMENT'!V102</f>
        <v>100</v>
      </c>
      <c r="AH93" s="397">
        <f>'CROP MANAGEMENT'!W102</f>
        <v>1</v>
      </c>
      <c r="AI93" s="396">
        <f>'CROP MANAGEMENT'!X102</f>
        <v>0</v>
      </c>
      <c r="AJ93" s="396">
        <f>'CROP MANAGEMENT'!Y102</f>
        <v>0</v>
      </c>
      <c r="AK93" s="396">
        <f>'CROP MANAGEMENT'!Z102</f>
        <v>0</v>
      </c>
      <c r="AL93" s="396">
        <f>'CROP MANAGEMENT'!AA102</f>
        <v>0</v>
      </c>
      <c r="AM93" s="396">
        <f>'CROP MANAGEMENT'!AB102</f>
        <v>0</v>
      </c>
      <c r="AN93" s="396">
        <f>'CROP MANAGEMENT'!AC102</f>
        <v>0</v>
      </c>
      <c r="AO93" s="396">
        <f>'CROP MANAGEMENT'!AD102</f>
        <v>0</v>
      </c>
      <c r="AP93" s="396">
        <f>'CROP MANAGEMENT'!AE102</f>
        <v>0</v>
      </c>
      <c r="HL93" s="395">
        <f>'TREE PARAMETERS'!G102</f>
        <v>0.3</v>
      </c>
      <c r="HM93" s="395">
        <f>'TREE PARAMETERS'!H102</f>
        <v>0.3</v>
      </c>
      <c r="HN93" s="395">
        <f>'TREE PARAMETERS'!I102</f>
        <v>0.3</v>
      </c>
    </row>
    <row r="94" spans="3:222" x14ac:dyDescent="0.3">
      <c r="C94" s="396">
        <f>WEATHER!C104</f>
        <v>0</v>
      </c>
      <c r="D94" s="396">
        <f>WEATHER!D104</f>
        <v>29.5</v>
      </c>
      <c r="E94" s="396">
        <f>WEATHER!E104</f>
        <v>4.0666666666666664</v>
      </c>
      <c r="AG94" s="397">
        <f>'CROP MANAGEMENT'!V103</f>
        <v>100</v>
      </c>
      <c r="AH94" s="397">
        <f>'CROP MANAGEMENT'!W103</f>
        <v>1</v>
      </c>
      <c r="AI94" s="396">
        <f>'CROP MANAGEMENT'!X103</f>
        <v>0</v>
      </c>
      <c r="AJ94" s="396">
        <f>'CROP MANAGEMENT'!Y103</f>
        <v>0</v>
      </c>
      <c r="AK94" s="396">
        <f>'CROP MANAGEMENT'!Z103</f>
        <v>0</v>
      </c>
      <c r="AL94" s="396">
        <f>'CROP MANAGEMENT'!AA103</f>
        <v>0</v>
      </c>
      <c r="AM94" s="396">
        <f>'CROP MANAGEMENT'!AB103</f>
        <v>0</v>
      </c>
      <c r="AN94" s="396">
        <f>'CROP MANAGEMENT'!AC103</f>
        <v>0</v>
      </c>
      <c r="AO94" s="396">
        <f>'CROP MANAGEMENT'!AD103</f>
        <v>0</v>
      </c>
      <c r="AP94" s="396">
        <f>'CROP MANAGEMENT'!AE103</f>
        <v>0</v>
      </c>
      <c r="HL94" s="395">
        <f>'TREE PARAMETERS'!G103</f>
        <v>0</v>
      </c>
      <c r="HM94" s="395">
        <f>'TREE PARAMETERS'!H103</f>
        <v>0</v>
      </c>
      <c r="HN94" s="395">
        <f>'TREE PARAMETERS'!I103</f>
        <v>0</v>
      </c>
    </row>
    <row r="95" spans="3:222" x14ac:dyDescent="0.3">
      <c r="C95" s="396">
        <f>WEATHER!C105</f>
        <v>0</v>
      </c>
      <c r="D95" s="396">
        <f>WEATHER!D105</f>
        <v>29.6</v>
      </c>
      <c r="E95" s="396">
        <f>WEATHER!E105</f>
        <v>4.0666666666666664</v>
      </c>
      <c r="AG95" s="397">
        <f>'CROP MANAGEMENT'!V104</f>
        <v>100</v>
      </c>
      <c r="AH95" s="397">
        <f>'CROP MANAGEMENT'!W104</f>
        <v>1</v>
      </c>
      <c r="AI95" s="396">
        <f>'CROP MANAGEMENT'!X104</f>
        <v>0</v>
      </c>
      <c r="AJ95" s="396">
        <f>'CROP MANAGEMENT'!Y104</f>
        <v>0</v>
      </c>
      <c r="AK95" s="396">
        <f>'CROP MANAGEMENT'!Z104</f>
        <v>0</v>
      </c>
      <c r="AL95" s="396">
        <f>'CROP MANAGEMENT'!AA104</f>
        <v>0</v>
      </c>
      <c r="AM95" s="396">
        <f>'CROP MANAGEMENT'!AB104</f>
        <v>0</v>
      </c>
      <c r="AN95" s="396">
        <f>'CROP MANAGEMENT'!AC104</f>
        <v>0</v>
      </c>
      <c r="AO95" s="396">
        <f>'CROP MANAGEMENT'!AD104</f>
        <v>0</v>
      </c>
      <c r="AP95" s="396">
        <f>'CROP MANAGEMENT'!AE104</f>
        <v>0</v>
      </c>
      <c r="HL95" s="395">
        <f>'TREE PARAMETERS'!G104</f>
        <v>0</v>
      </c>
      <c r="HM95" s="395">
        <f>'TREE PARAMETERS'!H104</f>
        <v>0</v>
      </c>
      <c r="HN95" s="395">
        <f>'TREE PARAMETERS'!I104</f>
        <v>0</v>
      </c>
    </row>
    <row r="96" spans="3:222" x14ac:dyDescent="0.3">
      <c r="C96" s="396">
        <f>WEATHER!C106</f>
        <v>0</v>
      </c>
      <c r="D96" s="396">
        <f>WEATHER!D106</f>
        <v>29.4</v>
      </c>
      <c r="E96" s="396">
        <f>WEATHER!E106</f>
        <v>4.0666666666666664</v>
      </c>
      <c r="AG96" s="397">
        <f>'CROP MANAGEMENT'!V105</f>
        <v>100</v>
      </c>
      <c r="AH96" s="397">
        <f>'CROP MANAGEMENT'!W105</f>
        <v>1</v>
      </c>
      <c r="AI96" s="396">
        <f>'CROP MANAGEMENT'!X105</f>
        <v>0</v>
      </c>
      <c r="AJ96" s="396">
        <f>'CROP MANAGEMENT'!Y105</f>
        <v>0</v>
      </c>
      <c r="AK96" s="396">
        <f>'CROP MANAGEMENT'!Z105</f>
        <v>0</v>
      </c>
      <c r="AL96" s="396">
        <f>'CROP MANAGEMENT'!AA105</f>
        <v>0</v>
      </c>
      <c r="AM96" s="396">
        <f>'CROP MANAGEMENT'!AB105</f>
        <v>0</v>
      </c>
      <c r="AN96" s="396">
        <f>'CROP MANAGEMENT'!AC105</f>
        <v>0</v>
      </c>
      <c r="AO96" s="396">
        <f>'CROP MANAGEMENT'!AD105</f>
        <v>0</v>
      </c>
      <c r="AP96" s="396">
        <f>'CROP MANAGEMENT'!AE105</f>
        <v>0</v>
      </c>
      <c r="HL96" s="395">
        <f>'TREE PARAMETERS'!G105</f>
        <v>0</v>
      </c>
      <c r="HM96" s="395">
        <f>'TREE PARAMETERS'!H105</f>
        <v>0</v>
      </c>
      <c r="HN96" s="395">
        <f>'TREE PARAMETERS'!I105</f>
        <v>0</v>
      </c>
    </row>
    <row r="97" spans="3:222" x14ac:dyDescent="0.3">
      <c r="C97" s="396">
        <f>WEATHER!C107</f>
        <v>0</v>
      </c>
      <c r="D97" s="396">
        <f>WEATHER!D107</f>
        <v>29.6</v>
      </c>
      <c r="E97" s="396">
        <f>WEATHER!E107</f>
        <v>4.0666666666666664</v>
      </c>
      <c r="AG97" s="397">
        <f>'CROP MANAGEMENT'!V106</f>
        <v>100</v>
      </c>
      <c r="AH97" s="397">
        <f>'CROP MANAGEMENT'!W106</f>
        <v>1</v>
      </c>
      <c r="AI97" s="396">
        <f>'CROP MANAGEMENT'!X106</f>
        <v>0</v>
      </c>
      <c r="AJ97" s="396">
        <f>'CROP MANAGEMENT'!Y106</f>
        <v>0</v>
      </c>
      <c r="AK97" s="396">
        <f>'CROP MANAGEMENT'!Z106</f>
        <v>0</v>
      </c>
      <c r="AL97" s="396">
        <f>'CROP MANAGEMENT'!AA106</f>
        <v>0</v>
      </c>
      <c r="AM97" s="396">
        <f>'CROP MANAGEMENT'!AB106</f>
        <v>0</v>
      </c>
      <c r="AN97" s="396">
        <f>'CROP MANAGEMENT'!AC106</f>
        <v>0</v>
      </c>
      <c r="AO97" s="396">
        <f>'CROP MANAGEMENT'!AD106</f>
        <v>0</v>
      </c>
      <c r="AP97" s="396">
        <f>'CROP MANAGEMENT'!AE106</f>
        <v>0</v>
      </c>
      <c r="HL97" s="395">
        <f>'TREE PARAMETERS'!G106</f>
        <v>75</v>
      </c>
      <c r="HM97" s="395">
        <f>'TREE PARAMETERS'!H106</f>
        <v>75</v>
      </c>
      <c r="HN97" s="395">
        <f>'TREE PARAMETERS'!I106</f>
        <v>60</v>
      </c>
    </row>
    <row r="98" spans="3:222" x14ac:dyDescent="0.3">
      <c r="C98" s="396">
        <f>WEATHER!C108</f>
        <v>0</v>
      </c>
      <c r="D98" s="396">
        <f>WEATHER!D108</f>
        <v>27.3</v>
      </c>
      <c r="E98" s="396">
        <f>WEATHER!E108</f>
        <v>4.0666666666666664</v>
      </c>
      <c r="AG98" s="397">
        <f>'CROP MANAGEMENT'!V107</f>
        <v>100</v>
      </c>
      <c r="AH98" s="397">
        <f>'CROP MANAGEMENT'!W107</f>
        <v>1</v>
      </c>
      <c r="AI98" s="396">
        <f>'CROP MANAGEMENT'!X107</f>
        <v>0</v>
      </c>
      <c r="AJ98" s="396">
        <f>'CROP MANAGEMENT'!Y107</f>
        <v>0</v>
      </c>
      <c r="AK98" s="396">
        <f>'CROP MANAGEMENT'!Z107</f>
        <v>0</v>
      </c>
      <c r="AL98" s="396">
        <f>'CROP MANAGEMENT'!AA107</f>
        <v>0</v>
      </c>
      <c r="AM98" s="396">
        <f>'CROP MANAGEMENT'!AB107</f>
        <v>0</v>
      </c>
      <c r="AN98" s="396">
        <f>'CROP MANAGEMENT'!AC107</f>
        <v>0</v>
      </c>
      <c r="AO98" s="396">
        <f>'CROP MANAGEMENT'!AD107</f>
        <v>0</v>
      </c>
      <c r="AP98" s="396">
        <f>'CROP MANAGEMENT'!AE107</f>
        <v>0</v>
      </c>
      <c r="HL98" s="395">
        <f>'TREE PARAMETERS'!G107</f>
        <v>0.05</v>
      </c>
      <c r="HM98" s="395">
        <f>'TREE PARAMETERS'!H107</f>
        <v>0.05</v>
      </c>
      <c r="HN98" s="395">
        <f>'TREE PARAMETERS'!I107</f>
        <v>0.05</v>
      </c>
    </row>
    <row r="99" spans="3:222" x14ac:dyDescent="0.3">
      <c r="C99" s="396">
        <f>WEATHER!C109</f>
        <v>0</v>
      </c>
      <c r="D99" s="396">
        <f>WEATHER!D109</f>
        <v>28.2</v>
      </c>
      <c r="E99" s="396">
        <f>WEATHER!E109</f>
        <v>4.0666666666666664</v>
      </c>
      <c r="AG99" s="397">
        <f>'CROP MANAGEMENT'!V108</f>
        <v>100</v>
      </c>
      <c r="AH99" s="397">
        <f>'CROP MANAGEMENT'!W108</f>
        <v>1</v>
      </c>
      <c r="AI99" s="396">
        <f>'CROP MANAGEMENT'!X108</f>
        <v>0</v>
      </c>
      <c r="AJ99" s="396">
        <f>'CROP MANAGEMENT'!Y108</f>
        <v>0</v>
      </c>
      <c r="AK99" s="396">
        <f>'CROP MANAGEMENT'!Z108</f>
        <v>0</v>
      </c>
      <c r="AL99" s="396">
        <f>'CROP MANAGEMENT'!AA108</f>
        <v>0</v>
      </c>
      <c r="AM99" s="396">
        <f>'CROP MANAGEMENT'!AB108</f>
        <v>0</v>
      </c>
      <c r="AN99" s="396">
        <f>'CROP MANAGEMENT'!AC108</f>
        <v>0</v>
      </c>
      <c r="AO99" s="396">
        <f>'CROP MANAGEMENT'!AD108</f>
        <v>0</v>
      </c>
      <c r="AP99" s="396">
        <f>'CROP MANAGEMENT'!AE108</f>
        <v>0</v>
      </c>
      <c r="HL99" s="395">
        <f>'TREE PARAMETERS'!G108</f>
        <v>0</v>
      </c>
      <c r="HM99" s="395">
        <f>'TREE PARAMETERS'!H108</f>
        <v>0</v>
      </c>
      <c r="HN99" s="395">
        <f>'TREE PARAMETERS'!I108</f>
        <v>0</v>
      </c>
    </row>
    <row r="100" spans="3:222" x14ac:dyDescent="0.3">
      <c r="C100" s="396">
        <f>WEATHER!C110</f>
        <v>0</v>
      </c>
      <c r="D100" s="396">
        <f>WEATHER!D110</f>
        <v>29.3</v>
      </c>
      <c r="E100" s="396">
        <f>WEATHER!E110</f>
        <v>4.0666666666666664</v>
      </c>
      <c r="AG100" s="397">
        <f>'CROP MANAGEMENT'!V109</f>
        <v>100</v>
      </c>
      <c r="AH100" s="397">
        <f>'CROP MANAGEMENT'!W109</f>
        <v>1</v>
      </c>
      <c r="AI100" s="396">
        <f>'CROP MANAGEMENT'!X109</f>
        <v>0</v>
      </c>
      <c r="AJ100" s="396">
        <f>'CROP MANAGEMENT'!Y109</f>
        <v>0</v>
      </c>
      <c r="AK100" s="396">
        <f>'CROP MANAGEMENT'!Z109</f>
        <v>0</v>
      </c>
      <c r="AL100" s="396">
        <f>'CROP MANAGEMENT'!AA109</f>
        <v>0</v>
      </c>
      <c r="AM100" s="396">
        <f>'CROP MANAGEMENT'!AB109</f>
        <v>0</v>
      </c>
      <c r="AN100" s="396">
        <f>'CROP MANAGEMENT'!AC109</f>
        <v>0</v>
      </c>
      <c r="AO100" s="396">
        <f>'CROP MANAGEMENT'!AD109</f>
        <v>0</v>
      </c>
      <c r="AP100" s="396">
        <f>'CROP MANAGEMENT'!AE109</f>
        <v>0</v>
      </c>
      <c r="HL100" s="395">
        <f>'TREE PARAMETERS'!G109</f>
        <v>0</v>
      </c>
      <c r="HM100" s="395">
        <f>'TREE PARAMETERS'!H109</f>
        <v>0</v>
      </c>
      <c r="HN100" s="395">
        <f>'TREE PARAMETERS'!I109</f>
        <v>0</v>
      </c>
    </row>
    <row r="101" spans="3:222" x14ac:dyDescent="0.3">
      <c r="C101" s="396">
        <f>WEATHER!C111</f>
        <v>4</v>
      </c>
      <c r="D101" s="396">
        <f>WEATHER!D111</f>
        <v>30.1</v>
      </c>
      <c r="E101" s="396">
        <f>WEATHER!E111</f>
        <v>4.0666666666666664</v>
      </c>
      <c r="AG101" s="397">
        <f>'CROP MANAGEMENT'!V110</f>
        <v>100</v>
      </c>
      <c r="AH101" s="397">
        <f>'CROP MANAGEMENT'!W110</f>
        <v>1</v>
      </c>
      <c r="AI101" s="396">
        <f>'CROP MANAGEMENT'!X110</f>
        <v>0</v>
      </c>
      <c r="AJ101" s="396">
        <f>'CROP MANAGEMENT'!Y110</f>
        <v>0</v>
      </c>
      <c r="AK101" s="396">
        <f>'CROP MANAGEMENT'!Z110</f>
        <v>0</v>
      </c>
      <c r="AL101" s="396">
        <f>'CROP MANAGEMENT'!AA110</f>
        <v>0</v>
      </c>
      <c r="AM101" s="396">
        <f>'CROP MANAGEMENT'!AB110</f>
        <v>0</v>
      </c>
      <c r="AN101" s="396">
        <f>'CROP MANAGEMENT'!AC110</f>
        <v>0</v>
      </c>
      <c r="AO101" s="396">
        <f>'CROP MANAGEMENT'!AD110</f>
        <v>0</v>
      </c>
      <c r="AP101" s="396">
        <f>'CROP MANAGEMENT'!AE110</f>
        <v>0</v>
      </c>
      <c r="HL101" s="395">
        <f>'TREE PARAMETERS'!G110</f>
        <v>0</v>
      </c>
      <c r="HM101" s="395">
        <f>'TREE PARAMETERS'!H110</f>
        <v>0</v>
      </c>
      <c r="HN101" s="395">
        <f>'TREE PARAMETERS'!I110</f>
        <v>0</v>
      </c>
    </row>
    <row r="102" spans="3:222" x14ac:dyDescent="0.3">
      <c r="C102" s="396">
        <f>WEATHER!C112</f>
        <v>0</v>
      </c>
      <c r="D102" s="396">
        <f>WEATHER!D112</f>
        <v>29.4</v>
      </c>
      <c r="E102" s="396">
        <f>WEATHER!E112</f>
        <v>4.0666666666666664</v>
      </c>
      <c r="AG102" s="397">
        <f>'CROP MANAGEMENT'!V111</f>
        <v>100</v>
      </c>
      <c r="AH102" s="397">
        <f>'CROP MANAGEMENT'!W111</f>
        <v>1</v>
      </c>
      <c r="AI102" s="396">
        <f>'CROP MANAGEMENT'!X111</f>
        <v>0</v>
      </c>
      <c r="AJ102" s="396">
        <f>'CROP MANAGEMENT'!Y111</f>
        <v>0</v>
      </c>
      <c r="AK102" s="396">
        <f>'CROP MANAGEMENT'!Z111</f>
        <v>0</v>
      </c>
      <c r="AL102" s="396">
        <f>'CROP MANAGEMENT'!AA111</f>
        <v>0</v>
      </c>
      <c r="AM102" s="396">
        <f>'CROP MANAGEMENT'!AB111</f>
        <v>0</v>
      </c>
      <c r="AN102" s="396">
        <f>'CROP MANAGEMENT'!AC111</f>
        <v>0</v>
      </c>
      <c r="AO102" s="396">
        <f>'CROP MANAGEMENT'!AD111</f>
        <v>0</v>
      </c>
      <c r="AP102" s="396">
        <f>'CROP MANAGEMENT'!AE111</f>
        <v>0</v>
      </c>
      <c r="HL102" s="395">
        <f>'TREE PARAMETERS'!G111</f>
        <v>0</v>
      </c>
      <c r="HM102" s="395">
        <f>'TREE PARAMETERS'!H111</f>
        <v>0</v>
      </c>
      <c r="HN102" s="395">
        <f>'TREE PARAMETERS'!I111</f>
        <v>0</v>
      </c>
    </row>
    <row r="103" spans="3:222" x14ac:dyDescent="0.3">
      <c r="C103" s="396">
        <f>WEATHER!C113</f>
        <v>13</v>
      </c>
      <c r="D103" s="396">
        <f>WEATHER!D113</f>
        <v>30.1</v>
      </c>
      <c r="E103" s="396">
        <f>WEATHER!E113</f>
        <v>4.0666666666666664</v>
      </c>
      <c r="AG103" s="397">
        <f>'CROP MANAGEMENT'!V112</f>
        <v>100</v>
      </c>
      <c r="AH103" s="397">
        <f>'CROP MANAGEMENT'!W112</f>
        <v>1</v>
      </c>
      <c r="AI103" s="396">
        <f>'CROP MANAGEMENT'!X112</f>
        <v>0</v>
      </c>
      <c r="AJ103" s="396">
        <f>'CROP MANAGEMENT'!Y112</f>
        <v>0</v>
      </c>
      <c r="AK103" s="396">
        <f>'CROP MANAGEMENT'!Z112</f>
        <v>0</v>
      </c>
      <c r="AL103" s="396">
        <f>'CROP MANAGEMENT'!AA112</f>
        <v>0</v>
      </c>
      <c r="AM103" s="396">
        <f>'CROP MANAGEMENT'!AB112</f>
        <v>0</v>
      </c>
      <c r="AN103" s="396">
        <f>'CROP MANAGEMENT'!AC112</f>
        <v>0</v>
      </c>
      <c r="AO103" s="396">
        <f>'CROP MANAGEMENT'!AD112</f>
        <v>0</v>
      </c>
      <c r="AP103" s="396">
        <f>'CROP MANAGEMENT'!AE112</f>
        <v>0</v>
      </c>
      <c r="HL103" s="395">
        <f>'TREE PARAMETERS'!G112</f>
        <v>0</v>
      </c>
      <c r="HM103" s="395">
        <f>'TREE PARAMETERS'!H112</f>
        <v>0</v>
      </c>
      <c r="HN103" s="395">
        <f>'TREE PARAMETERS'!I112</f>
        <v>0</v>
      </c>
    </row>
    <row r="104" spans="3:222" x14ac:dyDescent="0.3">
      <c r="C104" s="396">
        <f>WEATHER!C114</f>
        <v>0</v>
      </c>
      <c r="D104" s="396">
        <f>WEATHER!D114</f>
        <v>30.3</v>
      </c>
      <c r="E104" s="396">
        <f>WEATHER!E114</f>
        <v>4.0666666666666664</v>
      </c>
      <c r="AG104" s="397">
        <f>'CROP MANAGEMENT'!V113</f>
        <v>100</v>
      </c>
      <c r="AH104" s="397">
        <f>'CROP MANAGEMENT'!W113</f>
        <v>1</v>
      </c>
      <c r="AI104" s="396">
        <f>'CROP MANAGEMENT'!X113</f>
        <v>0</v>
      </c>
      <c r="AJ104" s="396">
        <f>'CROP MANAGEMENT'!Y113</f>
        <v>0</v>
      </c>
      <c r="AK104" s="396">
        <f>'CROP MANAGEMENT'!Z113</f>
        <v>0</v>
      </c>
      <c r="AL104" s="396">
        <f>'CROP MANAGEMENT'!AA113</f>
        <v>0</v>
      </c>
      <c r="AM104" s="396">
        <f>'CROP MANAGEMENT'!AB113</f>
        <v>0</v>
      </c>
      <c r="AN104" s="396">
        <f>'CROP MANAGEMENT'!AC113</f>
        <v>0</v>
      </c>
      <c r="AO104" s="396">
        <f>'CROP MANAGEMENT'!AD113</f>
        <v>0</v>
      </c>
      <c r="AP104" s="396">
        <f>'CROP MANAGEMENT'!AE113</f>
        <v>0</v>
      </c>
      <c r="HL104" s="395">
        <f>'TREE PARAMETERS'!G113</f>
        <v>0</v>
      </c>
      <c r="HM104" s="395">
        <f>'TREE PARAMETERS'!H113</f>
        <v>0</v>
      </c>
      <c r="HN104" s="395">
        <f>'TREE PARAMETERS'!I113</f>
        <v>0</v>
      </c>
    </row>
    <row r="105" spans="3:222" x14ac:dyDescent="0.3">
      <c r="C105" s="396">
        <f>WEATHER!C115</f>
        <v>0</v>
      </c>
      <c r="D105" s="396">
        <f>WEATHER!D115</f>
        <v>29.1</v>
      </c>
      <c r="E105" s="396">
        <f>WEATHER!E115</f>
        <v>4.0666666666666664</v>
      </c>
      <c r="AG105" s="397">
        <f>'CROP MANAGEMENT'!V114</f>
        <v>100</v>
      </c>
      <c r="AH105" s="397">
        <f>'CROP MANAGEMENT'!W114</f>
        <v>1</v>
      </c>
      <c r="AI105" s="396">
        <f>'CROP MANAGEMENT'!X114</f>
        <v>0</v>
      </c>
      <c r="AJ105" s="396">
        <f>'CROP MANAGEMENT'!Y114</f>
        <v>0</v>
      </c>
      <c r="AK105" s="396">
        <f>'CROP MANAGEMENT'!Z114</f>
        <v>0</v>
      </c>
      <c r="AL105" s="396">
        <f>'CROP MANAGEMENT'!AA114</f>
        <v>0</v>
      </c>
      <c r="AM105" s="396">
        <f>'CROP MANAGEMENT'!AB114</f>
        <v>0</v>
      </c>
      <c r="AN105" s="396">
        <f>'CROP MANAGEMENT'!AC114</f>
        <v>0</v>
      </c>
      <c r="AO105" s="396">
        <f>'CROP MANAGEMENT'!AD114</f>
        <v>0</v>
      </c>
      <c r="AP105" s="396">
        <f>'CROP MANAGEMENT'!AE114</f>
        <v>0</v>
      </c>
      <c r="HL105" s="395">
        <f>'TREE PARAMETERS'!G114</f>
        <v>0</v>
      </c>
      <c r="HM105" s="395">
        <f>'TREE PARAMETERS'!H114</f>
        <v>0</v>
      </c>
      <c r="HN105" s="395">
        <f>'TREE PARAMETERS'!I114</f>
        <v>0</v>
      </c>
    </row>
    <row r="106" spans="3:222" x14ac:dyDescent="0.3">
      <c r="C106" s="396">
        <f>WEATHER!C116</f>
        <v>48</v>
      </c>
      <c r="D106" s="396">
        <f>WEATHER!D116</f>
        <v>27</v>
      </c>
      <c r="E106" s="396">
        <f>WEATHER!E116</f>
        <v>4.0666666666666664</v>
      </c>
      <c r="AG106" s="397">
        <f>'CROP MANAGEMENT'!V115</f>
        <v>100</v>
      </c>
      <c r="AH106" s="397">
        <f>'CROP MANAGEMENT'!W115</f>
        <v>1</v>
      </c>
      <c r="AI106" s="396">
        <f>'CROP MANAGEMENT'!X115</f>
        <v>0</v>
      </c>
      <c r="AJ106" s="396">
        <f>'CROP MANAGEMENT'!Y115</f>
        <v>0</v>
      </c>
      <c r="AK106" s="396">
        <f>'CROP MANAGEMENT'!Z115</f>
        <v>0</v>
      </c>
      <c r="AL106" s="396">
        <f>'CROP MANAGEMENT'!AA115</f>
        <v>0</v>
      </c>
      <c r="AM106" s="396">
        <f>'CROP MANAGEMENT'!AB115</f>
        <v>0</v>
      </c>
      <c r="AN106" s="396">
        <f>'CROP MANAGEMENT'!AC115</f>
        <v>0</v>
      </c>
      <c r="AO106" s="396">
        <f>'CROP MANAGEMENT'!AD115</f>
        <v>0</v>
      </c>
      <c r="AP106" s="396">
        <f>'CROP MANAGEMENT'!AE115</f>
        <v>0</v>
      </c>
      <c r="HL106" s="395">
        <f>'TREE PARAMETERS'!G115</f>
        <v>0</v>
      </c>
      <c r="HM106" s="395">
        <f>'TREE PARAMETERS'!H115</f>
        <v>0</v>
      </c>
      <c r="HN106" s="395">
        <f>'TREE PARAMETERS'!I115</f>
        <v>2.1999999999999999E-2</v>
      </c>
    </row>
    <row r="107" spans="3:222" x14ac:dyDescent="0.3">
      <c r="C107" s="396">
        <f>WEATHER!C117</f>
        <v>43</v>
      </c>
      <c r="D107" s="396">
        <f>WEATHER!D117</f>
        <v>29.6</v>
      </c>
      <c r="E107" s="396">
        <f>WEATHER!E117</f>
        <v>4.0666666666666664</v>
      </c>
      <c r="AG107" s="397">
        <f>'CROP MANAGEMENT'!V116</f>
        <v>100</v>
      </c>
      <c r="AH107" s="397">
        <f>'CROP MANAGEMENT'!W116</f>
        <v>1</v>
      </c>
      <c r="AI107" s="396">
        <f>'CROP MANAGEMENT'!X116</f>
        <v>0</v>
      </c>
      <c r="AJ107" s="396">
        <f>'CROP MANAGEMENT'!Y116</f>
        <v>0</v>
      </c>
      <c r="AK107" s="396">
        <f>'CROP MANAGEMENT'!Z116</f>
        <v>0</v>
      </c>
      <c r="AL107" s="396">
        <f>'CROP MANAGEMENT'!AA116</f>
        <v>0</v>
      </c>
      <c r="AM107" s="396">
        <f>'CROP MANAGEMENT'!AB116</f>
        <v>0</v>
      </c>
      <c r="AN107" s="396">
        <f>'CROP MANAGEMENT'!AC116</f>
        <v>0</v>
      </c>
      <c r="AO107" s="396">
        <f>'CROP MANAGEMENT'!AD116</f>
        <v>0</v>
      </c>
      <c r="AP107" s="396">
        <f>'CROP MANAGEMENT'!AE116</f>
        <v>0</v>
      </c>
      <c r="HL107" s="395">
        <f>'TREE PARAMETERS'!G116</f>
        <v>0</v>
      </c>
      <c r="HM107" s="395">
        <f>'TREE PARAMETERS'!H116</f>
        <v>0</v>
      </c>
      <c r="HN107" s="395">
        <f>'TREE PARAMETERS'!I116</f>
        <v>25</v>
      </c>
    </row>
    <row r="108" spans="3:222" x14ac:dyDescent="0.3">
      <c r="C108" s="396">
        <f>WEATHER!C118</f>
        <v>0</v>
      </c>
      <c r="D108" s="396">
        <f>WEATHER!D118</f>
        <v>30.1</v>
      </c>
      <c r="E108" s="396">
        <f>WEATHER!E118</f>
        <v>4.0666666666666664</v>
      </c>
      <c r="AG108" s="397">
        <f>'CROP MANAGEMENT'!V117</f>
        <v>100</v>
      </c>
      <c r="AH108" s="397">
        <f>'CROP MANAGEMENT'!W117</f>
        <v>1</v>
      </c>
      <c r="AI108" s="396">
        <f>'CROP MANAGEMENT'!X117</f>
        <v>0</v>
      </c>
      <c r="AJ108" s="396">
        <f>'CROP MANAGEMENT'!Y117</f>
        <v>0</v>
      </c>
      <c r="AK108" s="396">
        <f>'CROP MANAGEMENT'!Z117</f>
        <v>0</v>
      </c>
      <c r="AL108" s="396">
        <f>'CROP MANAGEMENT'!AA117</f>
        <v>0</v>
      </c>
      <c r="AM108" s="396">
        <f>'CROP MANAGEMENT'!AB117</f>
        <v>0</v>
      </c>
      <c r="AN108" s="396">
        <f>'CROP MANAGEMENT'!AC117</f>
        <v>0</v>
      </c>
      <c r="AO108" s="396">
        <f>'CROP MANAGEMENT'!AD117</f>
        <v>0</v>
      </c>
      <c r="AP108" s="396">
        <f>'CROP MANAGEMENT'!AE117</f>
        <v>0</v>
      </c>
      <c r="HL108" s="395">
        <f>'TREE PARAMETERS'!G117</f>
        <v>0</v>
      </c>
      <c r="HM108" s="395">
        <f>'TREE PARAMETERS'!H117</f>
        <v>0</v>
      </c>
      <c r="HN108" s="395">
        <f>'TREE PARAMETERS'!I117</f>
        <v>0.05</v>
      </c>
    </row>
    <row r="109" spans="3:222" x14ac:dyDescent="0.3">
      <c r="C109" s="396">
        <f>WEATHER!C119</f>
        <v>0</v>
      </c>
      <c r="D109" s="396">
        <f>WEATHER!D119</f>
        <v>27.7</v>
      </c>
      <c r="E109" s="396">
        <f>WEATHER!E119</f>
        <v>4.0666666666666664</v>
      </c>
      <c r="AG109" s="397">
        <f>'CROP MANAGEMENT'!V118</f>
        <v>100</v>
      </c>
      <c r="AH109" s="397">
        <f>'CROP MANAGEMENT'!W118</f>
        <v>1</v>
      </c>
      <c r="AI109" s="396">
        <f>'CROP MANAGEMENT'!X118</f>
        <v>0</v>
      </c>
      <c r="AJ109" s="396">
        <f>'CROP MANAGEMENT'!Y118</f>
        <v>0</v>
      </c>
      <c r="AK109" s="396">
        <f>'CROP MANAGEMENT'!Z118</f>
        <v>0</v>
      </c>
      <c r="AL109" s="396">
        <f>'CROP MANAGEMENT'!AA118</f>
        <v>0</v>
      </c>
      <c r="AM109" s="396">
        <f>'CROP MANAGEMENT'!AB118</f>
        <v>0</v>
      </c>
      <c r="AN109" s="396">
        <f>'CROP MANAGEMENT'!AC118</f>
        <v>0</v>
      </c>
      <c r="AO109" s="396">
        <f>'CROP MANAGEMENT'!AD118</f>
        <v>0</v>
      </c>
      <c r="AP109" s="396">
        <f>'CROP MANAGEMENT'!AE118</f>
        <v>0</v>
      </c>
      <c r="HL109" s="395">
        <f>'TREE PARAMETERS'!G118</f>
        <v>0</v>
      </c>
      <c r="HM109" s="395">
        <f>'TREE PARAMETERS'!H118</f>
        <v>0</v>
      </c>
      <c r="HN109" s="395">
        <f>'TREE PARAMETERS'!I118</f>
        <v>0.9</v>
      </c>
    </row>
    <row r="110" spans="3:222" x14ac:dyDescent="0.3">
      <c r="C110" s="396">
        <f>WEATHER!C120</f>
        <v>8</v>
      </c>
      <c r="D110" s="396">
        <f>WEATHER!D120</f>
        <v>28.9</v>
      </c>
      <c r="E110" s="396">
        <f>WEATHER!E120</f>
        <v>4.0666666666666664</v>
      </c>
      <c r="AG110" s="397">
        <f>'CROP MANAGEMENT'!V119</f>
        <v>100</v>
      </c>
      <c r="AH110" s="397">
        <f>'CROP MANAGEMENT'!W119</f>
        <v>1</v>
      </c>
      <c r="AI110" s="396">
        <f>'CROP MANAGEMENT'!X119</f>
        <v>0</v>
      </c>
      <c r="AJ110" s="396">
        <f>'CROP MANAGEMENT'!Y119</f>
        <v>0</v>
      </c>
      <c r="AK110" s="396">
        <f>'CROP MANAGEMENT'!Z119</f>
        <v>0</v>
      </c>
      <c r="AL110" s="396">
        <f>'CROP MANAGEMENT'!AA119</f>
        <v>0</v>
      </c>
      <c r="AM110" s="396">
        <f>'CROP MANAGEMENT'!AB119</f>
        <v>0</v>
      </c>
      <c r="AN110" s="396">
        <f>'CROP MANAGEMENT'!AC119</f>
        <v>0</v>
      </c>
      <c r="AO110" s="396">
        <f>'CROP MANAGEMENT'!AD119</f>
        <v>0</v>
      </c>
      <c r="AP110" s="396">
        <f>'CROP MANAGEMENT'!AE119</f>
        <v>0</v>
      </c>
      <c r="HL110" s="395">
        <f>'TREE PARAMETERS'!G119</f>
        <v>0</v>
      </c>
      <c r="HM110" s="395">
        <f>'TREE PARAMETERS'!H119</f>
        <v>0</v>
      </c>
      <c r="HN110" s="395">
        <f>'TREE PARAMETERS'!I119</f>
        <v>0.9</v>
      </c>
    </row>
    <row r="111" spans="3:222" x14ac:dyDescent="0.3">
      <c r="C111" s="396">
        <f>WEATHER!C121</f>
        <v>0</v>
      </c>
      <c r="D111" s="396">
        <f>WEATHER!D121</f>
        <v>30.1</v>
      </c>
      <c r="E111" s="396">
        <f>WEATHER!E121</f>
        <v>4.0666666666666664</v>
      </c>
      <c r="AG111" s="397">
        <f>'CROP MANAGEMENT'!V120</f>
        <v>100</v>
      </c>
      <c r="AH111" s="397">
        <f>'CROP MANAGEMENT'!W120</f>
        <v>1</v>
      </c>
      <c r="AI111" s="396">
        <f>'CROP MANAGEMENT'!X120</f>
        <v>0</v>
      </c>
      <c r="AJ111" s="396">
        <f>'CROP MANAGEMENT'!Y120</f>
        <v>0</v>
      </c>
      <c r="AK111" s="396">
        <f>'CROP MANAGEMENT'!Z120</f>
        <v>0</v>
      </c>
      <c r="AL111" s="396">
        <f>'CROP MANAGEMENT'!AA120</f>
        <v>0</v>
      </c>
      <c r="AM111" s="396">
        <f>'CROP MANAGEMENT'!AB120</f>
        <v>0</v>
      </c>
      <c r="AN111" s="396">
        <f>'CROP MANAGEMENT'!AC120</f>
        <v>0</v>
      </c>
      <c r="AO111" s="396">
        <f>'CROP MANAGEMENT'!AD120</f>
        <v>0</v>
      </c>
      <c r="AP111" s="396">
        <f>'CROP MANAGEMENT'!AE120</f>
        <v>0</v>
      </c>
      <c r="HL111" s="395">
        <f>'TREE PARAMETERS'!G120</f>
        <v>0</v>
      </c>
      <c r="HM111" s="395">
        <f>'TREE PARAMETERS'!H120</f>
        <v>0</v>
      </c>
      <c r="HN111" s="395">
        <f>'TREE PARAMETERS'!I120</f>
        <v>0.1</v>
      </c>
    </row>
    <row r="112" spans="3:222" x14ac:dyDescent="0.3">
      <c r="C112" s="396">
        <f>WEATHER!C122</f>
        <v>10</v>
      </c>
      <c r="D112" s="396">
        <f>WEATHER!D122</f>
        <v>30</v>
      </c>
      <c r="E112" s="396">
        <f>WEATHER!E122</f>
        <v>4.0666666666666664</v>
      </c>
      <c r="AG112" s="397">
        <f>'CROP MANAGEMENT'!V121</f>
        <v>100</v>
      </c>
      <c r="AH112" s="397">
        <f>'CROP MANAGEMENT'!W121</f>
        <v>1</v>
      </c>
      <c r="AI112" s="396">
        <f>'CROP MANAGEMENT'!X121</f>
        <v>0</v>
      </c>
      <c r="AJ112" s="396">
        <f>'CROP MANAGEMENT'!Y121</f>
        <v>0</v>
      </c>
      <c r="AK112" s="396">
        <f>'CROP MANAGEMENT'!Z121</f>
        <v>0</v>
      </c>
      <c r="AL112" s="396">
        <f>'CROP MANAGEMENT'!AA121</f>
        <v>0</v>
      </c>
      <c r="AM112" s="396">
        <f>'CROP MANAGEMENT'!AB121</f>
        <v>0</v>
      </c>
      <c r="AN112" s="396">
        <f>'CROP MANAGEMENT'!AC121</f>
        <v>0</v>
      </c>
      <c r="AO112" s="396">
        <f>'CROP MANAGEMENT'!AD121</f>
        <v>0</v>
      </c>
      <c r="AP112" s="396">
        <f>'CROP MANAGEMENT'!AE121</f>
        <v>0</v>
      </c>
      <c r="HL112" s="395">
        <f>'TREE PARAMETERS'!G121</f>
        <v>0</v>
      </c>
      <c r="HM112" s="395">
        <f>'TREE PARAMETERS'!H121</f>
        <v>0</v>
      </c>
      <c r="HN112" s="395">
        <f>'TREE PARAMETERS'!I121</f>
        <v>0.1</v>
      </c>
    </row>
    <row r="113" spans="3:222" x14ac:dyDescent="0.3">
      <c r="C113" s="396">
        <f>WEATHER!C123</f>
        <v>0</v>
      </c>
      <c r="D113" s="396">
        <f>WEATHER!D123</f>
        <v>30.8</v>
      </c>
      <c r="E113" s="396">
        <f>WEATHER!E123</f>
        <v>4.0666666666666664</v>
      </c>
      <c r="AG113" s="397">
        <f>'CROP MANAGEMENT'!V122</f>
        <v>100</v>
      </c>
      <c r="AH113" s="397">
        <f>'CROP MANAGEMENT'!W122</f>
        <v>1</v>
      </c>
      <c r="AI113" s="396">
        <f>'CROP MANAGEMENT'!X122</f>
        <v>0</v>
      </c>
      <c r="AJ113" s="396">
        <f>'CROP MANAGEMENT'!Y122</f>
        <v>0</v>
      </c>
      <c r="AK113" s="396">
        <f>'CROP MANAGEMENT'!Z122</f>
        <v>0</v>
      </c>
      <c r="AL113" s="396">
        <f>'CROP MANAGEMENT'!AA122</f>
        <v>0</v>
      </c>
      <c r="AM113" s="396">
        <f>'CROP MANAGEMENT'!AB122</f>
        <v>0</v>
      </c>
      <c r="AN113" s="396">
        <f>'CROP MANAGEMENT'!AC122</f>
        <v>0</v>
      </c>
      <c r="AO113" s="396">
        <f>'CROP MANAGEMENT'!AD122</f>
        <v>0</v>
      </c>
      <c r="AP113" s="396">
        <f>'CROP MANAGEMENT'!AE122</f>
        <v>0</v>
      </c>
      <c r="HL113" s="395">
        <f>'TREE PARAMETERS'!G122</f>
        <v>0</v>
      </c>
      <c r="HM113" s="395">
        <f>'TREE PARAMETERS'!H122</f>
        <v>0</v>
      </c>
      <c r="HN113" s="395">
        <f>'TREE PARAMETERS'!I122</f>
        <v>0.4</v>
      </c>
    </row>
    <row r="114" spans="3:222" x14ac:dyDescent="0.3">
      <c r="C114" s="396">
        <f>WEATHER!C124</f>
        <v>0</v>
      </c>
      <c r="D114" s="396">
        <f>WEATHER!D124</f>
        <v>30.4</v>
      </c>
      <c r="E114" s="396">
        <f>WEATHER!E124</f>
        <v>4.0666666666666664</v>
      </c>
      <c r="AG114" s="397">
        <f>'CROP MANAGEMENT'!V123</f>
        <v>100</v>
      </c>
      <c r="AH114" s="397">
        <f>'CROP MANAGEMENT'!W123</f>
        <v>1</v>
      </c>
      <c r="AI114" s="396">
        <f>'CROP MANAGEMENT'!X123</f>
        <v>0</v>
      </c>
      <c r="AJ114" s="396">
        <f>'CROP MANAGEMENT'!Y123</f>
        <v>0</v>
      </c>
      <c r="AK114" s="396">
        <f>'CROP MANAGEMENT'!Z123</f>
        <v>0</v>
      </c>
      <c r="AL114" s="396">
        <f>'CROP MANAGEMENT'!AA123</f>
        <v>0</v>
      </c>
      <c r="AM114" s="396">
        <f>'CROP MANAGEMENT'!AB123</f>
        <v>0</v>
      </c>
      <c r="AN114" s="396">
        <f>'CROP MANAGEMENT'!AC123</f>
        <v>0</v>
      </c>
      <c r="AO114" s="396">
        <f>'CROP MANAGEMENT'!AD123</f>
        <v>0</v>
      </c>
      <c r="AP114" s="396">
        <f>'CROP MANAGEMENT'!AE123</f>
        <v>0</v>
      </c>
      <c r="HL114" s="395">
        <f>'TREE PARAMETERS'!G123</f>
        <v>0</v>
      </c>
      <c r="HM114" s="395">
        <f>'TREE PARAMETERS'!H123</f>
        <v>0</v>
      </c>
      <c r="HN114" s="395">
        <f>'TREE PARAMETERS'!I123</f>
        <v>1.5</v>
      </c>
    </row>
    <row r="115" spans="3:222" x14ac:dyDescent="0.3">
      <c r="C115" s="396">
        <f>WEATHER!C125</f>
        <v>4</v>
      </c>
      <c r="D115" s="396">
        <f>WEATHER!D125</f>
        <v>29.9</v>
      </c>
      <c r="E115" s="396">
        <f>WEATHER!E125</f>
        <v>4.0666666666666664</v>
      </c>
      <c r="AG115" s="397">
        <f>'CROP MANAGEMENT'!V124</f>
        <v>100</v>
      </c>
      <c r="AH115" s="397">
        <f>'CROP MANAGEMENT'!W124</f>
        <v>1</v>
      </c>
      <c r="AI115" s="396">
        <f>'CROP MANAGEMENT'!X124</f>
        <v>0</v>
      </c>
      <c r="AJ115" s="396">
        <f>'CROP MANAGEMENT'!Y124</f>
        <v>0</v>
      </c>
      <c r="AK115" s="396">
        <f>'CROP MANAGEMENT'!Z124</f>
        <v>0</v>
      </c>
      <c r="AL115" s="396">
        <f>'CROP MANAGEMENT'!AA124</f>
        <v>0</v>
      </c>
      <c r="AM115" s="396">
        <f>'CROP MANAGEMENT'!AB124</f>
        <v>0</v>
      </c>
      <c r="AN115" s="396">
        <f>'CROP MANAGEMENT'!AC124</f>
        <v>0</v>
      </c>
      <c r="AO115" s="396">
        <f>'CROP MANAGEMENT'!AD124</f>
        <v>0</v>
      </c>
      <c r="AP115" s="396">
        <f>'CROP MANAGEMENT'!AE124</f>
        <v>0</v>
      </c>
      <c r="HL115" s="395">
        <f>'TREE PARAMETERS'!G124</f>
        <v>0</v>
      </c>
      <c r="HM115" s="395">
        <f>'TREE PARAMETERS'!H124</f>
        <v>0</v>
      </c>
      <c r="HN115" s="395">
        <f>'TREE PARAMETERS'!I124</f>
        <v>0.75</v>
      </c>
    </row>
    <row r="116" spans="3:222" x14ac:dyDescent="0.3">
      <c r="C116" s="396">
        <f>WEATHER!C126</f>
        <v>5</v>
      </c>
      <c r="D116" s="396">
        <f>WEATHER!D126</f>
        <v>30.1</v>
      </c>
      <c r="E116" s="396">
        <f>WEATHER!E126</f>
        <v>4.0666666666666664</v>
      </c>
      <c r="AG116" s="397">
        <f>'CROP MANAGEMENT'!V125</f>
        <v>100</v>
      </c>
      <c r="AH116" s="397">
        <f>'CROP MANAGEMENT'!W125</f>
        <v>1</v>
      </c>
      <c r="AI116" s="396">
        <f>'CROP MANAGEMENT'!X125</f>
        <v>0</v>
      </c>
      <c r="AJ116" s="396">
        <f>'CROP MANAGEMENT'!Y125</f>
        <v>0</v>
      </c>
      <c r="AK116" s="396">
        <f>'CROP MANAGEMENT'!Z125</f>
        <v>0</v>
      </c>
      <c r="AL116" s="396">
        <f>'CROP MANAGEMENT'!AA125</f>
        <v>0</v>
      </c>
      <c r="AM116" s="396">
        <f>'CROP MANAGEMENT'!AB125</f>
        <v>0</v>
      </c>
      <c r="AN116" s="396">
        <f>'CROP MANAGEMENT'!AC125</f>
        <v>0</v>
      </c>
      <c r="AO116" s="396">
        <f>'CROP MANAGEMENT'!AD125</f>
        <v>0</v>
      </c>
      <c r="AP116" s="396">
        <f>'CROP MANAGEMENT'!AE125</f>
        <v>0</v>
      </c>
      <c r="HL116" s="395">
        <f>'TREE PARAMETERS'!G125</f>
        <v>0</v>
      </c>
      <c r="HM116" s="395">
        <f>'TREE PARAMETERS'!H125</f>
        <v>0</v>
      </c>
      <c r="HN116" s="395">
        <f>'TREE PARAMETERS'!I125</f>
        <v>4</v>
      </c>
    </row>
    <row r="117" spans="3:222" x14ac:dyDescent="0.3">
      <c r="C117" s="396">
        <f>WEATHER!C127</f>
        <v>0</v>
      </c>
      <c r="D117" s="396">
        <f>WEATHER!D127</f>
        <v>30.2</v>
      </c>
      <c r="E117" s="396">
        <f>WEATHER!E127</f>
        <v>4.0666666666666664</v>
      </c>
      <c r="AG117" s="397">
        <f>'CROP MANAGEMENT'!V126</f>
        <v>100</v>
      </c>
      <c r="AH117" s="397">
        <f>'CROP MANAGEMENT'!W126</f>
        <v>1</v>
      </c>
      <c r="AI117" s="396">
        <f>'CROP MANAGEMENT'!X126</f>
        <v>0</v>
      </c>
      <c r="AJ117" s="396">
        <f>'CROP MANAGEMENT'!Y126</f>
        <v>0</v>
      </c>
      <c r="AK117" s="396">
        <f>'CROP MANAGEMENT'!Z126</f>
        <v>0</v>
      </c>
      <c r="AL117" s="396">
        <f>'CROP MANAGEMENT'!AA126</f>
        <v>0</v>
      </c>
      <c r="AM117" s="396">
        <f>'CROP MANAGEMENT'!AB126</f>
        <v>0</v>
      </c>
      <c r="AN117" s="396">
        <f>'CROP MANAGEMENT'!AC126</f>
        <v>0</v>
      </c>
      <c r="AO117" s="396">
        <f>'CROP MANAGEMENT'!AD126</f>
        <v>0</v>
      </c>
      <c r="AP117" s="396">
        <f>'CROP MANAGEMENT'!AE126</f>
        <v>0</v>
      </c>
      <c r="HL117" s="395">
        <f>'TREE PARAMETERS'!G126</f>
        <v>0</v>
      </c>
      <c r="HM117" s="395">
        <f>'TREE PARAMETERS'!H126</f>
        <v>0</v>
      </c>
      <c r="HN117" s="395">
        <f>'TREE PARAMETERS'!I126</f>
        <v>0.87</v>
      </c>
    </row>
    <row r="118" spans="3:222" x14ac:dyDescent="0.3">
      <c r="C118" s="396">
        <f>WEATHER!C128</f>
        <v>0</v>
      </c>
      <c r="D118" s="396">
        <f>WEATHER!D128</f>
        <v>29.8</v>
      </c>
      <c r="E118" s="396">
        <f>WEATHER!E128</f>
        <v>4.0666666666666664</v>
      </c>
      <c r="AG118" s="397">
        <f>'CROP MANAGEMENT'!V127</f>
        <v>100</v>
      </c>
      <c r="AH118" s="397">
        <f>'CROP MANAGEMENT'!W127</f>
        <v>1</v>
      </c>
      <c r="AI118" s="396">
        <f>'CROP MANAGEMENT'!X127</f>
        <v>0</v>
      </c>
      <c r="AJ118" s="396">
        <f>'CROP MANAGEMENT'!Y127</f>
        <v>0</v>
      </c>
      <c r="AK118" s="396">
        <f>'CROP MANAGEMENT'!Z127</f>
        <v>0</v>
      </c>
      <c r="AL118" s="396">
        <f>'CROP MANAGEMENT'!AA127</f>
        <v>0</v>
      </c>
      <c r="AM118" s="396">
        <f>'CROP MANAGEMENT'!AB127</f>
        <v>0</v>
      </c>
      <c r="AN118" s="396">
        <f>'CROP MANAGEMENT'!AC127</f>
        <v>0</v>
      </c>
      <c r="AO118" s="396">
        <f>'CROP MANAGEMENT'!AD127</f>
        <v>0</v>
      </c>
      <c r="AP118" s="396">
        <f>'CROP MANAGEMENT'!AE127</f>
        <v>0</v>
      </c>
      <c r="HL118" s="395">
        <f>'TREE PARAMETERS'!G127</f>
        <v>0</v>
      </c>
      <c r="HM118" s="395">
        <f>'TREE PARAMETERS'!H127</f>
        <v>0</v>
      </c>
      <c r="HN118" s="395">
        <f>'TREE PARAMETERS'!I127</f>
        <v>0.9</v>
      </c>
    </row>
    <row r="119" spans="3:222" x14ac:dyDescent="0.3">
      <c r="C119" s="396">
        <f>WEATHER!C129</f>
        <v>12</v>
      </c>
      <c r="D119" s="396">
        <f>WEATHER!D129</f>
        <v>29.1</v>
      </c>
      <c r="E119" s="396">
        <f>WEATHER!E129</f>
        <v>4.0666666666666664</v>
      </c>
      <c r="AG119" s="397">
        <f>'CROP MANAGEMENT'!V128</f>
        <v>100</v>
      </c>
      <c r="AH119" s="397">
        <f>'CROP MANAGEMENT'!W128</f>
        <v>1</v>
      </c>
      <c r="AI119" s="396">
        <f>'CROP MANAGEMENT'!X128</f>
        <v>0</v>
      </c>
      <c r="AJ119" s="396">
        <f>'CROP MANAGEMENT'!Y128</f>
        <v>0</v>
      </c>
      <c r="AK119" s="396">
        <f>'CROP MANAGEMENT'!Z128</f>
        <v>0</v>
      </c>
      <c r="AL119" s="396">
        <f>'CROP MANAGEMENT'!AA128</f>
        <v>0</v>
      </c>
      <c r="AM119" s="396">
        <f>'CROP MANAGEMENT'!AB128</f>
        <v>0</v>
      </c>
      <c r="AN119" s="396">
        <f>'CROP MANAGEMENT'!AC128</f>
        <v>0</v>
      </c>
      <c r="AO119" s="396">
        <f>'CROP MANAGEMENT'!AD128</f>
        <v>0</v>
      </c>
      <c r="AP119" s="396">
        <f>'CROP MANAGEMENT'!AE128</f>
        <v>0</v>
      </c>
      <c r="HL119" s="395">
        <f>'TREE PARAMETERS'!G128</f>
        <v>0</v>
      </c>
      <c r="HM119" s="395">
        <f>'TREE PARAMETERS'!H128</f>
        <v>0</v>
      </c>
      <c r="HN119" s="395">
        <f>'TREE PARAMETERS'!I128</f>
        <v>0.9</v>
      </c>
    </row>
    <row r="120" spans="3:222" x14ac:dyDescent="0.3">
      <c r="C120" s="396">
        <f>WEATHER!C130</f>
        <v>26</v>
      </c>
      <c r="D120" s="396">
        <f>WEATHER!D130</f>
        <v>28.8</v>
      </c>
      <c r="E120" s="396">
        <f>WEATHER!E130</f>
        <v>4.0666666666666664</v>
      </c>
      <c r="AG120" s="397">
        <f>'CROP MANAGEMENT'!V129</f>
        <v>100</v>
      </c>
      <c r="AH120" s="397">
        <f>'CROP MANAGEMENT'!W129</f>
        <v>1</v>
      </c>
      <c r="AI120" s="396">
        <f>'CROP MANAGEMENT'!X129</f>
        <v>0</v>
      </c>
      <c r="AJ120" s="396">
        <f>'CROP MANAGEMENT'!Y129</f>
        <v>0</v>
      </c>
      <c r="AK120" s="396">
        <f>'CROP MANAGEMENT'!Z129</f>
        <v>0</v>
      </c>
      <c r="AL120" s="396">
        <f>'CROP MANAGEMENT'!AA129</f>
        <v>0</v>
      </c>
      <c r="AM120" s="396">
        <f>'CROP MANAGEMENT'!AB129</f>
        <v>0</v>
      </c>
      <c r="AN120" s="396">
        <f>'CROP MANAGEMENT'!AC129</f>
        <v>0</v>
      </c>
      <c r="AO120" s="396">
        <f>'CROP MANAGEMENT'!AD129</f>
        <v>0</v>
      </c>
      <c r="AP120" s="396">
        <f>'CROP MANAGEMENT'!AE129</f>
        <v>0</v>
      </c>
      <c r="HL120" s="395">
        <f>'TREE PARAMETERS'!G129</f>
        <v>0</v>
      </c>
      <c r="HM120" s="395">
        <f>'TREE PARAMETERS'!H129</f>
        <v>0</v>
      </c>
      <c r="HN120" s="395">
        <f>'TREE PARAMETERS'!I129</f>
        <v>13</v>
      </c>
    </row>
    <row r="121" spans="3:222" x14ac:dyDescent="0.3">
      <c r="C121" s="396">
        <f>WEATHER!C131</f>
        <v>51</v>
      </c>
      <c r="D121" s="396">
        <f>WEATHER!D131</f>
        <v>30.6</v>
      </c>
      <c r="E121" s="396">
        <f>WEATHER!E131</f>
        <v>4.0666666666666664</v>
      </c>
      <c r="AG121" s="397">
        <f>'CROP MANAGEMENT'!V130</f>
        <v>100</v>
      </c>
      <c r="AH121" s="397">
        <f>'CROP MANAGEMENT'!W130</f>
        <v>1</v>
      </c>
      <c r="AI121" s="396">
        <f>'CROP MANAGEMENT'!X130</f>
        <v>0</v>
      </c>
      <c r="AJ121" s="396">
        <f>'CROP MANAGEMENT'!Y130</f>
        <v>0</v>
      </c>
      <c r="AK121" s="396">
        <f>'CROP MANAGEMENT'!Z130</f>
        <v>0</v>
      </c>
      <c r="AL121" s="396">
        <f>'CROP MANAGEMENT'!AA130</f>
        <v>0</v>
      </c>
      <c r="AM121" s="396">
        <f>'CROP MANAGEMENT'!AB130</f>
        <v>0</v>
      </c>
      <c r="AN121" s="396">
        <f>'CROP MANAGEMENT'!AC130</f>
        <v>0</v>
      </c>
      <c r="AO121" s="396">
        <f>'CROP MANAGEMENT'!AD130</f>
        <v>0</v>
      </c>
      <c r="AP121" s="396">
        <f>'CROP MANAGEMENT'!AE130</f>
        <v>0</v>
      </c>
      <c r="HL121" s="395">
        <f>'TREE PARAMETERS'!G130</f>
        <v>0</v>
      </c>
      <c r="HM121" s="395">
        <f>'TREE PARAMETERS'!H130</f>
        <v>0</v>
      </c>
      <c r="HN121" s="395">
        <f>'TREE PARAMETERS'!I130</f>
        <v>0.05</v>
      </c>
    </row>
    <row r="122" spans="3:222" x14ac:dyDescent="0.3">
      <c r="C122" s="396">
        <f>WEATHER!C132</f>
        <v>0</v>
      </c>
      <c r="D122" s="396">
        <f>WEATHER!D132</f>
        <v>30.1</v>
      </c>
      <c r="E122" s="396">
        <f>WEATHER!E132</f>
        <v>4.064516129032258</v>
      </c>
      <c r="AG122" s="397">
        <f>'CROP MANAGEMENT'!V131</f>
        <v>100</v>
      </c>
      <c r="AH122" s="397">
        <f>'CROP MANAGEMENT'!W131</f>
        <v>1</v>
      </c>
      <c r="AI122" s="396">
        <f>'CROP MANAGEMENT'!X131</f>
        <v>0</v>
      </c>
      <c r="AJ122" s="396">
        <f>'CROP MANAGEMENT'!Y131</f>
        <v>0</v>
      </c>
      <c r="AK122" s="396">
        <f>'CROP MANAGEMENT'!Z131</f>
        <v>0</v>
      </c>
      <c r="AL122" s="396">
        <f>'CROP MANAGEMENT'!AA131</f>
        <v>0</v>
      </c>
      <c r="AM122" s="396">
        <f>'CROP MANAGEMENT'!AB131</f>
        <v>0</v>
      </c>
      <c r="AN122" s="396">
        <f>'CROP MANAGEMENT'!AC131</f>
        <v>0</v>
      </c>
      <c r="AO122" s="396">
        <f>'CROP MANAGEMENT'!AD131</f>
        <v>0</v>
      </c>
      <c r="AP122" s="396">
        <f>'CROP MANAGEMENT'!AE131</f>
        <v>0</v>
      </c>
      <c r="HL122" s="395">
        <f>'TREE PARAMETERS'!G131</f>
        <v>0</v>
      </c>
      <c r="HM122" s="395">
        <f>'TREE PARAMETERS'!H131</f>
        <v>0</v>
      </c>
      <c r="HN122" s="395">
        <f>'TREE PARAMETERS'!I131</f>
        <v>0.5</v>
      </c>
    </row>
    <row r="123" spans="3:222" x14ac:dyDescent="0.3">
      <c r="C123" s="396">
        <f>WEATHER!C133</f>
        <v>78</v>
      </c>
      <c r="D123" s="396">
        <f>WEATHER!D133</f>
        <v>30.8</v>
      </c>
      <c r="E123" s="396">
        <f>WEATHER!E133</f>
        <v>4.064516129032258</v>
      </c>
      <c r="AG123" s="397">
        <f>'CROP MANAGEMENT'!V132</f>
        <v>100</v>
      </c>
      <c r="AH123" s="397">
        <f>'CROP MANAGEMENT'!W132</f>
        <v>1</v>
      </c>
      <c r="AI123" s="396">
        <f>'CROP MANAGEMENT'!X132</f>
        <v>0</v>
      </c>
      <c r="AJ123" s="396">
        <f>'CROP MANAGEMENT'!Y132</f>
        <v>0</v>
      </c>
      <c r="AK123" s="396">
        <f>'CROP MANAGEMENT'!Z132</f>
        <v>0</v>
      </c>
      <c r="AL123" s="396">
        <f>'CROP MANAGEMENT'!AA132</f>
        <v>0</v>
      </c>
      <c r="AM123" s="396">
        <f>'CROP MANAGEMENT'!AB132</f>
        <v>0</v>
      </c>
      <c r="AN123" s="396">
        <f>'CROP MANAGEMENT'!AC132</f>
        <v>0</v>
      </c>
      <c r="AO123" s="396">
        <f>'CROP MANAGEMENT'!AD132</f>
        <v>0</v>
      </c>
      <c r="AP123" s="396">
        <f>'CROP MANAGEMENT'!AE132</f>
        <v>0</v>
      </c>
      <c r="HL123" s="395">
        <f>'TREE PARAMETERS'!G132</f>
        <v>0</v>
      </c>
      <c r="HM123" s="395">
        <f>'TREE PARAMETERS'!H132</f>
        <v>0</v>
      </c>
      <c r="HN123" s="395">
        <f>'TREE PARAMETERS'!I132</f>
        <v>25</v>
      </c>
    </row>
    <row r="124" spans="3:222" x14ac:dyDescent="0.3">
      <c r="C124" s="396">
        <f>WEATHER!C134</f>
        <v>0</v>
      </c>
      <c r="D124" s="396">
        <f>WEATHER!D134</f>
        <v>31.6</v>
      </c>
      <c r="E124" s="396">
        <f>WEATHER!E134</f>
        <v>4.064516129032258</v>
      </c>
      <c r="AG124" s="397">
        <f>'CROP MANAGEMENT'!V133</f>
        <v>100</v>
      </c>
      <c r="AH124" s="397">
        <f>'CROP MANAGEMENT'!W133</f>
        <v>1</v>
      </c>
      <c r="AI124" s="396">
        <f>'CROP MANAGEMENT'!X133</f>
        <v>0</v>
      </c>
      <c r="AJ124" s="396">
        <f>'CROP MANAGEMENT'!Y133</f>
        <v>0</v>
      </c>
      <c r="AK124" s="396">
        <f>'CROP MANAGEMENT'!Z133</f>
        <v>0</v>
      </c>
      <c r="AL124" s="396">
        <f>'CROP MANAGEMENT'!AA133</f>
        <v>0</v>
      </c>
      <c r="AM124" s="396">
        <f>'CROP MANAGEMENT'!AB133</f>
        <v>0</v>
      </c>
      <c r="AN124" s="396">
        <f>'CROP MANAGEMENT'!AC133</f>
        <v>0</v>
      </c>
      <c r="AO124" s="396">
        <f>'CROP MANAGEMENT'!AD133</f>
        <v>0</v>
      </c>
      <c r="AP124" s="396">
        <f>'CROP MANAGEMENT'!AE133</f>
        <v>0</v>
      </c>
      <c r="HL124" s="395">
        <f>'TREE PARAMETERS'!G133</f>
        <v>0</v>
      </c>
      <c r="HM124" s="395">
        <f>'TREE PARAMETERS'!H133</f>
        <v>0</v>
      </c>
      <c r="HN124" s="395">
        <f>'TREE PARAMETERS'!I133</f>
        <v>0</v>
      </c>
    </row>
    <row r="125" spans="3:222" x14ac:dyDescent="0.3">
      <c r="C125" s="396">
        <f>WEATHER!C135</f>
        <v>36</v>
      </c>
      <c r="D125" s="396">
        <f>WEATHER!D135</f>
        <v>30.5</v>
      </c>
      <c r="E125" s="396">
        <f>WEATHER!E135</f>
        <v>4.064516129032258</v>
      </c>
      <c r="AG125" s="397">
        <f>'CROP MANAGEMENT'!V134</f>
        <v>100</v>
      </c>
      <c r="AH125" s="397">
        <f>'CROP MANAGEMENT'!W134</f>
        <v>1</v>
      </c>
      <c r="AI125" s="396">
        <f>'CROP MANAGEMENT'!X134</f>
        <v>0</v>
      </c>
      <c r="AJ125" s="396">
        <f>'CROP MANAGEMENT'!Y134</f>
        <v>0</v>
      </c>
      <c r="AK125" s="396">
        <f>'CROP MANAGEMENT'!Z134</f>
        <v>0</v>
      </c>
      <c r="AL125" s="396">
        <f>'CROP MANAGEMENT'!AA134</f>
        <v>0</v>
      </c>
      <c r="AM125" s="396">
        <f>'CROP MANAGEMENT'!AB134</f>
        <v>0</v>
      </c>
      <c r="AN125" s="396">
        <f>'CROP MANAGEMENT'!AC134</f>
        <v>0</v>
      </c>
      <c r="AO125" s="396">
        <f>'CROP MANAGEMENT'!AD134</f>
        <v>0</v>
      </c>
      <c r="AP125" s="396">
        <f>'CROP MANAGEMENT'!AE134</f>
        <v>0</v>
      </c>
      <c r="HL125" s="395">
        <f>'TREE PARAMETERS'!G134</f>
        <v>0</v>
      </c>
      <c r="HM125" s="395">
        <f>'TREE PARAMETERS'!H134</f>
        <v>0</v>
      </c>
      <c r="HN125" s="395">
        <f>'TREE PARAMETERS'!I134</f>
        <v>0</v>
      </c>
    </row>
    <row r="126" spans="3:222" x14ac:dyDescent="0.3">
      <c r="C126" s="396">
        <f>WEATHER!C136</f>
        <v>10</v>
      </c>
      <c r="D126" s="396">
        <f>WEATHER!D136</f>
        <v>30.2</v>
      </c>
      <c r="E126" s="396">
        <f>WEATHER!E136</f>
        <v>4.064516129032258</v>
      </c>
      <c r="AG126" s="397">
        <f>'CROP MANAGEMENT'!V135</f>
        <v>100</v>
      </c>
      <c r="AH126" s="397">
        <f>'CROP MANAGEMENT'!W135</f>
        <v>1</v>
      </c>
      <c r="AI126" s="396">
        <f>'CROP MANAGEMENT'!X135</f>
        <v>0</v>
      </c>
      <c r="AJ126" s="396">
        <f>'CROP MANAGEMENT'!Y135</f>
        <v>0</v>
      </c>
      <c r="AK126" s="396">
        <f>'CROP MANAGEMENT'!Z135</f>
        <v>0</v>
      </c>
      <c r="AL126" s="396">
        <f>'CROP MANAGEMENT'!AA135</f>
        <v>0</v>
      </c>
      <c r="AM126" s="396">
        <f>'CROP MANAGEMENT'!AB135</f>
        <v>0</v>
      </c>
      <c r="AN126" s="396">
        <f>'CROP MANAGEMENT'!AC135</f>
        <v>0</v>
      </c>
      <c r="AO126" s="396">
        <f>'CROP MANAGEMENT'!AD135</f>
        <v>0</v>
      </c>
      <c r="AP126" s="396">
        <f>'CROP MANAGEMENT'!AE135</f>
        <v>0</v>
      </c>
      <c r="HL126" s="395">
        <f>'TREE PARAMETERS'!G135</f>
        <v>0</v>
      </c>
      <c r="HM126" s="395">
        <f>'TREE PARAMETERS'!H135</f>
        <v>0</v>
      </c>
      <c r="HN126" s="395">
        <f>'TREE PARAMETERS'!I135</f>
        <v>0</v>
      </c>
    </row>
    <row r="127" spans="3:222" x14ac:dyDescent="0.3">
      <c r="C127" s="396">
        <f>WEATHER!C137</f>
        <v>7</v>
      </c>
      <c r="D127" s="396">
        <f>WEATHER!D137</f>
        <v>29.8</v>
      </c>
      <c r="E127" s="396">
        <f>WEATHER!E137</f>
        <v>4.064516129032258</v>
      </c>
      <c r="AG127" s="397">
        <f>'CROP MANAGEMENT'!V136</f>
        <v>100</v>
      </c>
      <c r="AH127" s="397">
        <f>'CROP MANAGEMENT'!W136</f>
        <v>1</v>
      </c>
      <c r="AI127" s="396">
        <f>'CROP MANAGEMENT'!X136</f>
        <v>0</v>
      </c>
      <c r="AJ127" s="396">
        <f>'CROP MANAGEMENT'!Y136</f>
        <v>0</v>
      </c>
      <c r="AK127" s="396">
        <f>'CROP MANAGEMENT'!Z136</f>
        <v>0</v>
      </c>
      <c r="AL127" s="396">
        <f>'CROP MANAGEMENT'!AA136</f>
        <v>0</v>
      </c>
      <c r="AM127" s="396">
        <f>'CROP MANAGEMENT'!AB136</f>
        <v>0</v>
      </c>
      <c r="AN127" s="396">
        <f>'CROP MANAGEMENT'!AC136</f>
        <v>0</v>
      </c>
      <c r="AO127" s="396">
        <f>'CROP MANAGEMENT'!AD136</f>
        <v>0</v>
      </c>
      <c r="AP127" s="396">
        <f>'CROP MANAGEMENT'!AE136</f>
        <v>0</v>
      </c>
      <c r="HL127" s="395">
        <f>'TREE PARAMETERS'!G136</f>
        <v>0</v>
      </c>
      <c r="HM127" s="395">
        <f>'TREE PARAMETERS'!H136</f>
        <v>0</v>
      </c>
      <c r="HN127" s="395">
        <f>'TREE PARAMETERS'!I136</f>
        <v>0</v>
      </c>
    </row>
    <row r="128" spans="3:222" x14ac:dyDescent="0.3">
      <c r="C128" s="396">
        <f>WEATHER!C138</f>
        <v>9</v>
      </c>
      <c r="D128" s="396">
        <f>WEATHER!D138</f>
        <v>30</v>
      </c>
      <c r="E128" s="396">
        <f>WEATHER!E138</f>
        <v>4.064516129032258</v>
      </c>
      <c r="AG128" s="397">
        <f>'CROP MANAGEMENT'!V137</f>
        <v>100</v>
      </c>
      <c r="AH128" s="397">
        <f>'CROP MANAGEMENT'!W137</f>
        <v>1</v>
      </c>
      <c r="AI128" s="396">
        <f>'CROP MANAGEMENT'!X137</f>
        <v>0</v>
      </c>
      <c r="AJ128" s="396">
        <f>'CROP MANAGEMENT'!Y137</f>
        <v>0</v>
      </c>
      <c r="AK128" s="396">
        <f>'CROP MANAGEMENT'!Z137</f>
        <v>0</v>
      </c>
      <c r="AL128" s="396">
        <f>'CROP MANAGEMENT'!AA137</f>
        <v>0</v>
      </c>
      <c r="AM128" s="396">
        <f>'CROP MANAGEMENT'!AB137</f>
        <v>0</v>
      </c>
      <c r="AN128" s="396">
        <f>'CROP MANAGEMENT'!AC137</f>
        <v>0</v>
      </c>
      <c r="AO128" s="396">
        <f>'CROP MANAGEMENT'!AD137</f>
        <v>0</v>
      </c>
      <c r="AP128" s="396">
        <f>'CROP MANAGEMENT'!AE137</f>
        <v>0</v>
      </c>
      <c r="HL128" s="395">
        <f>'TREE PARAMETERS'!G137</f>
        <v>0</v>
      </c>
      <c r="HM128" s="395">
        <f>'TREE PARAMETERS'!H137</f>
        <v>0</v>
      </c>
      <c r="HN128" s="395">
        <f>'TREE PARAMETERS'!I137</f>
        <v>0</v>
      </c>
    </row>
    <row r="129" spans="3:222" x14ac:dyDescent="0.3">
      <c r="C129" s="396">
        <f>WEATHER!C139</f>
        <v>0</v>
      </c>
      <c r="D129" s="396">
        <f>WEATHER!D139</f>
        <v>30.3</v>
      </c>
      <c r="E129" s="396">
        <f>WEATHER!E139</f>
        <v>4.064516129032258</v>
      </c>
      <c r="AG129" s="397">
        <f>'CROP MANAGEMENT'!V138</f>
        <v>100</v>
      </c>
      <c r="AH129" s="397">
        <f>'CROP MANAGEMENT'!W138</f>
        <v>1</v>
      </c>
      <c r="AI129" s="396">
        <f>'CROP MANAGEMENT'!X138</f>
        <v>0</v>
      </c>
      <c r="AJ129" s="396">
        <f>'CROP MANAGEMENT'!Y138</f>
        <v>0</v>
      </c>
      <c r="AK129" s="396">
        <f>'CROP MANAGEMENT'!Z138</f>
        <v>0</v>
      </c>
      <c r="AL129" s="396">
        <f>'CROP MANAGEMENT'!AA138</f>
        <v>0</v>
      </c>
      <c r="AM129" s="396">
        <f>'CROP MANAGEMENT'!AB138</f>
        <v>0</v>
      </c>
      <c r="AN129" s="396">
        <f>'CROP MANAGEMENT'!AC138</f>
        <v>0</v>
      </c>
      <c r="AO129" s="396">
        <f>'CROP MANAGEMENT'!AD138</f>
        <v>0</v>
      </c>
      <c r="AP129" s="396">
        <f>'CROP MANAGEMENT'!AE138</f>
        <v>0</v>
      </c>
      <c r="HL129" s="395">
        <f>'TREE PARAMETERS'!G138</f>
        <v>0</v>
      </c>
      <c r="HM129" s="395">
        <f>'TREE PARAMETERS'!H138</f>
        <v>0</v>
      </c>
      <c r="HN129" s="395">
        <f>'TREE PARAMETERS'!I138</f>
        <v>0</v>
      </c>
    </row>
    <row r="130" spans="3:222" x14ac:dyDescent="0.3">
      <c r="C130" s="396">
        <f>WEATHER!C140</f>
        <v>3</v>
      </c>
      <c r="D130" s="396">
        <f>WEATHER!D140</f>
        <v>29.6</v>
      </c>
      <c r="E130" s="396">
        <f>WEATHER!E140</f>
        <v>4.064516129032258</v>
      </c>
      <c r="AG130" s="397">
        <f>'CROP MANAGEMENT'!V139</f>
        <v>100</v>
      </c>
      <c r="AH130" s="397">
        <f>'CROP MANAGEMENT'!W139</f>
        <v>1</v>
      </c>
      <c r="AI130" s="396">
        <f>'CROP MANAGEMENT'!X139</f>
        <v>0</v>
      </c>
      <c r="AJ130" s="396">
        <f>'CROP MANAGEMENT'!Y139</f>
        <v>0</v>
      </c>
      <c r="AK130" s="396">
        <f>'CROP MANAGEMENT'!Z139</f>
        <v>0</v>
      </c>
      <c r="AL130" s="396">
        <f>'CROP MANAGEMENT'!AA139</f>
        <v>0</v>
      </c>
      <c r="AM130" s="396">
        <f>'CROP MANAGEMENT'!AB139</f>
        <v>0</v>
      </c>
      <c r="AN130" s="396">
        <f>'CROP MANAGEMENT'!AC139</f>
        <v>0</v>
      </c>
      <c r="AO130" s="396">
        <f>'CROP MANAGEMENT'!AD139</f>
        <v>0</v>
      </c>
      <c r="AP130" s="396">
        <f>'CROP MANAGEMENT'!AE139</f>
        <v>0</v>
      </c>
      <c r="HL130" s="395">
        <f>'TREE PARAMETERS'!G139</f>
        <v>0</v>
      </c>
      <c r="HM130" s="395">
        <f>'TREE PARAMETERS'!H139</f>
        <v>0</v>
      </c>
      <c r="HN130" s="395">
        <f>'TREE PARAMETERS'!I139</f>
        <v>0</v>
      </c>
    </row>
    <row r="131" spans="3:222" x14ac:dyDescent="0.3">
      <c r="C131" s="396">
        <f>WEATHER!C141</f>
        <v>13</v>
      </c>
      <c r="D131" s="396">
        <f>WEATHER!D141</f>
        <v>29.7</v>
      </c>
      <c r="E131" s="396">
        <f>WEATHER!E141</f>
        <v>4.064516129032258</v>
      </c>
      <c r="AG131" s="397">
        <f>'CROP MANAGEMENT'!V140</f>
        <v>100</v>
      </c>
      <c r="AH131" s="397">
        <f>'CROP MANAGEMENT'!W140</f>
        <v>1</v>
      </c>
      <c r="AI131" s="396">
        <f>'CROP MANAGEMENT'!X140</f>
        <v>0</v>
      </c>
      <c r="AJ131" s="396">
        <f>'CROP MANAGEMENT'!Y140</f>
        <v>0</v>
      </c>
      <c r="AK131" s="396">
        <f>'CROP MANAGEMENT'!Z140</f>
        <v>0</v>
      </c>
      <c r="AL131" s="396">
        <f>'CROP MANAGEMENT'!AA140</f>
        <v>0</v>
      </c>
      <c r="AM131" s="396">
        <f>'CROP MANAGEMENT'!AB140</f>
        <v>0</v>
      </c>
      <c r="AN131" s="396">
        <f>'CROP MANAGEMENT'!AC140</f>
        <v>0</v>
      </c>
      <c r="AO131" s="396">
        <f>'CROP MANAGEMENT'!AD140</f>
        <v>0</v>
      </c>
      <c r="AP131" s="396">
        <f>'CROP MANAGEMENT'!AE140</f>
        <v>0</v>
      </c>
      <c r="HL131" s="395">
        <f>'TREE PARAMETERS'!G140</f>
        <v>0</v>
      </c>
      <c r="HM131" s="395">
        <f>'TREE PARAMETERS'!H140</f>
        <v>0</v>
      </c>
      <c r="HN131" s="395">
        <f>'TREE PARAMETERS'!I140</f>
        <v>0</v>
      </c>
    </row>
    <row r="132" spans="3:222" x14ac:dyDescent="0.3">
      <c r="C132" s="396">
        <f>WEATHER!C142</f>
        <v>19</v>
      </c>
      <c r="D132" s="396">
        <f>WEATHER!D142</f>
        <v>29.9</v>
      </c>
      <c r="E132" s="396">
        <f>WEATHER!E142</f>
        <v>4.064516129032258</v>
      </c>
      <c r="AG132" s="397">
        <f>'CROP MANAGEMENT'!V141</f>
        <v>100</v>
      </c>
      <c r="AH132" s="397">
        <f>'CROP MANAGEMENT'!W141</f>
        <v>1</v>
      </c>
      <c r="AI132" s="396">
        <f>'CROP MANAGEMENT'!X141</f>
        <v>0</v>
      </c>
      <c r="AJ132" s="396">
        <f>'CROP MANAGEMENT'!Y141</f>
        <v>0</v>
      </c>
      <c r="AK132" s="396">
        <f>'CROP MANAGEMENT'!Z141</f>
        <v>0</v>
      </c>
      <c r="AL132" s="396">
        <f>'CROP MANAGEMENT'!AA141</f>
        <v>0</v>
      </c>
      <c r="AM132" s="396">
        <f>'CROP MANAGEMENT'!AB141</f>
        <v>0</v>
      </c>
      <c r="AN132" s="396">
        <f>'CROP MANAGEMENT'!AC141</f>
        <v>0</v>
      </c>
      <c r="AO132" s="396">
        <f>'CROP MANAGEMENT'!AD141</f>
        <v>0</v>
      </c>
      <c r="AP132" s="396">
        <f>'CROP MANAGEMENT'!AE141</f>
        <v>0</v>
      </c>
      <c r="HL132" s="395">
        <f>'TREE PARAMETERS'!G141</f>
        <v>0</v>
      </c>
      <c r="HM132" s="395">
        <f>'TREE PARAMETERS'!H141</f>
        <v>0</v>
      </c>
      <c r="HN132" s="395">
        <f>'TREE PARAMETERS'!I141</f>
        <v>0</v>
      </c>
    </row>
    <row r="133" spans="3:222" x14ac:dyDescent="0.3">
      <c r="C133" s="396">
        <f>WEATHER!C143</f>
        <v>24</v>
      </c>
      <c r="D133" s="396">
        <f>WEATHER!D143</f>
        <v>31.4</v>
      </c>
      <c r="E133" s="396">
        <f>WEATHER!E143</f>
        <v>4.064516129032258</v>
      </c>
      <c r="AG133" s="397">
        <f>'CROP MANAGEMENT'!V142</f>
        <v>100</v>
      </c>
      <c r="AH133" s="397">
        <f>'CROP MANAGEMENT'!W142</f>
        <v>1</v>
      </c>
      <c r="AI133" s="396">
        <f>'CROP MANAGEMENT'!X142</f>
        <v>0</v>
      </c>
      <c r="AJ133" s="396">
        <f>'CROP MANAGEMENT'!Y142</f>
        <v>0</v>
      </c>
      <c r="AK133" s="396">
        <f>'CROP MANAGEMENT'!Z142</f>
        <v>0</v>
      </c>
      <c r="AL133" s="396">
        <f>'CROP MANAGEMENT'!AA142</f>
        <v>0</v>
      </c>
      <c r="AM133" s="396">
        <f>'CROP MANAGEMENT'!AB142</f>
        <v>0</v>
      </c>
      <c r="AN133" s="396">
        <f>'CROP MANAGEMENT'!AC142</f>
        <v>0</v>
      </c>
      <c r="AO133" s="396">
        <f>'CROP MANAGEMENT'!AD142</f>
        <v>0</v>
      </c>
      <c r="AP133" s="396">
        <f>'CROP MANAGEMENT'!AE142</f>
        <v>0</v>
      </c>
      <c r="HL133" s="395">
        <f>'TREE PARAMETERS'!G142</f>
        <v>0</v>
      </c>
      <c r="HM133" s="395">
        <f>'TREE PARAMETERS'!H142</f>
        <v>0</v>
      </c>
      <c r="HN133" s="395">
        <f>'TREE PARAMETERS'!I142</f>
        <v>0</v>
      </c>
    </row>
    <row r="134" spans="3:222" x14ac:dyDescent="0.3">
      <c r="C134" s="396">
        <f>WEATHER!C144</f>
        <v>19</v>
      </c>
      <c r="D134" s="396">
        <f>WEATHER!D144</f>
        <v>31.9</v>
      </c>
      <c r="E134" s="396">
        <f>WEATHER!E144</f>
        <v>4.064516129032258</v>
      </c>
      <c r="AG134" s="397">
        <f>'CROP MANAGEMENT'!V143</f>
        <v>100</v>
      </c>
      <c r="AH134" s="397">
        <f>'CROP MANAGEMENT'!W143</f>
        <v>1</v>
      </c>
      <c r="AI134" s="396">
        <f>'CROP MANAGEMENT'!X143</f>
        <v>0</v>
      </c>
      <c r="AJ134" s="396">
        <f>'CROP MANAGEMENT'!Y143</f>
        <v>0</v>
      </c>
      <c r="AK134" s="396">
        <f>'CROP MANAGEMENT'!Z143</f>
        <v>0</v>
      </c>
      <c r="AL134" s="396">
        <f>'CROP MANAGEMENT'!AA143</f>
        <v>0</v>
      </c>
      <c r="AM134" s="396">
        <f>'CROP MANAGEMENT'!AB143</f>
        <v>0</v>
      </c>
      <c r="AN134" s="396">
        <f>'CROP MANAGEMENT'!AC143</f>
        <v>0</v>
      </c>
      <c r="AO134" s="396">
        <f>'CROP MANAGEMENT'!AD143</f>
        <v>0</v>
      </c>
      <c r="AP134" s="396">
        <f>'CROP MANAGEMENT'!AE143</f>
        <v>0</v>
      </c>
      <c r="HL134" s="395">
        <f>'TREE PARAMETERS'!G143</f>
        <v>0</v>
      </c>
      <c r="HM134" s="395">
        <f>'TREE PARAMETERS'!H143</f>
        <v>0</v>
      </c>
      <c r="HN134" s="395">
        <f>'TREE PARAMETERS'!I143</f>
        <v>0</v>
      </c>
    </row>
    <row r="135" spans="3:222" x14ac:dyDescent="0.3">
      <c r="C135" s="396">
        <f>WEATHER!C145</f>
        <v>0</v>
      </c>
      <c r="D135" s="396">
        <f>WEATHER!D145</f>
        <v>31</v>
      </c>
      <c r="E135" s="396">
        <f>WEATHER!E145</f>
        <v>4.064516129032258</v>
      </c>
      <c r="AG135" s="397">
        <f>'CROP MANAGEMENT'!V144</f>
        <v>100</v>
      </c>
      <c r="AH135" s="397">
        <f>'CROP MANAGEMENT'!W144</f>
        <v>1</v>
      </c>
      <c r="AI135" s="396">
        <f>'CROP MANAGEMENT'!X144</f>
        <v>0</v>
      </c>
      <c r="AJ135" s="396">
        <f>'CROP MANAGEMENT'!Y144</f>
        <v>0</v>
      </c>
      <c r="AK135" s="396">
        <f>'CROP MANAGEMENT'!Z144</f>
        <v>0</v>
      </c>
      <c r="AL135" s="396">
        <f>'CROP MANAGEMENT'!AA144</f>
        <v>0</v>
      </c>
      <c r="AM135" s="396">
        <f>'CROP MANAGEMENT'!AB144</f>
        <v>0</v>
      </c>
      <c r="AN135" s="396">
        <f>'CROP MANAGEMENT'!AC144</f>
        <v>0</v>
      </c>
      <c r="AO135" s="396">
        <f>'CROP MANAGEMENT'!AD144</f>
        <v>0</v>
      </c>
      <c r="AP135" s="396">
        <f>'CROP MANAGEMENT'!AE144</f>
        <v>0</v>
      </c>
      <c r="HL135" s="395">
        <f>'TREE PARAMETERS'!G144</f>
        <v>0</v>
      </c>
      <c r="HM135" s="395">
        <f>'TREE PARAMETERS'!H144</f>
        <v>0</v>
      </c>
      <c r="HN135" s="395">
        <f>'TREE PARAMETERS'!I144</f>
        <v>0</v>
      </c>
    </row>
    <row r="136" spans="3:222" x14ac:dyDescent="0.3">
      <c r="C136" s="396">
        <f>WEATHER!C146</f>
        <v>10</v>
      </c>
      <c r="D136" s="396">
        <f>WEATHER!D146</f>
        <v>30.6</v>
      </c>
      <c r="E136" s="396">
        <f>WEATHER!E146</f>
        <v>4.064516129032258</v>
      </c>
      <c r="AG136" s="397">
        <f>'CROP MANAGEMENT'!V145</f>
        <v>100</v>
      </c>
      <c r="AH136" s="397">
        <f>'CROP MANAGEMENT'!W145</f>
        <v>1</v>
      </c>
      <c r="AI136" s="396">
        <f>'CROP MANAGEMENT'!X145</f>
        <v>0</v>
      </c>
      <c r="AJ136" s="396">
        <f>'CROP MANAGEMENT'!Y145</f>
        <v>0</v>
      </c>
      <c r="AK136" s="396">
        <f>'CROP MANAGEMENT'!Z145</f>
        <v>0</v>
      </c>
      <c r="AL136" s="396">
        <f>'CROP MANAGEMENT'!AA145</f>
        <v>0</v>
      </c>
      <c r="AM136" s="396">
        <f>'CROP MANAGEMENT'!AB145</f>
        <v>0</v>
      </c>
      <c r="AN136" s="396">
        <f>'CROP MANAGEMENT'!AC145</f>
        <v>0</v>
      </c>
      <c r="AO136" s="396">
        <f>'CROP MANAGEMENT'!AD145</f>
        <v>0</v>
      </c>
      <c r="AP136" s="396">
        <f>'CROP MANAGEMENT'!AE145</f>
        <v>0</v>
      </c>
      <c r="HL136" s="395">
        <f>'TREE PARAMETERS'!G145</f>
        <v>0</v>
      </c>
      <c r="HM136" s="395">
        <f>'TREE PARAMETERS'!H145</f>
        <v>0</v>
      </c>
      <c r="HN136" s="395">
        <f>'TREE PARAMETERS'!I145</f>
        <v>0</v>
      </c>
    </row>
    <row r="137" spans="3:222" x14ac:dyDescent="0.3">
      <c r="C137" s="396">
        <f>WEATHER!C147</f>
        <v>40</v>
      </c>
      <c r="D137" s="396">
        <f>WEATHER!D147</f>
        <v>30.3</v>
      </c>
      <c r="E137" s="396">
        <f>WEATHER!E147</f>
        <v>4.064516129032258</v>
      </c>
      <c r="AG137" s="397">
        <f>'CROP MANAGEMENT'!V146</f>
        <v>100</v>
      </c>
      <c r="AH137" s="397">
        <f>'CROP MANAGEMENT'!W146</f>
        <v>1</v>
      </c>
      <c r="AI137" s="396">
        <f>'CROP MANAGEMENT'!X146</f>
        <v>0</v>
      </c>
      <c r="AJ137" s="396">
        <f>'CROP MANAGEMENT'!Y146</f>
        <v>0</v>
      </c>
      <c r="AK137" s="396">
        <f>'CROP MANAGEMENT'!Z146</f>
        <v>0</v>
      </c>
      <c r="AL137" s="396">
        <f>'CROP MANAGEMENT'!AA146</f>
        <v>0</v>
      </c>
      <c r="AM137" s="396">
        <f>'CROP MANAGEMENT'!AB146</f>
        <v>0</v>
      </c>
      <c r="AN137" s="396">
        <f>'CROP MANAGEMENT'!AC146</f>
        <v>0</v>
      </c>
      <c r="AO137" s="396">
        <f>'CROP MANAGEMENT'!AD146</f>
        <v>0</v>
      </c>
      <c r="AP137" s="396">
        <f>'CROP MANAGEMENT'!AE146</f>
        <v>0</v>
      </c>
      <c r="HL137" s="395">
        <f>'TREE PARAMETERS'!G146</f>
        <v>0</v>
      </c>
      <c r="HM137" s="395">
        <f>'TREE PARAMETERS'!H146</f>
        <v>0</v>
      </c>
      <c r="HN137" s="395">
        <f>'TREE PARAMETERS'!I146</f>
        <v>0</v>
      </c>
    </row>
    <row r="138" spans="3:222" x14ac:dyDescent="0.3">
      <c r="C138" s="396">
        <f>WEATHER!C148</f>
        <v>0</v>
      </c>
      <c r="D138" s="396">
        <f>WEATHER!D148</f>
        <v>28.6</v>
      </c>
      <c r="E138" s="396">
        <f>WEATHER!E148</f>
        <v>4.064516129032258</v>
      </c>
      <c r="AG138" s="397">
        <f>'CROP MANAGEMENT'!V147</f>
        <v>100</v>
      </c>
      <c r="AH138" s="397">
        <f>'CROP MANAGEMENT'!W147</f>
        <v>1</v>
      </c>
      <c r="AI138" s="396">
        <f>'CROP MANAGEMENT'!X147</f>
        <v>0</v>
      </c>
      <c r="AJ138" s="396">
        <f>'CROP MANAGEMENT'!Y147</f>
        <v>0</v>
      </c>
      <c r="AK138" s="396">
        <f>'CROP MANAGEMENT'!Z147</f>
        <v>0</v>
      </c>
      <c r="AL138" s="396">
        <f>'CROP MANAGEMENT'!AA147</f>
        <v>0</v>
      </c>
      <c r="AM138" s="396">
        <f>'CROP MANAGEMENT'!AB147</f>
        <v>0</v>
      </c>
      <c r="AN138" s="396">
        <f>'CROP MANAGEMENT'!AC147</f>
        <v>0</v>
      </c>
      <c r="AO138" s="396">
        <f>'CROP MANAGEMENT'!AD147</f>
        <v>0</v>
      </c>
      <c r="AP138" s="396">
        <f>'CROP MANAGEMENT'!AE147</f>
        <v>0</v>
      </c>
      <c r="HL138" s="395">
        <f>'TREE PARAMETERS'!G147</f>
        <v>0</v>
      </c>
      <c r="HM138" s="395">
        <f>'TREE PARAMETERS'!H147</f>
        <v>0</v>
      </c>
      <c r="HN138" s="395">
        <f>'TREE PARAMETERS'!I147</f>
        <v>0.01</v>
      </c>
    </row>
    <row r="139" spans="3:222" x14ac:dyDescent="0.3">
      <c r="C139" s="396">
        <f>WEATHER!C149</f>
        <v>0</v>
      </c>
      <c r="D139" s="396">
        <f>WEATHER!D149</f>
        <v>29.6</v>
      </c>
      <c r="E139" s="396">
        <f>WEATHER!E149</f>
        <v>4.064516129032258</v>
      </c>
      <c r="AG139" s="397">
        <f>'CROP MANAGEMENT'!V148</f>
        <v>100</v>
      </c>
      <c r="AH139" s="397">
        <f>'CROP MANAGEMENT'!W148</f>
        <v>1</v>
      </c>
      <c r="AI139" s="396">
        <f>'CROP MANAGEMENT'!X148</f>
        <v>0</v>
      </c>
      <c r="AJ139" s="396">
        <f>'CROP MANAGEMENT'!Y148</f>
        <v>0</v>
      </c>
      <c r="AK139" s="396">
        <f>'CROP MANAGEMENT'!Z148</f>
        <v>0</v>
      </c>
      <c r="AL139" s="396">
        <f>'CROP MANAGEMENT'!AA148</f>
        <v>0</v>
      </c>
      <c r="AM139" s="396">
        <f>'CROP MANAGEMENT'!AB148</f>
        <v>0</v>
      </c>
      <c r="AN139" s="396">
        <f>'CROP MANAGEMENT'!AC148</f>
        <v>0</v>
      </c>
      <c r="AO139" s="396">
        <f>'CROP MANAGEMENT'!AD148</f>
        <v>0</v>
      </c>
      <c r="AP139" s="396">
        <f>'CROP MANAGEMENT'!AE148</f>
        <v>0</v>
      </c>
      <c r="HL139" s="395">
        <f>'TREE PARAMETERS'!G148</f>
        <v>0</v>
      </c>
      <c r="HM139" s="395">
        <f>'TREE PARAMETERS'!H148</f>
        <v>0</v>
      </c>
      <c r="HN139" s="395">
        <f>'TREE PARAMETERS'!I148</f>
        <v>0.99</v>
      </c>
    </row>
    <row r="140" spans="3:222" x14ac:dyDescent="0.3">
      <c r="C140" s="396">
        <f>WEATHER!C150</f>
        <v>22</v>
      </c>
      <c r="D140" s="396">
        <f>WEATHER!D150</f>
        <v>28.2</v>
      </c>
      <c r="E140" s="396">
        <f>WEATHER!E150</f>
        <v>4.064516129032258</v>
      </c>
      <c r="AG140" s="397">
        <f>'CROP MANAGEMENT'!V149</f>
        <v>100</v>
      </c>
      <c r="AH140" s="397">
        <f>'CROP MANAGEMENT'!W149</f>
        <v>1</v>
      </c>
      <c r="AI140" s="396">
        <f>'CROP MANAGEMENT'!X149</f>
        <v>0</v>
      </c>
      <c r="AJ140" s="396">
        <f>'CROP MANAGEMENT'!Y149</f>
        <v>0</v>
      </c>
      <c r="AK140" s="396">
        <f>'CROP MANAGEMENT'!Z149</f>
        <v>0</v>
      </c>
      <c r="AL140" s="396">
        <f>'CROP MANAGEMENT'!AA149</f>
        <v>0</v>
      </c>
      <c r="AM140" s="396">
        <f>'CROP MANAGEMENT'!AB149</f>
        <v>0</v>
      </c>
      <c r="AN140" s="396">
        <f>'CROP MANAGEMENT'!AC149</f>
        <v>0</v>
      </c>
      <c r="AO140" s="396">
        <f>'CROP MANAGEMENT'!AD149</f>
        <v>0</v>
      </c>
      <c r="AP140" s="396">
        <f>'CROP MANAGEMENT'!AE149</f>
        <v>0</v>
      </c>
      <c r="HL140" s="395">
        <f>'TREE PARAMETERS'!G149</f>
        <v>0</v>
      </c>
      <c r="HM140" s="395">
        <f>'TREE PARAMETERS'!H149</f>
        <v>0</v>
      </c>
      <c r="HN140" s="395">
        <f>'TREE PARAMETERS'!I149</f>
        <v>0.7</v>
      </c>
    </row>
    <row r="141" spans="3:222" x14ac:dyDescent="0.3">
      <c r="C141" s="396">
        <f>WEATHER!C151</f>
        <v>0</v>
      </c>
      <c r="D141" s="396">
        <f>WEATHER!D151</f>
        <v>27</v>
      </c>
      <c r="E141" s="396">
        <f>WEATHER!E151</f>
        <v>4.064516129032258</v>
      </c>
      <c r="AG141" s="397">
        <f>'CROP MANAGEMENT'!V150</f>
        <v>100</v>
      </c>
      <c r="AH141" s="397">
        <f>'CROP MANAGEMENT'!W150</f>
        <v>1</v>
      </c>
      <c r="AI141" s="396">
        <f>'CROP MANAGEMENT'!X150</f>
        <v>0</v>
      </c>
      <c r="AJ141" s="396">
        <f>'CROP MANAGEMENT'!Y150</f>
        <v>0</v>
      </c>
      <c r="AK141" s="396">
        <f>'CROP MANAGEMENT'!Z150</f>
        <v>0</v>
      </c>
      <c r="AL141" s="396">
        <f>'CROP MANAGEMENT'!AA150</f>
        <v>0</v>
      </c>
      <c r="AM141" s="396">
        <f>'CROP MANAGEMENT'!AB150</f>
        <v>0</v>
      </c>
      <c r="AN141" s="396">
        <f>'CROP MANAGEMENT'!AC150</f>
        <v>0</v>
      </c>
      <c r="AO141" s="396">
        <f>'CROP MANAGEMENT'!AD150</f>
        <v>0</v>
      </c>
      <c r="AP141" s="396">
        <f>'CROP MANAGEMENT'!AE150</f>
        <v>0</v>
      </c>
      <c r="HL141" s="395">
        <f>'TREE PARAMETERS'!G150</f>
        <v>0</v>
      </c>
      <c r="HM141" s="395">
        <f>'TREE PARAMETERS'!H150</f>
        <v>0</v>
      </c>
      <c r="HN141" s="395">
        <f>'TREE PARAMETERS'!I150</f>
        <v>0.43</v>
      </c>
    </row>
    <row r="142" spans="3:222" x14ac:dyDescent="0.3">
      <c r="C142" s="396">
        <f>WEATHER!C152</f>
        <v>0</v>
      </c>
      <c r="D142" s="396">
        <f>WEATHER!D152</f>
        <v>28.5</v>
      </c>
      <c r="E142" s="396">
        <f>WEATHER!E152</f>
        <v>4.064516129032258</v>
      </c>
      <c r="AG142" s="397">
        <f>'CROP MANAGEMENT'!V151</f>
        <v>100</v>
      </c>
      <c r="AH142" s="397">
        <f>'CROP MANAGEMENT'!W151</f>
        <v>1</v>
      </c>
      <c r="AI142" s="396">
        <f>'CROP MANAGEMENT'!X151</f>
        <v>0</v>
      </c>
      <c r="AJ142" s="396">
        <f>'CROP MANAGEMENT'!Y151</f>
        <v>0</v>
      </c>
      <c r="AK142" s="396">
        <f>'CROP MANAGEMENT'!Z151</f>
        <v>0</v>
      </c>
      <c r="AL142" s="396">
        <f>'CROP MANAGEMENT'!AA151</f>
        <v>0</v>
      </c>
      <c r="AM142" s="396">
        <f>'CROP MANAGEMENT'!AB151</f>
        <v>0</v>
      </c>
      <c r="AN142" s="396">
        <f>'CROP MANAGEMENT'!AC151</f>
        <v>0</v>
      </c>
      <c r="AO142" s="396">
        <f>'CROP MANAGEMENT'!AD151</f>
        <v>0</v>
      </c>
      <c r="AP142" s="396">
        <f>'CROP MANAGEMENT'!AE151</f>
        <v>0</v>
      </c>
      <c r="HL142" s="395">
        <f>'TREE PARAMETERS'!G151</f>
        <v>0</v>
      </c>
      <c r="HM142" s="395">
        <f>'TREE PARAMETERS'!H151</f>
        <v>0</v>
      </c>
      <c r="HN142" s="395">
        <f>'TREE PARAMETERS'!I151</f>
        <v>0.31</v>
      </c>
    </row>
    <row r="143" spans="3:222" x14ac:dyDescent="0.3">
      <c r="C143" s="396">
        <f>WEATHER!C153</f>
        <v>0</v>
      </c>
      <c r="D143" s="396">
        <f>WEATHER!D153</f>
        <v>27.6</v>
      </c>
      <c r="E143" s="396">
        <f>WEATHER!E153</f>
        <v>4.064516129032258</v>
      </c>
      <c r="AG143" s="397">
        <f>'CROP MANAGEMENT'!V152</f>
        <v>100</v>
      </c>
      <c r="AH143" s="397">
        <f>'CROP MANAGEMENT'!W152</f>
        <v>1</v>
      </c>
      <c r="AI143" s="396">
        <f>'CROP MANAGEMENT'!X152</f>
        <v>0</v>
      </c>
      <c r="AJ143" s="396">
        <f>'CROP MANAGEMENT'!Y152</f>
        <v>0</v>
      </c>
      <c r="AK143" s="396">
        <f>'CROP MANAGEMENT'!Z152</f>
        <v>0</v>
      </c>
      <c r="AL143" s="396">
        <f>'CROP MANAGEMENT'!AA152</f>
        <v>0</v>
      </c>
      <c r="AM143" s="396">
        <f>'CROP MANAGEMENT'!AB152</f>
        <v>0</v>
      </c>
      <c r="AN143" s="396">
        <f>'CROP MANAGEMENT'!AC152</f>
        <v>0</v>
      </c>
      <c r="AO143" s="396">
        <f>'CROP MANAGEMENT'!AD152</f>
        <v>0</v>
      </c>
      <c r="AP143" s="396">
        <f>'CROP MANAGEMENT'!AE152</f>
        <v>0</v>
      </c>
      <c r="HL143" s="395">
        <f>'TREE PARAMETERS'!G152</f>
        <v>0</v>
      </c>
      <c r="HM143" s="395">
        <f>'TREE PARAMETERS'!H152</f>
        <v>0</v>
      </c>
      <c r="HN143" s="395">
        <f>'TREE PARAMETERS'!I152</f>
        <v>0.12</v>
      </c>
    </row>
    <row r="144" spans="3:222" x14ac:dyDescent="0.3">
      <c r="C144" s="396">
        <f>WEATHER!C154</f>
        <v>0</v>
      </c>
      <c r="D144" s="396">
        <f>WEATHER!D154</f>
        <v>28</v>
      </c>
      <c r="E144" s="396">
        <f>WEATHER!E154</f>
        <v>4.064516129032258</v>
      </c>
      <c r="AG144" s="397">
        <f>'CROP MANAGEMENT'!V153</f>
        <v>100</v>
      </c>
      <c r="AH144" s="397">
        <f>'CROP MANAGEMENT'!W153</f>
        <v>1</v>
      </c>
      <c r="AI144" s="396">
        <f>'CROP MANAGEMENT'!X153</f>
        <v>0</v>
      </c>
      <c r="AJ144" s="396">
        <f>'CROP MANAGEMENT'!Y153</f>
        <v>0</v>
      </c>
      <c r="AK144" s="396">
        <f>'CROP MANAGEMENT'!Z153</f>
        <v>0</v>
      </c>
      <c r="AL144" s="396">
        <f>'CROP MANAGEMENT'!AA153</f>
        <v>0</v>
      </c>
      <c r="AM144" s="396">
        <f>'CROP MANAGEMENT'!AB153</f>
        <v>0</v>
      </c>
      <c r="AN144" s="396">
        <f>'CROP MANAGEMENT'!AC153</f>
        <v>0</v>
      </c>
      <c r="AO144" s="396">
        <f>'CROP MANAGEMENT'!AD153</f>
        <v>0</v>
      </c>
      <c r="AP144" s="396">
        <f>'CROP MANAGEMENT'!AE153</f>
        <v>0</v>
      </c>
      <c r="HL144" s="395">
        <f>'TREE PARAMETERS'!G153</f>
        <v>0</v>
      </c>
      <c r="HM144" s="395">
        <f>'TREE PARAMETERS'!H153</f>
        <v>0</v>
      </c>
      <c r="HN144" s="395">
        <f>'TREE PARAMETERS'!I153</f>
        <v>0.04</v>
      </c>
    </row>
    <row r="145" spans="3:222" x14ac:dyDescent="0.3">
      <c r="C145" s="396">
        <f>WEATHER!C155</f>
        <v>0</v>
      </c>
      <c r="D145" s="396">
        <f>WEATHER!D155</f>
        <v>29.9</v>
      </c>
      <c r="E145" s="396">
        <f>WEATHER!E155</f>
        <v>4.064516129032258</v>
      </c>
      <c r="AG145" s="397">
        <f>'CROP MANAGEMENT'!V154</f>
        <v>100</v>
      </c>
      <c r="AH145" s="397">
        <f>'CROP MANAGEMENT'!W154</f>
        <v>1</v>
      </c>
      <c r="AI145" s="396">
        <f>'CROP MANAGEMENT'!X154</f>
        <v>0</v>
      </c>
      <c r="AJ145" s="396">
        <f>'CROP MANAGEMENT'!Y154</f>
        <v>0</v>
      </c>
      <c r="AK145" s="396">
        <f>'CROP MANAGEMENT'!Z154</f>
        <v>0</v>
      </c>
      <c r="AL145" s="396">
        <f>'CROP MANAGEMENT'!AA154</f>
        <v>0</v>
      </c>
      <c r="AM145" s="396">
        <f>'CROP MANAGEMENT'!AB154</f>
        <v>0</v>
      </c>
      <c r="AN145" s="396">
        <f>'CROP MANAGEMENT'!AC154</f>
        <v>0</v>
      </c>
      <c r="AO145" s="396">
        <f>'CROP MANAGEMENT'!AD154</f>
        <v>0</v>
      </c>
      <c r="AP145" s="396">
        <f>'CROP MANAGEMENT'!AE154</f>
        <v>0</v>
      </c>
      <c r="HL145" s="395">
        <f>'TREE PARAMETERS'!G154</f>
        <v>0</v>
      </c>
      <c r="HM145" s="395">
        <f>'TREE PARAMETERS'!H154</f>
        <v>0</v>
      </c>
      <c r="HN145" s="395">
        <f>'TREE PARAMETERS'!I154</f>
        <v>0.01</v>
      </c>
    </row>
    <row r="146" spans="3:222" x14ac:dyDescent="0.3">
      <c r="C146" s="396">
        <f>WEATHER!C156</f>
        <v>0</v>
      </c>
      <c r="D146" s="396">
        <f>WEATHER!D156</f>
        <v>28.8</v>
      </c>
      <c r="E146" s="396">
        <f>WEATHER!E156</f>
        <v>4.064516129032258</v>
      </c>
      <c r="AG146" s="397">
        <f>'CROP MANAGEMENT'!V155</f>
        <v>100</v>
      </c>
      <c r="AH146" s="397">
        <f>'CROP MANAGEMENT'!W155</f>
        <v>1</v>
      </c>
      <c r="AI146" s="396">
        <f>'CROP MANAGEMENT'!X155</f>
        <v>0</v>
      </c>
      <c r="AJ146" s="396">
        <f>'CROP MANAGEMENT'!Y155</f>
        <v>0</v>
      </c>
      <c r="AK146" s="396">
        <f>'CROP MANAGEMENT'!Z155</f>
        <v>0</v>
      </c>
      <c r="AL146" s="396">
        <f>'CROP MANAGEMENT'!AA155</f>
        <v>0</v>
      </c>
      <c r="AM146" s="396">
        <f>'CROP MANAGEMENT'!AB155</f>
        <v>0</v>
      </c>
      <c r="AN146" s="396">
        <f>'CROP MANAGEMENT'!AC155</f>
        <v>0</v>
      </c>
      <c r="AO146" s="396">
        <f>'CROP MANAGEMENT'!AD155</f>
        <v>0</v>
      </c>
      <c r="AP146" s="396">
        <f>'CROP MANAGEMENT'!AE155</f>
        <v>0</v>
      </c>
      <c r="HL146" s="395">
        <f>'TREE PARAMETERS'!G155</f>
        <v>0</v>
      </c>
      <c r="HM146" s="395">
        <f>'TREE PARAMETERS'!H155</f>
        <v>0</v>
      </c>
      <c r="HN146" s="395">
        <f>'TREE PARAMETERS'!I155</f>
        <v>0.99</v>
      </c>
    </row>
    <row r="147" spans="3:222" x14ac:dyDescent="0.3">
      <c r="C147" s="396">
        <f>WEATHER!C157</f>
        <v>0</v>
      </c>
      <c r="D147" s="396">
        <f>WEATHER!D157</f>
        <v>26.9</v>
      </c>
      <c r="E147" s="396">
        <f>WEATHER!E157</f>
        <v>4.064516129032258</v>
      </c>
      <c r="AG147" s="397">
        <f>'CROP MANAGEMENT'!V156</f>
        <v>100</v>
      </c>
      <c r="AH147" s="397">
        <f>'CROP MANAGEMENT'!W156</f>
        <v>1</v>
      </c>
      <c r="AI147" s="396">
        <f>'CROP MANAGEMENT'!X156</f>
        <v>0</v>
      </c>
      <c r="AJ147" s="396">
        <f>'CROP MANAGEMENT'!Y156</f>
        <v>0</v>
      </c>
      <c r="AK147" s="396">
        <f>'CROP MANAGEMENT'!Z156</f>
        <v>0</v>
      </c>
      <c r="AL147" s="396">
        <f>'CROP MANAGEMENT'!AA156</f>
        <v>0</v>
      </c>
      <c r="AM147" s="396">
        <f>'CROP MANAGEMENT'!AB156</f>
        <v>0</v>
      </c>
      <c r="AN147" s="396">
        <f>'CROP MANAGEMENT'!AC156</f>
        <v>0</v>
      </c>
      <c r="AO147" s="396">
        <f>'CROP MANAGEMENT'!AD156</f>
        <v>0</v>
      </c>
      <c r="AP147" s="396">
        <f>'CROP MANAGEMENT'!AE156</f>
        <v>0</v>
      </c>
      <c r="HL147" s="395">
        <f>'TREE PARAMETERS'!G156</f>
        <v>0</v>
      </c>
      <c r="HM147" s="395">
        <f>'TREE PARAMETERS'!H156</f>
        <v>0</v>
      </c>
      <c r="HN147" s="395">
        <f>'TREE PARAMETERS'!I156</f>
        <v>0.98</v>
      </c>
    </row>
    <row r="148" spans="3:222" x14ac:dyDescent="0.3">
      <c r="C148" s="396">
        <f>WEATHER!C158</f>
        <v>0</v>
      </c>
      <c r="D148" s="396">
        <f>WEATHER!D158</f>
        <v>27.7</v>
      </c>
      <c r="E148" s="396">
        <f>WEATHER!E158</f>
        <v>4.064516129032258</v>
      </c>
      <c r="AG148" s="397">
        <f>'CROP MANAGEMENT'!V157</f>
        <v>100</v>
      </c>
      <c r="AH148" s="397">
        <f>'CROP MANAGEMENT'!W157</f>
        <v>1</v>
      </c>
      <c r="AI148" s="396">
        <f>'CROP MANAGEMENT'!X157</f>
        <v>0</v>
      </c>
      <c r="AJ148" s="396">
        <f>'CROP MANAGEMENT'!Y157</f>
        <v>0</v>
      </c>
      <c r="AK148" s="396">
        <f>'CROP MANAGEMENT'!Z157</f>
        <v>0</v>
      </c>
      <c r="AL148" s="396">
        <f>'CROP MANAGEMENT'!AA157</f>
        <v>0</v>
      </c>
      <c r="AM148" s="396">
        <f>'CROP MANAGEMENT'!AB157</f>
        <v>0</v>
      </c>
      <c r="AN148" s="396">
        <f>'CROP MANAGEMENT'!AC157</f>
        <v>0</v>
      </c>
      <c r="AO148" s="396">
        <f>'CROP MANAGEMENT'!AD157</f>
        <v>0</v>
      </c>
      <c r="AP148" s="396">
        <f>'CROP MANAGEMENT'!AE157</f>
        <v>0</v>
      </c>
      <c r="HL148" s="395">
        <f>'TREE PARAMETERS'!G157</f>
        <v>0</v>
      </c>
      <c r="HM148" s="395">
        <f>'TREE PARAMETERS'!H157</f>
        <v>0</v>
      </c>
      <c r="HN148" s="395">
        <f>'TREE PARAMETERS'!I157</f>
        <v>0.93</v>
      </c>
    </row>
    <row r="149" spans="3:222" x14ac:dyDescent="0.3">
      <c r="C149" s="396">
        <f>WEATHER!C159</f>
        <v>0</v>
      </c>
      <c r="D149" s="396">
        <f>WEATHER!D159</f>
        <v>27.4</v>
      </c>
      <c r="E149" s="396">
        <f>WEATHER!E159</f>
        <v>4.064516129032258</v>
      </c>
      <c r="AG149" s="397">
        <f>'CROP MANAGEMENT'!V158</f>
        <v>100</v>
      </c>
      <c r="AH149" s="397">
        <f>'CROP MANAGEMENT'!W158</f>
        <v>1</v>
      </c>
      <c r="AI149" s="396">
        <f>'CROP MANAGEMENT'!X158</f>
        <v>0</v>
      </c>
      <c r="AJ149" s="396">
        <f>'CROP MANAGEMENT'!Y158</f>
        <v>0</v>
      </c>
      <c r="AK149" s="396">
        <f>'CROP MANAGEMENT'!Z158</f>
        <v>0</v>
      </c>
      <c r="AL149" s="396">
        <f>'CROP MANAGEMENT'!AA158</f>
        <v>0</v>
      </c>
      <c r="AM149" s="396">
        <f>'CROP MANAGEMENT'!AB158</f>
        <v>0</v>
      </c>
      <c r="AN149" s="396">
        <f>'CROP MANAGEMENT'!AC158</f>
        <v>0</v>
      </c>
      <c r="AO149" s="396">
        <f>'CROP MANAGEMENT'!AD158</f>
        <v>0</v>
      </c>
      <c r="AP149" s="396">
        <f>'CROP MANAGEMENT'!AE158</f>
        <v>0</v>
      </c>
      <c r="HL149" s="395">
        <f>'TREE PARAMETERS'!G158</f>
        <v>0</v>
      </c>
      <c r="HM149" s="395">
        <f>'TREE PARAMETERS'!H158</f>
        <v>0</v>
      </c>
      <c r="HN149" s="395">
        <f>'TREE PARAMETERS'!I158</f>
        <v>0.81499999999999995</v>
      </c>
    </row>
    <row r="150" spans="3:222" x14ac:dyDescent="0.3">
      <c r="C150" s="396">
        <f>WEATHER!C160</f>
        <v>73</v>
      </c>
      <c r="D150" s="396">
        <f>WEATHER!D160</f>
        <v>28</v>
      </c>
      <c r="E150" s="396">
        <f>WEATHER!E160</f>
        <v>4.064516129032258</v>
      </c>
      <c r="AG150" s="397">
        <f>'CROP MANAGEMENT'!V159</f>
        <v>100</v>
      </c>
      <c r="AH150" s="397">
        <f>'CROP MANAGEMENT'!W159</f>
        <v>1</v>
      </c>
      <c r="AI150" s="396">
        <f>'CROP MANAGEMENT'!X159</f>
        <v>0</v>
      </c>
      <c r="AJ150" s="396">
        <f>'CROP MANAGEMENT'!Y159</f>
        <v>0</v>
      </c>
      <c r="AK150" s="396">
        <f>'CROP MANAGEMENT'!Z159</f>
        <v>0</v>
      </c>
      <c r="AL150" s="396">
        <f>'CROP MANAGEMENT'!AA159</f>
        <v>0</v>
      </c>
      <c r="AM150" s="396">
        <f>'CROP MANAGEMENT'!AB159</f>
        <v>0</v>
      </c>
      <c r="AN150" s="396">
        <f>'CROP MANAGEMENT'!AC159</f>
        <v>0</v>
      </c>
      <c r="AO150" s="396">
        <f>'CROP MANAGEMENT'!AD159</f>
        <v>0</v>
      </c>
      <c r="AP150" s="396">
        <f>'CROP MANAGEMENT'!AE159</f>
        <v>0</v>
      </c>
      <c r="HL150" s="395">
        <f>'TREE PARAMETERS'!G159</f>
        <v>0</v>
      </c>
      <c r="HM150" s="395">
        <f>'TREE PARAMETERS'!H159</f>
        <v>0</v>
      </c>
      <c r="HN150" s="395">
        <f>'TREE PARAMETERS'!I159</f>
        <v>0.81</v>
      </c>
    </row>
    <row r="151" spans="3:222" x14ac:dyDescent="0.3">
      <c r="C151" s="396">
        <f>WEATHER!C161</f>
        <v>0</v>
      </c>
      <c r="D151" s="396">
        <f>WEATHER!D161</f>
        <v>29</v>
      </c>
      <c r="E151" s="396">
        <f>WEATHER!E161</f>
        <v>4.064516129032258</v>
      </c>
      <c r="AG151" s="397">
        <f>'CROP MANAGEMENT'!V160</f>
        <v>100</v>
      </c>
      <c r="AH151" s="397">
        <f>'CROP MANAGEMENT'!W160</f>
        <v>1</v>
      </c>
      <c r="AI151" s="396">
        <f>'CROP MANAGEMENT'!X160</f>
        <v>0</v>
      </c>
      <c r="AJ151" s="396">
        <f>'CROP MANAGEMENT'!Y160</f>
        <v>0</v>
      </c>
      <c r="AK151" s="396">
        <f>'CROP MANAGEMENT'!Z160</f>
        <v>0</v>
      </c>
      <c r="AL151" s="396">
        <f>'CROP MANAGEMENT'!AA160</f>
        <v>0</v>
      </c>
      <c r="AM151" s="396">
        <f>'CROP MANAGEMENT'!AB160</f>
        <v>0</v>
      </c>
      <c r="AN151" s="396">
        <f>'CROP MANAGEMENT'!AC160</f>
        <v>0</v>
      </c>
      <c r="AO151" s="396">
        <f>'CROP MANAGEMENT'!AD160</f>
        <v>0</v>
      </c>
      <c r="AP151" s="396">
        <f>'CROP MANAGEMENT'!AE160</f>
        <v>0</v>
      </c>
      <c r="HL151" s="395">
        <f>'TREE PARAMETERS'!G160</f>
        <v>0</v>
      </c>
      <c r="HM151" s="395">
        <f>'TREE PARAMETERS'!H160</f>
        <v>0</v>
      </c>
      <c r="HN151" s="395">
        <f>'TREE PARAMETERS'!I160</f>
        <v>0.4</v>
      </c>
    </row>
    <row r="152" spans="3:222" x14ac:dyDescent="0.3">
      <c r="C152" s="396">
        <f>WEATHER!C162</f>
        <v>0</v>
      </c>
      <c r="D152" s="396">
        <f>WEATHER!D162</f>
        <v>29.1</v>
      </c>
      <c r="E152" s="396">
        <f>WEATHER!E162</f>
        <v>4.064516129032258</v>
      </c>
      <c r="AG152" s="397">
        <f>'CROP MANAGEMENT'!V161</f>
        <v>100</v>
      </c>
      <c r="AH152" s="397">
        <f>'CROP MANAGEMENT'!W161</f>
        <v>1</v>
      </c>
      <c r="AI152" s="396">
        <f>'CROP MANAGEMENT'!X161</f>
        <v>0</v>
      </c>
      <c r="AJ152" s="396">
        <f>'CROP MANAGEMENT'!Y161</f>
        <v>0</v>
      </c>
      <c r="AK152" s="396">
        <f>'CROP MANAGEMENT'!Z161</f>
        <v>0</v>
      </c>
      <c r="AL152" s="396">
        <f>'CROP MANAGEMENT'!AA161</f>
        <v>0</v>
      </c>
      <c r="AM152" s="396">
        <f>'CROP MANAGEMENT'!AB161</f>
        <v>0</v>
      </c>
      <c r="AN152" s="396">
        <f>'CROP MANAGEMENT'!AC161</f>
        <v>0</v>
      </c>
      <c r="AO152" s="396">
        <f>'CROP MANAGEMENT'!AD161</f>
        <v>0</v>
      </c>
      <c r="AP152" s="396">
        <f>'CROP MANAGEMENT'!AE161</f>
        <v>0</v>
      </c>
      <c r="HL152" s="395">
        <f>'TREE PARAMETERS'!G161</f>
        <v>0</v>
      </c>
      <c r="HM152" s="395">
        <f>'TREE PARAMETERS'!H161</f>
        <v>0</v>
      </c>
      <c r="HN152" s="395">
        <f>'TREE PARAMETERS'!I161</f>
        <v>0.39500000000000002</v>
      </c>
    </row>
    <row r="153" spans="3:222" x14ac:dyDescent="0.3">
      <c r="C153" s="396">
        <f>WEATHER!C163</f>
        <v>0</v>
      </c>
      <c r="D153" s="396">
        <f>WEATHER!D163</f>
        <v>27.6</v>
      </c>
      <c r="E153" s="396">
        <f>WEATHER!E163</f>
        <v>4.2333333333333334</v>
      </c>
      <c r="AG153" s="397">
        <f>'CROP MANAGEMENT'!V162</f>
        <v>100</v>
      </c>
      <c r="AH153" s="397">
        <f>'CROP MANAGEMENT'!W162</f>
        <v>1</v>
      </c>
      <c r="AI153" s="396">
        <f>'CROP MANAGEMENT'!X162</f>
        <v>0</v>
      </c>
      <c r="AJ153" s="396">
        <f>'CROP MANAGEMENT'!Y162</f>
        <v>0</v>
      </c>
      <c r="AK153" s="396">
        <f>'CROP MANAGEMENT'!Z162</f>
        <v>0</v>
      </c>
      <c r="AL153" s="396">
        <f>'CROP MANAGEMENT'!AA162</f>
        <v>0</v>
      </c>
      <c r="AM153" s="396">
        <f>'CROP MANAGEMENT'!AB162</f>
        <v>0</v>
      </c>
      <c r="AN153" s="396">
        <f>'CROP MANAGEMENT'!AC162</f>
        <v>0</v>
      </c>
      <c r="AO153" s="396">
        <f>'CROP MANAGEMENT'!AD162</f>
        <v>0</v>
      </c>
      <c r="AP153" s="396">
        <f>'CROP MANAGEMENT'!AE162</f>
        <v>0</v>
      </c>
      <c r="HL153" s="395">
        <f>'TREE PARAMETERS'!G162</f>
        <v>0</v>
      </c>
      <c r="HM153" s="395">
        <f>'TREE PARAMETERS'!H162</f>
        <v>0</v>
      </c>
      <c r="HN153" s="395">
        <f>'TREE PARAMETERS'!I162</f>
        <v>0.2</v>
      </c>
    </row>
    <row r="154" spans="3:222" x14ac:dyDescent="0.3">
      <c r="C154" s="396">
        <f>WEATHER!C164</f>
        <v>0</v>
      </c>
      <c r="D154" s="396">
        <f>WEATHER!D164</f>
        <v>29.3</v>
      </c>
      <c r="E154" s="396">
        <f>WEATHER!E164</f>
        <v>4.2333333333333334</v>
      </c>
      <c r="AG154" s="397">
        <f>'CROP MANAGEMENT'!V163</f>
        <v>100</v>
      </c>
      <c r="AH154" s="397">
        <f>'CROP MANAGEMENT'!W163</f>
        <v>1</v>
      </c>
      <c r="AI154" s="396">
        <f>'CROP MANAGEMENT'!X163</f>
        <v>0</v>
      </c>
      <c r="AJ154" s="396">
        <f>'CROP MANAGEMENT'!Y163</f>
        <v>0</v>
      </c>
      <c r="AK154" s="396">
        <f>'CROP MANAGEMENT'!Z163</f>
        <v>0</v>
      </c>
      <c r="AL154" s="396">
        <f>'CROP MANAGEMENT'!AA163</f>
        <v>0</v>
      </c>
      <c r="AM154" s="396">
        <f>'CROP MANAGEMENT'!AB163</f>
        <v>0</v>
      </c>
      <c r="AN154" s="396">
        <f>'CROP MANAGEMENT'!AC163</f>
        <v>0</v>
      </c>
      <c r="AO154" s="396">
        <f>'CROP MANAGEMENT'!AD163</f>
        <v>0</v>
      </c>
      <c r="AP154" s="396">
        <f>'CROP MANAGEMENT'!AE163</f>
        <v>0</v>
      </c>
      <c r="HL154" s="395">
        <f>'TREE PARAMETERS'!G163</f>
        <v>0</v>
      </c>
      <c r="HM154" s="395">
        <f>'TREE PARAMETERS'!H163</f>
        <v>0</v>
      </c>
      <c r="HN154" s="395">
        <f>'TREE PARAMETERS'!I163</f>
        <v>0.11</v>
      </c>
    </row>
    <row r="155" spans="3:222" x14ac:dyDescent="0.3">
      <c r="C155" s="396">
        <f>WEATHER!C165</f>
        <v>0</v>
      </c>
      <c r="D155" s="396">
        <f>WEATHER!D165</f>
        <v>30.4</v>
      </c>
      <c r="E155" s="396">
        <f>WEATHER!E165</f>
        <v>4.2333333333333334</v>
      </c>
      <c r="AG155" s="397">
        <f>'CROP MANAGEMENT'!V164</f>
        <v>100</v>
      </c>
      <c r="AH155" s="397">
        <f>'CROP MANAGEMENT'!W164</f>
        <v>1</v>
      </c>
      <c r="AI155" s="396">
        <f>'CROP MANAGEMENT'!X164</f>
        <v>0</v>
      </c>
      <c r="AJ155" s="396">
        <f>'CROP MANAGEMENT'!Y164</f>
        <v>0</v>
      </c>
      <c r="AK155" s="396">
        <f>'CROP MANAGEMENT'!Z164</f>
        <v>0</v>
      </c>
      <c r="AL155" s="396">
        <f>'CROP MANAGEMENT'!AA164</f>
        <v>0</v>
      </c>
      <c r="AM155" s="396">
        <f>'CROP MANAGEMENT'!AB164</f>
        <v>0</v>
      </c>
      <c r="AN155" s="396">
        <f>'CROP MANAGEMENT'!AC164</f>
        <v>0</v>
      </c>
      <c r="AO155" s="396">
        <f>'CROP MANAGEMENT'!AD164</f>
        <v>0</v>
      </c>
      <c r="AP155" s="396">
        <f>'CROP MANAGEMENT'!AE164</f>
        <v>0</v>
      </c>
      <c r="HL155" s="395">
        <f>'TREE PARAMETERS'!G164</f>
        <v>0</v>
      </c>
      <c r="HM155" s="395">
        <f>'TREE PARAMETERS'!H164</f>
        <v>0</v>
      </c>
      <c r="HN155" s="395">
        <f>'TREE PARAMETERS'!I164</f>
        <v>0.08</v>
      </c>
    </row>
    <row r="156" spans="3:222" x14ac:dyDescent="0.3">
      <c r="C156" s="396">
        <f>WEATHER!C166</f>
        <v>0</v>
      </c>
      <c r="D156" s="396">
        <f>WEATHER!D166</f>
        <v>31.2</v>
      </c>
      <c r="E156" s="396">
        <f>WEATHER!E166</f>
        <v>4.2333333333333334</v>
      </c>
      <c r="AG156" s="397">
        <f>'CROP MANAGEMENT'!V165</f>
        <v>100</v>
      </c>
      <c r="AH156" s="397">
        <f>'CROP MANAGEMENT'!W165</f>
        <v>1</v>
      </c>
      <c r="AI156" s="396">
        <f>'CROP MANAGEMENT'!X165</f>
        <v>0</v>
      </c>
      <c r="AJ156" s="396">
        <f>'CROP MANAGEMENT'!Y165</f>
        <v>0</v>
      </c>
      <c r="AK156" s="396">
        <f>'CROP MANAGEMENT'!Z165</f>
        <v>0</v>
      </c>
      <c r="AL156" s="396">
        <f>'CROP MANAGEMENT'!AA165</f>
        <v>0</v>
      </c>
      <c r="AM156" s="396">
        <f>'CROP MANAGEMENT'!AB165</f>
        <v>0</v>
      </c>
      <c r="AN156" s="396">
        <f>'CROP MANAGEMENT'!AC165</f>
        <v>0</v>
      </c>
      <c r="AO156" s="396">
        <f>'CROP MANAGEMENT'!AD165</f>
        <v>0</v>
      </c>
      <c r="AP156" s="396">
        <f>'CROP MANAGEMENT'!AE165</f>
        <v>0</v>
      </c>
      <c r="HL156" s="395">
        <f>'TREE PARAMETERS'!G165</f>
        <v>0</v>
      </c>
      <c r="HM156" s="395">
        <f>'TREE PARAMETERS'!H165</f>
        <v>0</v>
      </c>
      <c r="HN156" s="395">
        <f>'TREE PARAMETERS'!I165</f>
        <v>7.0000000000000007E-2</v>
      </c>
    </row>
    <row r="157" spans="3:222" x14ac:dyDescent="0.3">
      <c r="C157" s="396">
        <f>WEATHER!C167</f>
        <v>3</v>
      </c>
      <c r="D157" s="396">
        <f>WEATHER!D167</f>
        <v>30.1</v>
      </c>
      <c r="E157" s="396">
        <f>WEATHER!E167</f>
        <v>4.2333333333333334</v>
      </c>
      <c r="AG157" s="397">
        <f>'CROP MANAGEMENT'!V166</f>
        <v>100</v>
      </c>
      <c r="AH157" s="397">
        <f>'CROP MANAGEMENT'!W166</f>
        <v>1</v>
      </c>
      <c r="AI157" s="396">
        <f>'CROP MANAGEMENT'!X166</f>
        <v>0</v>
      </c>
      <c r="AJ157" s="396">
        <f>'CROP MANAGEMENT'!Y166</f>
        <v>0</v>
      </c>
      <c r="AK157" s="396">
        <f>'CROP MANAGEMENT'!Z166</f>
        <v>0</v>
      </c>
      <c r="AL157" s="396">
        <f>'CROP MANAGEMENT'!AA166</f>
        <v>0</v>
      </c>
      <c r="AM157" s="396">
        <f>'CROP MANAGEMENT'!AB166</f>
        <v>0</v>
      </c>
      <c r="AN157" s="396">
        <f>'CROP MANAGEMENT'!AC166</f>
        <v>0</v>
      </c>
      <c r="AO157" s="396">
        <f>'CROP MANAGEMENT'!AD166</f>
        <v>0</v>
      </c>
      <c r="AP157" s="396">
        <f>'CROP MANAGEMENT'!AE166</f>
        <v>0</v>
      </c>
      <c r="HL157" s="395">
        <f>'TREE PARAMETERS'!G166</f>
        <v>0</v>
      </c>
      <c r="HM157" s="395">
        <f>'TREE PARAMETERS'!H166</f>
        <v>0</v>
      </c>
      <c r="HN157" s="395">
        <f>'TREE PARAMETERS'!I166</f>
        <v>0.05</v>
      </c>
    </row>
    <row r="158" spans="3:222" x14ac:dyDescent="0.3">
      <c r="C158" s="396">
        <f>WEATHER!C168</f>
        <v>0</v>
      </c>
      <c r="D158" s="396">
        <f>WEATHER!D168</f>
        <v>28.7</v>
      </c>
      <c r="E158" s="396">
        <f>WEATHER!E168</f>
        <v>4.2333333333333334</v>
      </c>
      <c r="AG158" s="397">
        <f>'CROP MANAGEMENT'!V167</f>
        <v>100</v>
      </c>
      <c r="AH158" s="397">
        <f>'CROP MANAGEMENT'!W167</f>
        <v>1</v>
      </c>
      <c r="AI158" s="396">
        <f>'CROP MANAGEMENT'!X167</f>
        <v>0</v>
      </c>
      <c r="AJ158" s="396">
        <f>'CROP MANAGEMENT'!Y167</f>
        <v>0</v>
      </c>
      <c r="AK158" s="396">
        <f>'CROP MANAGEMENT'!Z167</f>
        <v>0</v>
      </c>
      <c r="AL158" s="396">
        <f>'CROP MANAGEMENT'!AA167</f>
        <v>0</v>
      </c>
      <c r="AM158" s="396">
        <f>'CROP MANAGEMENT'!AB167</f>
        <v>0</v>
      </c>
      <c r="AN158" s="396">
        <f>'CROP MANAGEMENT'!AC167</f>
        <v>0</v>
      </c>
      <c r="AO158" s="396">
        <f>'CROP MANAGEMENT'!AD167</f>
        <v>0</v>
      </c>
      <c r="AP158" s="396">
        <f>'CROP MANAGEMENT'!AE167</f>
        <v>0</v>
      </c>
      <c r="HL158" s="395">
        <f>'TREE PARAMETERS'!G167</f>
        <v>0</v>
      </c>
      <c r="HM158" s="395">
        <f>'TREE PARAMETERS'!H167</f>
        <v>0</v>
      </c>
      <c r="HN158" s="395">
        <f>'TREE PARAMETERS'!I167</f>
        <v>3.5000000000000003E-2</v>
      </c>
    </row>
    <row r="159" spans="3:222" x14ac:dyDescent="0.3">
      <c r="C159" s="396">
        <f>WEATHER!C169</f>
        <v>0</v>
      </c>
      <c r="D159" s="396">
        <f>WEATHER!D169</f>
        <v>28.3</v>
      </c>
      <c r="E159" s="396">
        <f>WEATHER!E169</f>
        <v>4.2333333333333334</v>
      </c>
      <c r="AG159" s="397">
        <f>'CROP MANAGEMENT'!V168</f>
        <v>100</v>
      </c>
      <c r="AH159" s="397">
        <f>'CROP MANAGEMENT'!W168</f>
        <v>1</v>
      </c>
      <c r="AI159" s="396">
        <f>'CROP MANAGEMENT'!X168</f>
        <v>0</v>
      </c>
      <c r="AJ159" s="396">
        <f>'CROP MANAGEMENT'!Y168</f>
        <v>0</v>
      </c>
      <c r="AK159" s="396">
        <f>'CROP MANAGEMENT'!Z168</f>
        <v>0</v>
      </c>
      <c r="AL159" s="396">
        <f>'CROP MANAGEMENT'!AA168</f>
        <v>0</v>
      </c>
      <c r="AM159" s="396">
        <f>'CROP MANAGEMENT'!AB168</f>
        <v>0</v>
      </c>
      <c r="AN159" s="396">
        <f>'CROP MANAGEMENT'!AC168</f>
        <v>0</v>
      </c>
      <c r="AO159" s="396">
        <f>'CROP MANAGEMENT'!AD168</f>
        <v>0</v>
      </c>
      <c r="AP159" s="396">
        <f>'CROP MANAGEMENT'!AE168</f>
        <v>0</v>
      </c>
      <c r="HL159" s="395">
        <f>'TREE PARAMETERS'!G168</f>
        <v>0</v>
      </c>
      <c r="HM159" s="395">
        <f>'TREE PARAMETERS'!H168</f>
        <v>0</v>
      </c>
      <c r="HN159" s="395">
        <f>'TREE PARAMETERS'!I168</f>
        <v>0.03</v>
      </c>
    </row>
    <row r="160" spans="3:222" x14ac:dyDescent="0.3">
      <c r="C160" s="396">
        <f>WEATHER!C170</f>
        <v>6</v>
      </c>
      <c r="D160" s="396">
        <f>WEATHER!D170</f>
        <v>28.9</v>
      </c>
      <c r="E160" s="396">
        <f>WEATHER!E170</f>
        <v>4.2333333333333334</v>
      </c>
      <c r="AG160" s="397">
        <f>'CROP MANAGEMENT'!V169</f>
        <v>100</v>
      </c>
      <c r="AH160" s="397">
        <f>'CROP MANAGEMENT'!W169</f>
        <v>1</v>
      </c>
      <c r="AI160" s="396">
        <f>'CROP MANAGEMENT'!X169</f>
        <v>0</v>
      </c>
      <c r="AJ160" s="396">
        <f>'CROP MANAGEMENT'!Y169</f>
        <v>0</v>
      </c>
      <c r="AK160" s="396">
        <f>'CROP MANAGEMENT'!Z169</f>
        <v>0</v>
      </c>
      <c r="AL160" s="396">
        <f>'CROP MANAGEMENT'!AA169</f>
        <v>0</v>
      </c>
      <c r="AM160" s="396">
        <f>'CROP MANAGEMENT'!AB169</f>
        <v>0</v>
      </c>
      <c r="AN160" s="396">
        <f>'CROP MANAGEMENT'!AC169</f>
        <v>0</v>
      </c>
      <c r="AO160" s="396">
        <f>'CROP MANAGEMENT'!AD169</f>
        <v>0</v>
      </c>
      <c r="AP160" s="396">
        <f>'CROP MANAGEMENT'!AE169</f>
        <v>0</v>
      </c>
      <c r="HL160" s="395">
        <f>'TREE PARAMETERS'!G169</f>
        <v>0</v>
      </c>
      <c r="HM160" s="395">
        <f>'TREE PARAMETERS'!H169</f>
        <v>0</v>
      </c>
      <c r="HN160" s="395">
        <f>'TREE PARAMETERS'!I169</f>
        <v>0.03</v>
      </c>
    </row>
    <row r="161" spans="3:222" x14ac:dyDescent="0.3">
      <c r="C161" s="396">
        <f>WEATHER!C171</f>
        <v>0</v>
      </c>
      <c r="D161" s="396">
        <f>WEATHER!D171</f>
        <v>30.8</v>
      </c>
      <c r="E161" s="396">
        <f>WEATHER!E171</f>
        <v>4.2333333333333334</v>
      </c>
      <c r="AG161" s="397">
        <f>'CROP MANAGEMENT'!V170</f>
        <v>100</v>
      </c>
      <c r="AH161" s="397">
        <f>'CROP MANAGEMENT'!W170</f>
        <v>1</v>
      </c>
      <c r="AI161" s="396">
        <f>'CROP MANAGEMENT'!X170</f>
        <v>0</v>
      </c>
      <c r="AJ161" s="396">
        <f>'CROP MANAGEMENT'!Y170</f>
        <v>0</v>
      </c>
      <c r="AK161" s="396">
        <f>'CROP MANAGEMENT'!Z170</f>
        <v>0</v>
      </c>
      <c r="AL161" s="396">
        <f>'CROP MANAGEMENT'!AA170</f>
        <v>0</v>
      </c>
      <c r="AM161" s="396">
        <f>'CROP MANAGEMENT'!AB170</f>
        <v>0</v>
      </c>
      <c r="AN161" s="396">
        <f>'CROP MANAGEMENT'!AC170</f>
        <v>0</v>
      </c>
      <c r="AO161" s="396">
        <f>'CROP MANAGEMENT'!AD170</f>
        <v>0</v>
      </c>
      <c r="AP161" s="396">
        <f>'CROP MANAGEMENT'!AE170</f>
        <v>0</v>
      </c>
      <c r="HL161" s="395">
        <f>'TREE PARAMETERS'!G170</f>
        <v>0</v>
      </c>
      <c r="HM161" s="395">
        <f>'TREE PARAMETERS'!H170</f>
        <v>0</v>
      </c>
      <c r="HN161" s="395">
        <f>'TREE PARAMETERS'!I170</f>
        <v>0.03</v>
      </c>
    </row>
    <row r="162" spans="3:222" x14ac:dyDescent="0.3">
      <c r="C162" s="396">
        <f>WEATHER!C172</f>
        <v>9</v>
      </c>
      <c r="D162" s="396">
        <f>WEATHER!D172</f>
        <v>30.4</v>
      </c>
      <c r="E162" s="396">
        <f>WEATHER!E172</f>
        <v>4.2333333333333334</v>
      </c>
      <c r="AG162" s="397">
        <f>'CROP MANAGEMENT'!V171</f>
        <v>100</v>
      </c>
      <c r="AH162" s="397">
        <f>'CROP MANAGEMENT'!W171</f>
        <v>1</v>
      </c>
      <c r="AI162" s="396">
        <f>'CROP MANAGEMENT'!X171</f>
        <v>0</v>
      </c>
      <c r="AJ162" s="396">
        <f>'CROP MANAGEMENT'!Y171</f>
        <v>0</v>
      </c>
      <c r="AK162" s="396">
        <f>'CROP MANAGEMENT'!Z171</f>
        <v>0</v>
      </c>
      <c r="AL162" s="396">
        <f>'CROP MANAGEMENT'!AA171</f>
        <v>0</v>
      </c>
      <c r="AM162" s="396">
        <f>'CROP MANAGEMENT'!AB171</f>
        <v>0</v>
      </c>
      <c r="AN162" s="396">
        <f>'CROP MANAGEMENT'!AC171</f>
        <v>0</v>
      </c>
      <c r="AO162" s="396">
        <f>'CROP MANAGEMENT'!AD171</f>
        <v>0</v>
      </c>
      <c r="AP162" s="396">
        <f>'CROP MANAGEMENT'!AE171</f>
        <v>0</v>
      </c>
      <c r="HL162" s="395">
        <f>'TREE PARAMETERS'!G171</f>
        <v>0</v>
      </c>
      <c r="HM162" s="395">
        <f>'TREE PARAMETERS'!H171</f>
        <v>0</v>
      </c>
      <c r="HN162" s="395">
        <f>'TREE PARAMETERS'!I171</f>
        <v>0.02</v>
      </c>
    </row>
    <row r="163" spans="3:222" x14ac:dyDescent="0.3">
      <c r="C163" s="396">
        <f>WEATHER!C173</f>
        <v>0</v>
      </c>
      <c r="D163" s="396">
        <f>WEATHER!D173</f>
        <v>30.7</v>
      </c>
      <c r="E163" s="396">
        <f>WEATHER!E173</f>
        <v>4.2333333333333334</v>
      </c>
      <c r="AG163" s="397">
        <f>'CROP MANAGEMENT'!V172</f>
        <v>100</v>
      </c>
      <c r="AH163" s="397">
        <f>'CROP MANAGEMENT'!W172</f>
        <v>1</v>
      </c>
      <c r="AI163" s="396">
        <f>'CROP MANAGEMENT'!X172</f>
        <v>0</v>
      </c>
      <c r="AJ163" s="396">
        <f>'CROP MANAGEMENT'!Y172</f>
        <v>0</v>
      </c>
      <c r="AK163" s="396">
        <f>'CROP MANAGEMENT'!Z172</f>
        <v>0</v>
      </c>
      <c r="AL163" s="396">
        <f>'CROP MANAGEMENT'!AA172</f>
        <v>0</v>
      </c>
      <c r="AM163" s="396">
        <f>'CROP MANAGEMENT'!AB172</f>
        <v>0</v>
      </c>
      <c r="AN163" s="396">
        <f>'CROP MANAGEMENT'!AC172</f>
        <v>0</v>
      </c>
      <c r="AO163" s="396">
        <f>'CROP MANAGEMENT'!AD172</f>
        <v>0</v>
      </c>
      <c r="AP163" s="396">
        <f>'CROP MANAGEMENT'!AE172</f>
        <v>0</v>
      </c>
      <c r="HL163" s="395">
        <f>'TREE PARAMETERS'!G172</f>
        <v>0</v>
      </c>
      <c r="HM163" s="395">
        <f>'TREE PARAMETERS'!H172</f>
        <v>0</v>
      </c>
      <c r="HN163" s="395">
        <f>'TREE PARAMETERS'!I172</f>
        <v>0.01</v>
      </c>
    </row>
    <row r="164" spans="3:222" x14ac:dyDescent="0.3">
      <c r="C164" s="396">
        <f>WEATHER!C174</f>
        <v>12</v>
      </c>
      <c r="D164" s="396">
        <f>WEATHER!D174</f>
        <v>29.3</v>
      </c>
      <c r="E164" s="396">
        <f>WEATHER!E174</f>
        <v>4.2333333333333334</v>
      </c>
      <c r="AG164" s="397">
        <f>'CROP MANAGEMENT'!V173</f>
        <v>100</v>
      </c>
      <c r="AH164" s="397">
        <f>'CROP MANAGEMENT'!W173</f>
        <v>1</v>
      </c>
      <c r="AI164" s="396">
        <f>'CROP MANAGEMENT'!X173</f>
        <v>0</v>
      </c>
      <c r="AJ164" s="396">
        <f>'CROP MANAGEMENT'!Y173</f>
        <v>0</v>
      </c>
      <c r="AK164" s="396">
        <f>'CROP MANAGEMENT'!Z173</f>
        <v>0</v>
      </c>
      <c r="AL164" s="396">
        <f>'CROP MANAGEMENT'!AA173</f>
        <v>0</v>
      </c>
      <c r="AM164" s="396">
        <f>'CROP MANAGEMENT'!AB173</f>
        <v>0</v>
      </c>
      <c r="AN164" s="396">
        <f>'CROP MANAGEMENT'!AC173</f>
        <v>0</v>
      </c>
      <c r="AO164" s="396">
        <f>'CROP MANAGEMENT'!AD173</f>
        <v>0</v>
      </c>
      <c r="AP164" s="396">
        <f>'CROP MANAGEMENT'!AE173</f>
        <v>0</v>
      </c>
      <c r="HL164" s="395">
        <f>'TREE PARAMETERS'!G173</f>
        <v>0</v>
      </c>
      <c r="HM164" s="395">
        <f>'TREE PARAMETERS'!H173</f>
        <v>0</v>
      </c>
      <c r="HN164" s="395">
        <f>'TREE PARAMETERS'!I173</f>
        <v>0.01</v>
      </c>
    </row>
    <row r="165" spans="3:222" x14ac:dyDescent="0.3">
      <c r="C165" s="396">
        <f>WEATHER!C175</f>
        <v>0</v>
      </c>
      <c r="D165" s="396">
        <f>WEATHER!D175</f>
        <v>30.6</v>
      </c>
      <c r="E165" s="396">
        <f>WEATHER!E175</f>
        <v>4.2333333333333334</v>
      </c>
      <c r="AG165" s="397">
        <f>'CROP MANAGEMENT'!V174</f>
        <v>100</v>
      </c>
      <c r="AH165" s="397">
        <f>'CROP MANAGEMENT'!W174</f>
        <v>1</v>
      </c>
      <c r="AI165" s="396">
        <f>'CROP MANAGEMENT'!X174</f>
        <v>0</v>
      </c>
      <c r="AJ165" s="396">
        <f>'CROP MANAGEMENT'!Y174</f>
        <v>0</v>
      </c>
      <c r="AK165" s="396">
        <f>'CROP MANAGEMENT'!Z174</f>
        <v>0</v>
      </c>
      <c r="AL165" s="396">
        <f>'CROP MANAGEMENT'!AA174</f>
        <v>0</v>
      </c>
      <c r="AM165" s="396">
        <f>'CROP MANAGEMENT'!AB174</f>
        <v>0</v>
      </c>
      <c r="AN165" s="396">
        <f>'CROP MANAGEMENT'!AC174</f>
        <v>0</v>
      </c>
      <c r="AO165" s="396">
        <f>'CROP MANAGEMENT'!AD174</f>
        <v>0</v>
      </c>
      <c r="AP165" s="396">
        <f>'CROP MANAGEMENT'!AE174</f>
        <v>0</v>
      </c>
      <c r="HL165" s="395">
        <f>'TREE PARAMETERS'!G174</f>
        <v>0</v>
      </c>
      <c r="HM165" s="395">
        <f>'TREE PARAMETERS'!H174</f>
        <v>0</v>
      </c>
      <c r="HN165" s="395">
        <f>'TREE PARAMETERS'!I174</f>
        <v>0.01</v>
      </c>
    </row>
    <row r="166" spans="3:222" x14ac:dyDescent="0.3">
      <c r="C166" s="396">
        <f>WEATHER!C176</f>
        <v>0</v>
      </c>
      <c r="D166" s="396">
        <f>WEATHER!D176</f>
        <v>30.1</v>
      </c>
      <c r="E166" s="396">
        <f>WEATHER!E176</f>
        <v>4.2333333333333334</v>
      </c>
      <c r="AG166" s="397">
        <f>'CROP MANAGEMENT'!V175</f>
        <v>100</v>
      </c>
      <c r="AH166" s="397">
        <f>'CROP MANAGEMENT'!W175</f>
        <v>1</v>
      </c>
      <c r="AI166" s="396">
        <f>'CROP MANAGEMENT'!X175</f>
        <v>0</v>
      </c>
      <c r="AJ166" s="396">
        <f>'CROP MANAGEMENT'!Y175</f>
        <v>0</v>
      </c>
      <c r="AK166" s="396">
        <f>'CROP MANAGEMENT'!Z175</f>
        <v>0</v>
      </c>
      <c r="AL166" s="396">
        <f>'CROP MANAGEMENT'!AA175</f>
        <v>0</v>
      </c>
      <c r="AM166" s="396">
        <f>'CROP MANAGEMENT'!AB175</f>
        <v>0</v>
      </c>
      <c r="AN166" s="396">
        <f>'CROP MANAGEMENT'!AC175</f>
        <v>0</v>
      </c>
      <c r="AO166" s="396">
        <f>'CROP MANAGEMENT'!AD175</f>
        <v>0</v>
      </c>
      <c r="AP166" s="396">
        <f>'CROP MANAGEMENT'!AE175</f>
        <v>0</v>
      </c>
      <c r="HL166" s="395">
        <f>'TREE PARAMETERS'!G175</f>
        <v>0</v>
      </c>
      <c r="HM166" s="395">
        <f>'TREE PARAMETERS'!H175</f>
        <v>0</v>
      </c>
      <c r="HN166" s="395">
        <f>'TREE PARAMETERS'!I175</f>
        <v>0.01</v>
      </c>
    </row>
    <row r="167" spans="3:222" x14ac:dyDescent="0.3">
      <c r="C167" s="396">
        <f>WEATHER!C177</f>
        <v>0</v>
      </c>
      <c r="D167" s="396">
        <f>WEATHER!D177</f>
        <v>29.7</v>
      </c>
      <c r="E167" s="396">
        <f>WEATHER!E177</f>
        <v>4.2333333333333334</v>
      </c>
      <c r="AG167" s="397">
        <f>'CROP MANAGEMENT'!V176</f>
        <v>100</v>
      </c>
      <c r="AH167" s="397">
        <f>'CROP MANAGEMENT'!W176</f>
        <v>1</v>
      </c>
      <c r="AI167" s="396">
        <f>'CROP MANAGEMENT'!X176</f>
        <v>0</v>
      </c>
      <c r="AJ167" s="396">
        <f>'CROP MANAGEMENT'!Y176</f>
        <v>0</v>
      </c>
      <c r="AK167" s="396">
        <f>'CROP MANAGEMENT'!Z176</f>
        <v>0</v>
      </c>
      <c r="AL167" s="396">
        <f>'CROP MANAGEMENT'!AA176</f>
        <v>0</v>
      </c>
      <c r="AM167" s="396">
        <f>'CROP MANAGEMENT'!AB176</f>
        <v>0</v>
      </c>
      <c r="AN167" s="396">
        <f>'CROP MANAGEMENT'!AC176</f>
        <v>0</v>
      </c>
      <c r="AO167" s="396">
        <f>'CROP MANAGEMENT'!AD176</f>
        <v>0</v>
      </c>
      <c r="AP167" s="396">
        <f>'CROP MANAGEMENT'!AE176</f>
        <v>0</v>
      </c>
      <c r="HL167" s="395">
        <f>'TREE PARAMETERS'!G176</f>
        <v>0</v>
      </c>
      <c r="HM167" s="395">
        <f>'TREE PARAMETERS'!H176</f>
        <v>0</v>
      </c>
      <c r="HN167" s="395">
        <f>'TREE PARAMETERS'!I176</f>
        <v>0.01</v>
      </c>
    </row>
    <row r="168" spans="3:222" x14ac:dyDescent="0.3">
      <c r="C168" s="396">
        <f>WEATHER!C178</f>
        <v>34</v>
      </c>
      <c r="D168" s="396">
        <f>WEATHER!D178</f>
        <v>26.5</v>
      </c>
      <c r="E168" s="396">
        <f>WEATHER!E178</f>
        <v>4.2333333333333334</v>
      </c>
      <c r="AG168" s="397">
        <f>'CROP MANAGEMENT'!V177</f>
        <v>100</v>
      </c>
      <c r="AH168" s="397">
        <f>'CROP MANAGEMENT'!W177</f>
        <v>1</v>
      </c>
      <c r="AI168" s="396">
        <f>'CROP MANAGEMENT'!X177</f>
        <v>0</v>
      </c>
      <c r="AJ168" s="396">
        <f>'CROP MANAGEMENT'!Y177</f>
        <v>0</v>
      </c>
      <c r="AK168" s="396">
        <f>'CROP MANAGEMENT'!Z177</f>
        <v>0</v>
      </c>
      <c r="AL168" s="396">
        <f>'CROP MANAGEMENT'!AA177</f>
        <v>0</v>
      </c>
      <c r="AM168" s="396">
        <f>'CROP MANAGEMENT'!AB177</f>
        <v>0</v>
      </c>
      <c r="AN168" s="396">
        <f>'CROP MANAGEMENT'!AC177</f>
        <v>0</v>
      </c>
      <c r="AO168" s="396">
        <f>'CROP MANAGEMENT'!AD177</f>
        <v>0</v>
      </c>
      <c r="AP168" s="396">
        <f>'CROP MANAGEMENT'!AE177</f>
        <v>0</v>
      </c>
      <c r="HL168" s="395">
        <f>'TREE PARAMETERS'!G177</f>
        <v>0</v>
      </c>
      <c r="HM168" s="395">
        <f>'TREE PARAMETERS'!H177</f>
        <v>0</v>
      </c>
      <c r="HN168" s="395">
        <f>'TREE PARAMETERS'!I177</f>
        <v>7.0000000000000007E-2</v>
      </c>
    </row>
    <row r="169" spans="3:222" x14ac:dyDescent="0.3">
      <c r="C169" s="396">
        <f>WEATHER!C179</f>
        <v>0</v>
      </c>
      <c r="D169" s="396">
        <f>WEATHER!D179</f>
        <v>28.5</v>
      </c>
      <c r="E169" s="396">
        <f>WEATHER!E179</f>
        <v>4.2333333333333334</v>
      </c>
      <c r="AG169" s="397">
        <f>'CROP MANAGEMENT'!V178</f>
        <v>100</v>
      </c>
      <c r="AH169" s="397">
        <f>'CROP MANAGEMENT'!W178</f>
        <v>1</v>
      </c>
      <c r="AI169" s="396">
        <f>'CROP MANAGEMENT'!X178</f>
        <v>0</v>
      </c>
      <c r="AJ169" s="396">
        <f>'CROP MANAGEMENT'!Y178</f>
        <v>0</v>
      </c>
      <c r="AK169" s="396">
        <f>'CROP MANAGEMENT'!Z178</f>
        <v>0</v>
      </c>
      <c r="AL169" s="396">
        <f>'CROP MANAGEMENT'!AA178</f>
        <v>0</v>
      </c>
      <c r="AM169" s="396">
        <f>'CROP MANAGEMENT'!AB178</f>
        <v>0</v>
      </c>
      <c r="AN169" s="396">
        <f>'CROP MANAGEMENT'!AC178</f>
        <v>0</v>
      </c>
      <c r="AO169" s="396">
        <f>'CROP MANAGEMENT'!AD178</f>
        <v>0</v>
      </c>
      <c r="AP169" s="396">
        <f>'CROP MANAGEMENT'!AE178</f>
        <v>0</v>
      </c>
      <c r="HL169" s="395">
        <f>'TREE PARAMETERS'!G178</f>
        <v>0</v>
      </c>
      <c r="HM169" s="395">
        <f>'TREE PARAMETERS'!H178</f>
        <v>0</v>
      </c>
      <c r="HN169" s="395">
        <f>'TREE PARAMETERS'!I178</f>
        <v>0.05</v>
      </c>
    </row>
    <row r="170" spans="3:222" x14ac:dyDescent="0.3">
      <c r="C170" s="396">
        <f>WEATHER!C180</f>
        <v>0</v>
      </c>
      <c r="D170" s="396">
        <f>WEATHER!D180</f>
        <v>29.9</v>
      </c>
      <c r="E170" s="396">
        <f>WEATHER!E180</f>
        <v>4.2333333333333334</v>
      </c>
      <c r="AG170" s="397">
        <f>'CROP MANAGEMENT'!V179</f>
        <v>100</v>
      </c>
      <c r="AH170" s="397">
        <f>'CROP MANAGEMENT'!W179</f>
        <v>1</v>
      </c>
      <c r="AI170" s="396">
        <f>'CROP MANAGEMENT'!X179</f>
        <v>0</v>
      </c>
      <c r="AJ170" s="396">
        <f>'CROP MANAGEMENT'!Y179</f>
        <v>0</v>
      </c>
      <c r="AK170" s="396">
        <f>'CROP MANAGEMENT'!Z179</f>
        <v>0</v>
      </c>
      <c r="AL170" s="396">
        <f>'CROP MANAGEMENT'!AA179</f>
        <v>0</v>
      </c>
      <c r="AM170" s="396">
        <f>'CROP MANAGEMENT'!AB179</f>
        <v>0</v>
      </c>
      <c r="AN170" s="396">
        <f>'CROP MANAGEMENT'!AC179</f>
        <v>0</v>
      </c>
      <c r="AO170" s="396">
        <f>'CROP MANAGEMENT'!AD179</f>
        <v>0</v>
      </c>
      <c r="AP170" s="396">
        <f>'CROP MANAGEMENT'!AE179</f>
        <v>0</v>
      </c>
      <c r="HL170" s="395">
        <f>'TREE PARAMETERS'!G179</f>
        <v>0</v>
      </c>
      <c r="HM170" s="395">
        <f>'TREE PARAMETERS'!H179</f>
        <v>0</v>
      </c>
      <c r="HN170" s="395">
        <f>'TREE PARAMETERS'!I179</f>
        <v>0.03</v>
      </c>
    </row>
    <row r="171" spans="3:222" x14ac:dyDescent="0.3">
      <c r="C171" s="396">
        <f>WEATHER!C181</f>
        <v>7</v>
      </c>
      <c r="D171" s="396">
        <f>WEATHER!D181</f>
        <v>29.3</v>
      </c>
      <c r="E171" s="396">
        <f>WEATHER!E181</f>
        <v>4.2333333333333334</v>
      </c>
      <c r="AG171" s="397">
        <f>'CROP MANAGEMENT'!V180</f>
        <v>100</v>
      </c>
      <c r="AH171" s="397">
        <f>'CROP MANAGEMENT'!W180</f>
        <v>1</v>
      </c>
      <c r="AI171" s="396">
        <f>'CROP MANAGEMENT'!X180</f>
        <v>0</v>
      </c>
      <c r="AJ171" s="396">
        <f>'CROP MANAGEMENT'!Y180</f>
        <v>0</v>
      </c>
      <c r="AK171" s="396">
        <f>'CROP MANAGEMENT'!Z180</f>
        <v>0</v>
      </c>
      <c r="AL171" s="396">
        <f>'CROP MANAGEMENT'!AA180</f>
        <v>0</v>
      </c>
      <c r="AM171" s="396">
        <f>'CROP MANAGEMENT'!AB180</f>
        <v>0</v>
      </c>
      <c r="AN171" s="396">
        <f>'CROP MANAGEMENT'!AC180</f>
        <v>0</v>
      </c>
      <c r="AO171" s="396">
        <f>'CROP MANAGEMENT'!AD180</f>
        <v>0</v>
      </c>
      <c r="AP171" s="396">
        <f>'CROP MANAGEMENT'!AE180</f>
        <v>0</v>
      </c>
      <c r="HL171" s="395">
        <f>'TREE PARAMETERS'!G180</f>
        <v>0</v>
      </c>
      <c r="HM171" s="395">
        <f>'TREE PARAMETERS'!H180</f>
        <v>0</v>
      </c>
      <c r="HN171" s="395">
        <f>'TREE PARAMETERS'!I180</f>
        <v>0.01</v>
      </c>
    </row>
    <row r="172" spans="3:222" x14ac:dyDescent="0.3">
      <c r="C172" s="396">
        <f>WEATHER!C182</f>
        <v>0</v>
      </c>
      <c r="D172" s="396">
        <f>WEATHER!D182</f>
        <v>27.4</v>
      </c>
      <c r="E172" s="396">
        <f>WEATHER!E182</f>
        <v>4.2333333333333334</v>
      </c>
      <c r="AG172" s="397">
        <f>'CROP MANAGEMENT'!V181</f>
        <v>100</v>
      </c>
      <c r="AH172" s="397">
        <f>'CROP MANAGEMENT'!W181</f>
        <v>1</v>
      </c>
      <c r="AI172" s="396">
        <f>'CROP MANAGEMENT'!X181</f>
        <v>0</v>
      </c>
      <c r="AJ172" s="396">
        <f>'CROP MANAGEMENT'!Y181</f>
        <v>0</v>
      </c>
      <c r="AK172" s="396">
        <f>'CROP MANAGEMENT'!Z181</f>
        <v>0</v>
      </c>
      <c r="AL172" s="396">
        <f>'CROP MANAGEMENT'!AA181</f>
        <v>0</v>
      </c>
      <c r="AM172" s="396">
        <f>'CROP MANAGEMENT'!AB181</f>
        <v>0</v>
      </c>
      <c r="AN172" s="396">
        <f>'CROP MANAGEMENT'!AC181</f>
        <v>0</v>
      </c>
      <c r="AO172" s="396">
        <f>'CROP MANAGEMENT'!AD181</f>
        <v>0</v>
      </c>
      <c r="AP172" s="396">
        <f>'CROP MANAGEMENT'!AE181</f>
        <v>0</v>
      </c>
      <c r="HL172" s="395">
        <f>'TREE PARAMETERS'!G181</f>
        <v>0</v>
      </c>
      <c r="HM172" s="395">
        <f>'TREE PARAMETERS'!H181</f>
        <v>0</v>
      </c>
      <c r="HN172" s="395">
        <f>'TREE PARAMETERS'!I181</f>
        <v>0</v>
      </c>
    </row>
    <row r="173" spans="3:222" x14ac:dyDescent="0.3">
      <c r="C173" s="396">
        <f>WEATHER!C183</f>
        <v>0</v>
      </c>
      <c r="D173" s="396">
        <f>WEATHER!D183</f>
        <v>28.1</v>
      </c>
      <c r="E173" s="396">
        <f>WEATHER!E183</f>
        <v>4.2333333333333334</v>
      </c>
      <c r="AG173" s="397">
        <f>'CROP MANAGEMENT'!V182</f>
        <v>100</v>
      </c>
      <c r="AH173" s="397">
        <f>'CROP MANAGEMENT'!W182</f>
        <v>1</v>
      </c>
      <c r="AI173" s="396">
        <f>'CROP MANAGEMENT'!X182</f>
        <v>0</v>
      </c>
      <c r="AJ173" s="396">
        <f>'CROP MANAGEMENT'!Y182</f>
        <v>0</v>
      </c>
      <c r="AK173" s="396">
        <f>'CROP MANAGEMENT'!Z182</f>
        <v>0</v>
      </c>
      <c r="AL173" s="396">
        <f>'CROP MANAGEMENT'!AA182</f>
        <v>0</v>
      </c>
      <c r="AM173" s="396">
        <f>'CROP MANAGEMENT'!AB182</f>
        <v>0</v>
      </c>
      <c r="AN173" s="396">
        <f>'CROP MANAGEMENT'!AC182</f>
        <v>0</v>
      </c>
      <c r="AO173" s="396">
        <f>'CROP MANAGEMENT'!AD182</f>
        <v>0</v>
      </c>
      <c r="AP173" s="396">
        <f>'CROP MANAGEMENT'!AE182</f>
        <v>0</v>
      </c>
      <c r="HL173" s="395">
        <f>'TREE PARAMETERS'!G182</f>
        <v>0</v>
      </c>
      <c r="HM173" s="395">
        <f>'TREE PARAMETERS'!H182</f>
        <v>0</v>
      </c>
      <c r="HN173" s="395">
        <f>'TREE PARAMETERS'!I182</f>
        <v>0</v>
      </c>
    </row>
    <row r="174" spans="3:222" x14ac:dyDescent="0.3">
      <c r="C174" s="396">
        <f>WEATHER!C184</f>
        <v>5</v>
      </c>
      <c r="D174" s="396">
        <f>WEATHER!D184</f>
        <v>28.6</v>
      </c>
      <c r="E174" s="396">
        <f>WEATHER!E184</f>
        <v>4.2333333333333334</v>
      </c>
      <c r="AG174" s="397">
        <f>'CROP MANAGEMENT'!V183</f>
        <v>100</v>
      </c>
      <c r="AH174" s="397">
        <f>'CROP MANAGEMENT'!W183</f>
        <v>1</v>
      </c>
      <c r="AI174" s="396">
        <f>'CROP MANAGEMENT'!X183</f>
        <v>0</v>
      </c>
      <c r="AJ174" s="396">
        <f>'CROP MANAGEMENT'!Y183</f>
        <v>0</v>
      </c>
      <c r="AK174" s="396">
        <f>'CROP MANAGEMENT'!Z183</f>
        <v>0</v>
      </c>
      <c r="AL174" s="396">
        <f>'CROP MANAGEMENT'!AA183</f>
        <v>0</v>
      </c>
      <c r="AM174" s="396">
        <f>'CROP MANAGEMENT'!AB183</f>
        <v>0</v>
      </c>
      <c r="AN174" s="396">
        <f>'CROP MANAGEMENT'!AC183</f>
        <v>0</v>
      </c>
      <c r="AO174" s="396">
        <f>'CROP MANAGEMENT'!AD183</f>
        <v>0</v>
      </c>
      <c r="AP174" s="396">
        <f>'CROP MANAGEMENT'!AE183</f>
        <v>0</v>
      </c>
      <c r="HL174" s="395">
        <f>'TREE PARAMETERS'!G183</f>
        <v>0</v>
      </c>
      <c r="HM174" s="395">
        <f>'TREE PARAMETERS'!H183</f>
        <v>0</v>
      </c>
      <c r="HN174" s="395">
        <f>'TREE PARAMETERS'!I183</f>
        <v>0</v>
      </c>
    </row>
    <row r="175" spans="3:222" x14ac:dyDescent="0.3">
      <c r="C175" s="396">
        <f>WEATHER!C185</f>
        <v>9</v>
      </c>
      <c r="D175" s="396">
        <f>WEATHER!D185</f>
        <v>29.1</v>
      </c>
      <c r="E175" s="396">
        <f>WEATHER!E185</f>
        <v>4.2333333333333334</v>
      </c>
      <c r="AG175" s="397">
        <f>'CROP MANAGEMENT'!V184</f>
        <v>100</v>
      </c>
      <c r="AH175" s="397">
        <f>'CROP MANAGEMENT'!W184</f>
        <v>1</v>
      </c>
      <c r="AI175" s="396">
        <f>'CROP MANAGEMENT'!X184</f>
        <v>0</v>
      </c>
      <c r="AJ175" s="396">
        <f>'CROP MANAGEMENT'!Y184</f>
        <v>0</v>
      </c>
      <c r="AK175" s="396">
        <f>'CROP MANAGEMENT'!Z184</f>
        <v>0</v>
      </c>
      <c r="AL175" s="396">
        <f>'CROP MANAGEMENT'!AA184</f>
        <v>0</v>
      </c>
      <c r="AM175" s="396">
        <f>'CROP MANAGEMENT'!AB184</f>
        <v>0</v>
      </c>
      <c r="AN175" s="396">
        <f>'CROP MANAGEMENT'!AC184</f>
        <v>0</v>
      </c>
      <c r="AO175" s="396">
        <f>'CROP MANAGEMENT'!AD184</f>
        <v>0</v>
      </c>
      <c r="AP175" s="396">
        <f>'CROP MANAGEMENT'!AE184</f>
        <v>0</v>
      </c>
      <c r="HL175" s="395">
        <f>'TREE PARAMETERS'!G184</f>
        <v>0</v>
      </c>
      <c r="HM175" s="395">
        <f>'TREE PARAMETERS'!H184</f>
        <v>0</v>
      </c>
      <c r="HN175" s="395">
        <f>'TREE PARAMETERS'!I184</f>
        <v>0</v>
      </c>
    </row>
    <row r="176" spans="3:222" x14ac:dyDescent="0.3">
      <c r="C176" s="396">
        <f>WEATHER!C186</f>
        <v>0</v>
      </c>
      <c r="D176" s="396">
        <f>WEATHER!D186</f>
        <v>26.9</v>
      </c>
      <c r="E176" s="396">
        <f>WEATHER!E186</f>
        <v>4.2333333333333334</v>
      </c>
      <c r="AG176" s="397">
        <f>'CROP MANAGEMENT'!V185</f>
        <v>100</v>
      </c>
      <c r="AH176" s="397">
        <f>'CROP MANAGEMENT'!W185</f>
        <v>1</v>
      </c>
      <c r="AI176" s="396">
        <f>'CROP MANAGEMENT'!X185</f>
        <v>0</v>
      </c>
      <c r="AJ176" s="396">
        <f>'CROP MANAGEMENT'!Y185</f>
        <v>0</v>
      </c>
      <c r="AK176" s="396">
        <f>'CROP MANAGEMENT'!Z185</f>
        <v>0</v>
      </c>
      <c r="AL176" s="396">
        <f>'CROP MANAGEMENT'!AA185</f>
        <v>0</v>
      </c>
      <c r="AM176" s="396">
        <f>'CROP MANAGEMENT'!AB185</f>
        <v>0</v>
      </c>
      <c r="AN176" s="396">
        <f>'CROP MANAGEMENT'!AC185</f>
        <v>0</v>
      </c>
      <c r="AO176" s="396">
        <f>'CROP MANAGEMENT'!AD185</f>
        <v>0</v>
      </c>
      <c r="AP176" s="396">
        <f>'CROP MANAGEMENT'!AE185</f>
        <v>0</v>
      </c>
      <c r="HL176" s="395">
        <f>'TREE PARAMETERS'!G185</f>
        <v>0</v>
      </c>
      <c r="HM176" s="395">
        <f>'TREE PARAMETERS'!H185</f>
        <v>0</v>
      </c>
      <c r="HN176" s="395">
        <f>'TREE PARAMETERS'!I185</f>
        <v>0</v>
      </c>
    </row>
    <row r="177" spans="3:222" x14ac:dyDescent="0.3">
      <c r="C177" s="396">
        <f>WEATHER!C187</f>
        <v>0</v>
      </c>
      <c r="D177" s="396">
        <f>WEATHER!D187</f>
        <v>29.1</v>
      </c>
      <c r="E177" s="396">
        <f>WEATHER!E187</f>
        <v>4.2333333333333334</v>
      </c>
      <c r="AG177" s="397">
        <f>'CROP MANAGEMENT'!V186</f>
        <v>100</v>
      </c>
      <c r="AH177" s="397">
        <f>'CROP MANAGEMENT'!W186</f>
        <v>1</v>
      </c>
      <c r="AI177" s="396">
        <f>'CROP MANAGEMENT'!X186</f>
        <v>0</v>
      </c>
      <c r="AJ177" s="396">
        <f>'CROP MANAGEMENT'!Y186</f>
        <v>0</v>
      </c>
      <c r="AK177" s="396">
        <f>'CROP MANAGEMENT'!Z186</f>
        <v>0</v>
      </c>
      <c r="AL177" s="396">
        <f>'CROP MANAGEMENT'!AA186</f>
        <v>0</v>
      </c>
      <c r="AM177" s="396">
        <f>'CROP MANAGEMENT'!AB186</f>
        <v>0</v>
      </c>
      <c r="AN177" s="396">
        <f>'CROP MANAGEMENT'!AC186</f>
        <v>0</v>
      </c>
      <c r="AO177" s="396">
        <f>'CROP MANAGEMENT'!AD186</f>
        <v>0</v>
      </c>
      <c r="AP177" s="396">
        <f>'CROP MANAGEMENT'!AE186</f>
        <v>0</v>
      </c>
      <c r="HL177" s="395">
        <f>'TREE PARAMETERS'!G186</f>
        <v>0</v>
      </c>
      <c r="HM177" s="395">
        <f>'TREE PARAMETERS'!H186</f>
        <v>0</v>
      </c>
      <c r="HN177" s="395">
        <f>'TREE PARAMETERS'!I186</f>
        <v>0</v>
      </c>
    </row>
    <row r="178" spans="3:222" x14ac:dyDescent="0.3">
      <c r="C178" s="396">
        <f>WEATHER!C188</f>
        <v>52</v>
      </c>
      <c r="D178" s="396">
        <f>WEATHER!D188</f>
        <v>28.6</v>
      </c>
      <c r="E178" s="396">
        <f>WEATHER!E188</f>
        <v>4.2333333333333334</v>
      </c>
      <c r="AG178" s="397">
        <f>'CROP MANAGEMENT'!V187</f>
        <v>100</v>
      </c>
      <c r="AH178" s="397">
        <f>'CROP MANAGEMENT'!W187</f>
        <v>1</v>
      </c>
      <c r="AI178" s="396">
        <f>'CROP MANAGEMENT'!X187</f>
        <v>0</v>
      </c>
      <c r="AJ178" s="396">
        <f>'CROP MANAGEMENT'!Y187</f>
        <v>0</v>
      </c>
      <c r="AK178" s="396">
        <f>'CROP MANAGEMENT'!Z187</f>
        <v>0</v>
      </c>
      <c r="AL178" s="396">
        <f>'CROP MANAGEMENT'!AA187</f>
        <v>0</v>
      </c>
      <c r="AM178" s="396">
        <f>'CROP MANAGEMENT'!AB187</f>
        <v>0</v>
      </c>
      <c r="AN178" s="396">
        <f>'CROP MANAGEMENT'!AC187</f>
        <v>0</v>
      </c>
      <c r="AO178" s="396">
        <f>'CROP MANAGEMENT'!AD187</f>
        <v>0</v>
      </c>
      <c r="AP178" s="396">
        <f>'CROP MANAGEMENT'!AE187</f>
        <v>0</v>
      </c>
      <c r="HL178" s="395">
        <f>'TREE PARAMETERS'!G187</f>
        <v>0</v>
      </c>
      <c r="HM178" s="395">
        <f>'TREE PARAMETERS'!H187</f>
        <v>0</v>
      </c>
      <c r="HN178" s="395">
        <f>'TREE PARAMETERS'!I187</f>
        <v>0</v>
      </c>
    </row>
    <row r="179" spans="3:222" x14ac:dyDescent="0.3">
      <c r="C179" s="396">
        <f>WEATHER!C189</f>
        <v>0</v>
      </c>
      <c r="D179" s="396">
        <f>WEATHER!D189</f>
        <v>28.6</v>
      </c>
      <c r="E179" s="396">
        <f>WEATHER!E189</f>
        <v>4.2333333333333334</v>
      </c>
      <c r="AG179" s="397">
        <f>'CROP MANAGEMENT'!V188</f>
        <v>100</v>
      </c>
      <c r="AH179" s="397">
        <f>'CROP MANAGEMENT'!W188</f>
        <v>1</v>
      </c>
      <c r="AI179" s="396">
        <f>'CROP MANAGEMENT'!X188</f>
        <v>0</v>
      </c>
      <c r="AJ179" s="396">
        <f>'CROP MANAGEMENT'!Y188</f>
        <v>0</v>
      </c>
      <c r="AK179" s="396">
        <f>'CROP MANAGEMENT'!Z188</f>
        <v>0</v>
      </c>
      <c r="AL179" s="396">
        <f>'CROP MANAGEMENT'!AA188</f>
        <v>0</v>
      </c>
      <c r="AM179" s="396">
        <f>'CROP MANAGEMENT'!AB188</f>
        <v>0</v>
      </c>
      <c r="AN179" s="396">
        <f>'CROP MANAGEMENT'!AC188</f>
        <v>0</v>
      </c>
      <c r="AO179" s="396">
        <f>'CROP MANAGEMENT'!AD188</f>
        <v>0</v>
      </c>
      <c r="AP179" s="396">
        <f>'CROP MANAGEMENT'!AE188</f>
        <v>0</v>
      </c>
      <c r="HL179" s="395">
        <f>'TREE PARAMETERS'!G188</f>
        <v>0</v>
      </c>
      <c r="HM179" s="395">
        <f>'TREE PARAMETERS'!H188</f>
        <v>0</v>
      </c>
      <c r="HN179" s="395">
        <f>'TREE PARAMETERS'!I188</f>
        <v>0</v>
      </c>
    </row>
    <row r="180" spans="3:222" x14ac:dyDescent="0.3">
      <c r="C180" s="396">
        <f>WEATHER!C190</f>
        <v>49</v>
      </c>
      <c r="D180" s="396">
        <f>WEATHER!D190</f>
        <v>27.9</v>
      </c>
      <c r="E180" s="396">
        <f>WEATHER!E190</f>
        <v>4.2333333333333334</v>
      </c>
      <c r="AG180" s="397">
        <f>'CROP MANAGEMENT'!V189</f>
        <v>100</v>
      </c>
      <c r="AH180" s="397">
        <f>'CROP MANAGEMENT'!W189</f>
        <v>1</v>
      </c>
      <c r="AI180" s="396">
        <f>'CROP MANAGEMENT'!X189</f>
        <v>0</v>
      </c>
      <c r="AJ180" s="396">
        <f>'CROP MANAGEMENT'!Y189</f>
        <v>0</v>
      </c>
      <c r="AK180" s="396">
        <f>'CROP MANAGEMENT'!Z189</f>
        <v>0</v>
      </c>
      <c r="AL180" s="396">
        <f>'CROP MANAGEMENT'!AA189</f>
        <v>0</v>
      </c>
      <c r="AM180" s="396">
        <f>'CROP MANAGEMENT'!AB189</f>
        <v>0</v>
      </c>
      <c r="AN180" s="396">
        <f>'CROP MANAGEMENT'!AC189</f>
        <v>0</v>
      </c>
      <c r="AO180" s="396">
        <f>'CROP MANAGEMENT'!AD189</f>
        <v>0</v>
      </c>
      <c r="AP180" s="396">
        <f>'CROP MANAGEMENT'!AE189</f>
        <v>0</v>
      </c>
      <c r="HL180" s="395">
        <f>'TREE PARAMETERS'!G189</f>
        <v>0</v>
      </c>
      <c r="HM180" s="395">
        <f>'TREE PARAMETERS'!H189</f>
        <v>0</v>
      </c>
      <c r="HN180" s="395">
        <f>'TREE PARAMETERS'!I189</f>
        <v>0</v>
      </c>
    </row>
    <row r="181" spans="3:222" x14ac:dyDescent="0.3">
      <c r="C181" s="396">
        <f>WEATHER!C191</f>
        <v>31</v>
      </c>
      <c r="D181" s="396">
        <f>WEATHER!D191</f>
        <v>27.5</v>
      </c>
      <c r="E181" s="396">
        <f>WEATHER!E191</f>
        <v>4.2333333333333334</v>
      </c>
      <c r="AG181" s="397">
        <f>'CROP MANAGEMENT'!V190</f>
        <v>100</v>
      </c>
      <c r="AH181" s="397">
        <f>'CROP MANAGEMENT'!W190</f>
        <v>1</v>
      </c>
      <c r="AI181" s="396">
        <f>'CROP MANAGEMENT'!X190</f>
        <v>0</v>
      </c>
      <c r="AJ181" s="396">
        <f>'CROP MANAGEMENT'!Y190</f>
        <v>0</v>
      </c>
      <c r="AK181" s="396">
        <f>'CROP MANAGEMENT'!Z190</f>
        <v>0</v>
      </c>
      <c r="AL181" s="396">
        <f>'CROP MANAGEMENT'!AA190</f>
        <v>0</v>
      </c>
      <c r="AM181" s="396">
        <f>'CROP MANAGEMENT'!AB190</f>
        <v>0</v>
      </c>
      <c r="AN181" s="396">
        <f>'CROP MANAGEMENT'!AC190</f>
        <v>0</v>
      </c>
      <c r="AO181" s="396">
        <f>'CROP MANAGEMENT'!AD190</f>
        <v>0</v>
      </c>
      <c r="AP181" s="396">
        <f>'CROP MANAGEMENT'!AE190</f>
        <v>0</v>
      </c>
      <c r="HL181" s="395">
        <f>'TREE PARAMETERS'!G190</f>
        <v>0</v>
      </c>
      <c r="HM181" s="395">
        <f>'TREE PARAMETERS'!H190</f>
        <v>0</v>
      </c>
      <c r="HN181" s="395">
        <f>'TREE PARAMETERS'!I190</f>
        <v>0</v>
      </c>
    </row>
    <row r="182" spans="3:222" x14ac:dyDescent="0.3">
      <c r="C182" s="396">
        <f>WEATHER!C192</f>
        <v>0</v>
      </c>
      <c r="D182" s="396">
        <f>WEATHER!D192</f>
        <v>25.4</v>
      </c>
      <c r="E182" s="396">
        <f>WEATHER!E192</f>
        <v>4.2333333333333334</v>
      </c>
      <c r="AG182" s="397">
        <f>'CROP MANAGEMENT'!V191</f>
        <v>100</v>
      </c>
      <c r="AH182" s="397">
        <f>'CROP MANAGEMENT'!W191</f>
        <v>1</v>
      </c>
      <c r="AI182" s="396">
        <f>'CROP MANAGEMENT'!X191</f>
        <v>0</v>
      </c>
      <c r="AJ182" s="396">
        <f>'CROP MANAGEMENT'!Y191</f>
        <v>0</v>
      </c>
      <c r="AK182" s="396">
        <f>'CROP MANAGEMENT'!Z191</f>
        <v>0</v>
      </c>
      <c r="AL182" s="396">
        <f>'CROP MANAGEMENT'!AA191</f>
        <v>0</v>
      </c>
      <c r="AM182" s="396">
        <f>'CROP MANAGEMENT'!AB191</f>
        <v>0</v>
      </c>
      <c r="AN182" s="396">
        <f>'CROP MANAGEMENT'!AC191</f>
        <v>0</v>
      </c>
      <c r="AO182" s="396">
        <f>'CROP MANAGEMENT'!AD191</f>
        <v>0</v>
      </c>
      <c r="AP182" s="396">
        <f>'CROP MANAGEMENT'!AE191</f>
        <v>0</v>
      </c>
      <c r="HL182" s="395">
        <f>'TREE PARAMETERS'!G191</f>
        <v>0</v>
      </c>
      <c r="HM182" s="395">
        <f>'TREE PARAMETERS'!H191</f>
        <v>0</v>
      </c>
      <c r="HN182" s="395">
        <f>'TREE PARAMETERS'!I191</f>
        <v>0</v>
      </c>
    </row>
    <row r="183" spans="3:222" x14ac:dyDescent="0.3">
      <c r="C183" s="396">
        <f>WEATHER!C193</f>
        <v>0</v>
      </c>
      <c r="D183" s="396">
        <f>WEATHER!D193</f>
        <v>25.8</v>
      </c>
      <c r="E183" s="396">
        <f>WEATHER!E193</f>
        <v>4.870967741935484</v>
      </c>
      <c r="AG183" s="397">
        <f>'CROP MANAGEMENT'!V192</f>
        <v>100</v>
      </c>
      <c r="AH183" s="397">
        <f>'CROP MANAGEMENT'!W192</f>
        <v>1</v>
      </c>
      <c r="AI183" s="396">
        <f>'CROP MANAGEMENT'!X192</f>
        <v>0</v>
      </c>
      <c r="AJ183" s="396">
        <f>'CROP MANAGEMENT'!Y192</f>
        <v>0</v>
      </c>
      <c r="AK183" s="396">
        <f>'CROP MANAGEMENT'!Z192</f>
        <v>0</v>
      </c>
      <c r="AL183" s="396">
        <f>'CROP MANAGEMENT'!AA192</f>
        <v>0</v>
      </c>
      <c r="AM183" s="396">
        <f>'CROP MANAGEMENT'!AB192</f>
        <v>0</v>
      </c>
      <c r="AN183" s="396">
        <f>'CROP MANAGEMENT'!AC192</f>
        <v>0</v>
      </c>
      <c r="AO183" s="396">
        <f>'CROP MANAGEMENT'!AD192</f>
        <v>0</v>
      </c>
      <c r="AP183" s="396">
        <f>'CROP MANAGEMENT'!AE192</f>
        <v>0</v>
      </c>
      <c r="HL183" s="395">
        <f>'TREE PARAMETERS'!G192</f>
        <v>0</v>
      </c>
      <c r="HM183" s="395">
        <f>'TREE PARAMETERS'!H192</f>
        <v>0</v>
      </c>
      <c r="HN183" s="395">
        <f>'TREE PARAMETERS'!I192</f>
        <v>0</v>
      </c>
    </row>
    <row r="184" spans="3:222" x14ac:dyDescent="0.3">
      <c r="C184" s="396">
        <f>WEATHER!C194</f>
        <v>52</v>
      </c>
      <c r="D184" s="396">
        <f>WEATHER!D194</f>
        <v>28.3</v>
      </c>
      <c r="E184" s="396">
        <f>WEATHER!E194</f>
        <v>4.870967741935484</v>
      </c>
      <c r="AG184" s="397">
        <f>'CROP MANAGEMENT'!V193</f>
        <v>100</v>
      </c>
      <c r="AH184" s="397">
        <f>'CROP MANAGEMENT'!W193</f>
        <v>1</v>
      </c>
      <c r="AI184" s="396">
        <f>'CROP MANAGEMENT'!X193</f>
        <v>0</v>
      </c>
      <c r="AJ184" s="396">
        <f>'CROP MANAGEMENT'!Y193</f>
        <v>0</v>
      </c>
      <c r="AK184" s="396">
        <f>'CROP MANAGEMENT'!Z193</f>
        <v>0</v>
      </c>
      <c r="AL184" s="396">
        <f>'CROP MANAGEMENT'!AA193</f>
        <v>0</v>
      </c>
      <c r="AM184" s="396">
        <f>'CROP MANAGEMENT'!AB193</f>
        <v>0</v>
      </c>
      <c r="AN184" s="396">
        <f>'CROP MANAGEMENT'!AC193</f>
        <v>0</v>
      </c>
      <c r="AO184" s="396">
        <f>'CROP MANAGEMENT'!AD193</f>
        <v>0</v>
      </c>
      <c r="AP184" s="396">
        <f>'CROP MANAGEMENT'!AE193</f>
        <v>0</v>
      </c>
      <c r="HL184" s="395">
        <f>'TREE PARAMETERS'!G193</f>
        <v>0</v>
      </c>
      <c r="HM184" s="395">
        <f>'TREE PARAMETERS'!H193</f>
        <v>0</v>
      </c>
      <c r="HN184" s="395">
        <f>'TREE PARAMETERS'!I193</f>
        <v>0</v>
      </c>
    </row>
    <row r="185" spans="3:222" x14ac:dyDescent="0.3">
      <c r="C185" s="396">
        <f>WEATHER!C195</f>
        <v>0</v>
      </c>
      <c r="D185" s="396">
        <f>WEATHER!D195</f>
        <v>27</v>
      </c>
      <c r="E185" s="396">
        <f>WEATHER!E195</f>
        <v>4.870967741935484</v>
      </c>
      <c r="AG185" s="397">
        <f>'CROP MANAGEMENT'!V194</f>
        <v>100</v>
      </c>
      <c r="AH185" s="397">
        <f>'CROP MANAGEMENT'!W194</f>
        <v>1</v>
      </c>
      <c r="AI185" s="396">
        <f>'CROP MANAGEMENT'!X194</f>
        <v>0</v>
      </c>
      <c r="AJ185" s="396">
        <f>'CROP MANAGEMENT'!Y194</f>
        <v>0</v>
      </c>
      <c r="AK185" s="396">
        <f>'CROP MANAGEMENT'!Z194</f>
        <v>0</v>
      </c>
      <c r="AL185" s="396">
        <f>'CROP MANAGEMENT'!AA194</f>
        <v>0</v>
      </c>
      <c r="AM185" s="396">
        <f>'CROP MANAGEMENT'!AB194</f>
        <v>0</v>
      </c>
      <c r="AN185" s="396">
        <f>'CROP MANAGEMENT'!AC194</f>
        <v>0</v>
      </c>
      <c r="AO185" s="396">
        <f>'CROP MANAGEMENT'!AD194</f>
        <v>0</v>
      </c>
      <c r="AP185" s="396">
        <f>'CROP MANAGEMENT'!AE194</f>
        <v>0</v>
      </c>
      <c r="HL185" s="395">
        <f>'TREE PARAMETERS'!G194</f>
        <v>0</v>
      </c>
      <c r="HM185" s="395">
        <f>'TREE PARAMETERS'!H194</f>
        <v>0</v>
      </c>
      <c r="HN185" s="395">
        <f>'TREE PARAMETERS'!I194</f>
        <v>0</v>
      </c>
    </row>
    <row r="186" spans="3:222" x14ac:dyDescent="0.3">
      <c r="C186" s="396">
        <f>WEATHER!C196</f>
        <v>0</v>
      </c>
      <c r="D186" s="396">
        <f>WEATHER!D196</f>
        <v>26.9</v>
      </c>
      <c r="E186" s="396">
        <f>WEATHER!E196</f>
        <v>4.870967741935484</v>
      </c>
      <c r="AG186" s="397">
        <f>'CROP MANAGEMENT'!V195</f>
        <v>100</v>
      </c>
      <c r="AH186" s="397">
        <f>'CROP MANAGEMENT'!W195</f>
        <v>1</v>
      </c>
      <c r="AI186" s="396">
        <f>'CROP MANAGEMENT'!X195</f>
        <v>0</v>
      </c>
      <c r="AJ186" s="396">
        <f>'CROP MANAGEMENT'!Y195</f>
        <v>0</v>
      </c>
      <c r="AK186" s="396">
        <f>'CROP MANAGEMENT'!Z195</f>
        <v>0</v>
      </c>
      <c r="AL186" s="396">
        <f>'CROP MANAGEMENT'!AA195</f>
        <v>0</v>
      </c>
      <c r="AM186" s="396">
        <f>'CROP MANAGEMENT'!AB195</f>
        <v>0</v>
      </c>
      <c r="AN186" s="396">
        <f>'CROP MANAGEMENT'!AC195</f>
        <v>0</v>
      </c>
      <c r="AO186" s="396">
        <f>'CROP MANAGEMENT'!AD195</f>
        <v>0</v>
      </c>
      <c r="AP186" s="396">
        <f>'CROP MANAGEMENT'!AE195</f>
        <v>0</v>
      </c>
      <c r="HL186" s="395">
        <f>'TREE PARAMETERS'!G195</f>
        <v>0</v>
      </c>
      <c r="HM186" s="395">
        <f>'TREE PARAMETERS'!H195</f>
        <v>0</v>
      </c>
      <c r="HN186" s="395">
        <f>'TREE PARAMETERS'!I195</f>
        <v>0</v>
      </c>
    </row>
    <row r="187" spans="3:222" x14ac:dyDescent="0.3">
      <c r="C187" s="396">
        <f>WEATHER!C197</f>
        <v>0</v>
      </c>
      <c r="D187" s="396">
        <f>WEATHER!D197</f>
        <v>27.8</v>
      </c>
      <c r="E187" s="396">
        <f>WEATHER!E197</f>
        <v>4.870967741935484</v>
      </c>
      <c r="AG187" s="397">
        <f>'CROP MANAGEMENT'!V196</f>
        <v>100</v>
      </c>
      <c r="AH187" s="397">
        <f>'CROP MANAGEMENT'!W196</f>
        <v>1</v>
      </c>
      <c r="AI187" s="396">
        <f>'CROP MANAGEMENT'!X196</f>
        <v>0</v>
      </c>
      <c r="AJ187" s="396">
        <f>'CROP MANAGEMENT'!Y196</f>
        <v>0</v>
      </c>
      <c r="AK187" s="396">
        <f>'CROP MANAGEMENT'!Z196</f>
        <v>0</v>
      </c>
      <c r="AL187" s="396">
        <f>'CROP MANAGEMENT'!AA196</f>
        <v>0</v>
      </c>
      <c r="AM187" s="396">
        <f>'CROP MANAGEMENT'!AB196</f>
        <v>0</v>
      </c>
      <c r="AN187" s="396">
        <f>'CROP MANAGEMENT'!AC196</f>
        <v>0</v>
      </c>
      <c r="AO187" s="396">
        <f>'CROP MANAGEMENT'!AD196</f>
        <v>0</v>
      </c>
      <c r="AP187" s="396">
        <f>'CROP MANAGEMENT'!AE196</f>
        <v>0</v>
      </c>
      <c r="HL187" s="395">
        <f>'TREE PARAMETERS'!G196</f>
        <v>0</v>
      </c>
      <c r="HM187" s="395">
        <f>'TREE PARAMETERS'!H196</f>
        <v>0</v>
      </c>
      <c r="HN187" s="395">
        <f>'TREE PARAMETERS'!I196</f>
        <v>0</v>
      </c>
    </row>
    <row r="188" spans="3:222" x14ac:dyDescent="0.3">
      <c r="C188" s="396">
        <f>WEATHER!C198</f>
        <v>18</v>
      </c>
      <c r="D188" s="396">
        <f>WEATHER!D198</f>
        <v>28.5</v>
      </c>
      <c r="E188" s="396">
        <f>WEATHER!E198</f>
        <v>4.870967741935484</v>
      </c>
      <c r="AG188" s="397">
        <f>'CROP MANAGEMENT'!V197</f>
        <v>100</v>
      </c>
      <c r="AH188" s="397">
        <f>'CROP MANAGEMENT'!W197</f>
        <v>1</v>
      </c>
      <c r="AI188" s="396">
        <f>'CROP MANAGEMENT'!X197</f>
        <v>0</v>
      </c>
      <c r="AJ188" s="396">
        <f>'CROP MANAGEMENT'!Y197</f>
        <v>0</v>
      </c>
      <c r="AK188" s="396">
        <f>'CROP MANAGEMENT'!Z197</f>
        <v>0</v>
      </c>
      <c r="AL188" s="396">
        <f>'CROP MANAGEMENT'!AA197</f>
        <v>0</v>
      </c>
      <c r="AM188" s="396">
        <f>'CROP MANAGEMENT'!AB197</f>
        <v>0</v>
      </c>
      <c r="AN188" s="396">
        <f>'CROP MANAGEMENT'!AC197</f>
        <v>0</v>
      </c>
      <c r="AO188" s="396">
        <f>'CROP MANAGEMENT'!AD197</f>
        <v>0</v>
      </c>
      <c r="AP188" s="396">
        <f>'CROP MANAGEMENT'!AE197</f>
        <v>0</v>
      </c>
      <c r="HL188" s="395">
        <f>'TREE PARAMETERS'!G197</f>
        <v>0</v>
      </c>
      <c r="HM188" s="395">
        <f>'TREE PARAMETERS'!H197</f>
        <v>0</v>
      </c>
      <c r="HN188" s="395">
        <f>'TREE PARAMETERS'!I197</f>
        <v>0</v>
      </c>
    </row>
    <row r="189" spans="3:222" x14ac:dyDescent="0.3">
      <c r="C189" s="396">
        <f>WEATHER!C199</f>
        <v>9</v>
      </c>
      <c r="D189" s="396">
        <f>WEATHER!D199</f>
        <v>29</v>
      </c>
      <c r="E189" s="396">
        <f>WEATHER!E199</f>
        <v>4.870967741935484</v>
      </c>
      <c r="AG189" s="397">
        <f>'CROP MANAGEMENT'!V198</f>
        <v>100</v>
      </c>
      <c r="AH189" s="397">
        <f>'CROP MANAGEMENT'!W198</f>
        <v>1</v>
      </c>
      <c r="AI189" s="396">
        <f>'CROP MANAGEMENT'!X198</f>
        <v>0</v>
      </c>
      <c r="AJ189" s="396">
        <f>'CROP MANAGEMENT'!Y198</f>
        <v>0</v>
      </c>
      <c r="AK189" s="396">
        <f>'CROP MANAGEMENT'!Z198</f>
        <v>0</v>
      </c>
      <c r="AL189" s="396">
        <f>'CROP MANAGEMENT'!AA198</f>
        <v>0</v>
      </c>
      <c r="AM189" s="396">
        <f>'CROP MANAGEMENT'!AB198</f>
        <v>0</v>
      </c>
      <c r="AN189" s="396">
        <f>'CROP MANAGEMENT'!AC198</f>
        <v>0</v>
      </c>
      <c r="AO189" s="396">
        <f>'CROP MANAGEMENT'!AD198</f>
        <v>0</v>
      </c>
      <c r="AP189" s="396">
        <f>'CROP MANAGEMENT'!AE198</f>
        <v>0</v>
      </c>
      <c r="HL189" s="395">
        <f>'TREE PARAMETERS'!G198</f>
        <v>0</v>
      </c>
      <c r="HM189" s="395">
        <f>'TREE PARAMETERS'!H198</f>
        <v>0</v>
      </c>
      <c r="HN189" s="395">
        <f>'TREE PARAMETERS'!I198</f>
        <v>0</v>
      </c>
    </row>
    <row r="190" spans="3:222" x14ac:dyDescent="0.3">
      <c r="C190" s="396">
        <f>WEATHER!C200</f>
        <v>33</v>
      </c>
      <c r="D190" s="396">
        <f>WEATHER!D200</f>
        <v>28.5</v>
      </c>
      <c r="E190" s="396">
        <f>WEATHER!E200</f>
        <v>4.870967741935484</v>
      </c>
      <c r="AG190" s="397">
        <f>'CROP MANAGEMENT'!V199</f>
        <v>100</v>
      </c>
      <c r="AH190" s="397">
        <f>'CROP MANAGEMENT'!W199</f>
        <v>1</v>
      </c>
      <c r="AI190" s="396">
        <f>'CROP MANAGEMENT'!X199</f>
        <v>0</v>
      </c>
      <c r="AJ190" s="396">
        <f>'CROP MANAGEMENT'!Y199</f>
        <v>0</v>
      </c>
      <c r="AK190" s="396">
        <f>'CROP MANAGEMENT'!Z199</f>
        <v>0</v>
      </c>
      <c r="AL190" s="396">
        <f>'CROP MANAGEMENT'!AA199</f>
        <v>0</v>
      </c>
      <c r="AM190" s="396">
        <f>'CROP MANAGEMENT'!AB199</f>
        <v>0</v>
      </c>
      <c r="AN190" s="396">
        <f>'CROP MANAGEMENT'!AC199</f>
        <v>0</v>
      </c>
      <c r="AO190" s="396">
        <f>'CROP MANAGEMENT'!AD199</f>
        <v>0</v>
      </c>
      <c r="AP190" s="396">
        <f>'CROP MANAGEMENT'!AE199</f>
        <v>0</v>
      </c>
      <c r="HL190" s="395">
        <f>'TREE PARAMETERS'!G199</f>
        <v>0</v>
      </c>
      <c r="HM190" s="395">
        <f>'TREE PARAMETERS'!H199</f>
        <v>0</v>
      </c>
      <c r="HN190" s="395">
        <f>'TREE PARAMETERS'!I199</f>
        <v>0.5</v>
      </c>
    </row>
    <row r="191" spans="3:222" x14ac:dyDescent="0.3">
      <c r="C191" s="396">
        <f>WEATHER!C201</f>
        <v>0</v>
      </c>
      <c r="D191" s="396">
        <f>WEATHER!D201</f>
        <v>29.6</v>
      </c>
      <c r="E191" s="396">
        <f>WEATHER!E201</f>
        <v>4.870967741935484</v>
      </c>
      <c r="AG191" s="397">
        <f>'CROP MANAGEMENT'!V200</f>
        <v>100</v>
      </c>
      <c r="AH191" s="397">
        <f>'CROP MANAGEMENT'!W200</f>
        <v>1</v>
      </c>
      <c r="AI191" s="396">
        <f>'CROP MANAGEMENT'!X200</f>
        <v>0</v>
      </c>
      <c r="AJ191" s="396">
        <f>'CROP MANAGEMENT'!Y200</f>
        <v>0</v>
      </c>
      <c r="AK191" s="396">
        <f>'CROP MANAGEMENT'!Z200</f>
        <v>0</v>
      </c>
      <c r="AL191" s="396">
        <f>'CROP MANAGEMENT'!AA200</f>
        <v>0</v>
      </c>
      <c r="AM191" s="396">
        <f>'CROP MANAGEMENT'!AB200</f>
        <v>0</v>
      </c>
      <c r="AN191" s="396">
        <f>'CROP MANAGEMENT'!AC200</f>
        <v>0</v>
      </c>
      <c r="AO191" s="396">
        <f>'CROP MANAGEMENT'!AD200</f>
        <v>0</v>
      </c>
      <c r="AP191" s="396">
        <f>'CROP MANAGEMENT'!AE200</f>
        <v>0</v>
      </c>
      <c r="HL191" s="395">
        <f>'TREE PARAMETERS'!G200</f>
        <v>0</v>
      </c>
      <c r="HM191" s="395">
        <f>'TREE PARAMETERS'!H200</f>
        <v>0</v>
      </c>
      <c r="HN191" s="395">
        <f>'TREE PARAMETERS'!I200</f>
        <v>-1500</v>
      </c>
    </row>
    <row r="192" spans="3:222" x14ac:dyDescent="0.3">
      <c r="C192" s="396">
        <f>WEATHER!C202</f>
        <v>3</v>
      </c>
      <c r="D192" s="396">
        <f>WEATHER!D202</f>
        <v>29.2</v>
      </c>
      <c r="E192" s="396">
        <f>WEATHER!E202</f>
        <v>4.870967741935484</v>
      </c>
      <c r="AG192" s="397">
        <f>'CROP MANAGEMENT'!V201</f>
        <v>100</v>
      </c>
      <c r="AH192" s="397">
        <f>'CROP MANAGEMENT'!W201</f>
        <v>1</v>
      </c>
      <c r="AI192" s="396">
        <f>'CROP MANAGEMENT'!X201</f>
        <v>0</v>
      </c>
      <c r="AJ192" s="396">
        <f>'CROP MANAGEMENT'!Y201</f>
        <v>0</v>
      </c>
      <c r="AK192" s="396">
        <f>'CROP MANAGEMENT'!Z201</f>
        <v>0</v>
      </c>
      <c r="AL192" s="396">
        <f>'CROP MANAGEMENT'!AA201</f>
        <v>0</v>
      </c>
      <c r="AM192" s="396">
        <f>'CROP MANAGEMENT'!AB201</f>
        <v>0</v>
      </c>
      <c r="AN192" s="396">
        <f>'CROP MANAGEMENT'!AC201</f>
        <v>0</v>
      </c>
      <c r="AO192" s="396">
        <f>'CROP MANAGEMENT'!AD201</f>
        <v>0</v>
      </c>
      <c r="AP192" s="396">
        <f>'CROP MANAGEMENT'!AE201</f>
        <v>0</v>
      </c>
      <c r="HL192" s="395">
        <f>'TREE PARAMETERS'!G201</f>
        <v>0</v>
      </c>
      <c r="HM192" s="395">
        <f>'TREE PARAMETERS'!H201</f>
        <v>0</v>
      </c>
      <c r="HN192" s="395">
        <f>'TREE PARAMETERS'!I201</f>
        <v>-4500</v>
      </c>
    </row>
    <row r="193" spans="3:222" x14ac:dyDescent="0.3">
      <c r="C193" s="396">
        <f>WEATHER!C203</f>
        <v>0</v>
      </c>
      <c r="D193" s="396">
        <f>WEATHER!D203</f>
        <v>28.6</v>
      </c>
      <c r="E193" s="396">
        <f>WEATHER!E203</f>
        <v>4.870967741935484</v>
      </c>
      <c r="AG193" s="397">
        <f>'CROP MANAGEMENT'!V202</f>
        <v>100</v>
      </c>
      <c r="AH193" s="397">
        <f>'CROP MANAGEMENT'!W202</f>
        <v>1</v>
      </c>
      <c r="AI193" s="396">
        <f>'CROP MANAGEMENT'!X202</f>
        <v>0</v>
      </c>
      <c r="AJ193" s="396">
        <f>'CROP MANAGEMENT'!Y202</f>
        <v>0</v>
      </c>
      <c r="AK193" s="396">
        <f>'CROP MANAGEMENT'!Z202</f>
        <v>0</v>
      </c>
      <c r="AL193" s="396">
        <f>'CROP MANAGEMENT'!AA202</f>
        <v>0</v>
      </c>
      <c r="AM193" s="396">
        <f>'CROP MANAGEMENT'!AB202</f>
        <v>0</v>
      </c>
      <c r="AN193" s="396">
        <f>'CROP MANAGEMENT'!AC202</f>
        <v>0</v>
      </c>
      <c r="AO193" s="396">
        <f>'CROP MANAGEMENT'!AD202</f>
        <v>0</v>
      </c>
      <c r="AP193" s="396">
        <f>'CROP MANAGEMENT'!AE202</f>
        <v>0</v>
      </c>
      <c r="HL193" s="395">
        <f>'TREE PARAMETERS'!G202</f>
        <v>0</v>
      </c>
      <c r="HM193" s="395">
        <f>'TREE PARAMETERS'!H202</f>
        <v>0</v>
      </c>
      <c r="HN193" s="395">
        <f>'TREE PARAMETERS'!I202</f>
        <v>9.5000000000000001E-2</v>
      </c>
    </row>
    <row r="194" spans="3:222" x14ac:dyDescent="0.3">
      <c r="C194" s="396">
        <f>WEATHER!C204</f>
        <v>0</v>
      </c>
      <c r="D194" s="396">
        <f>WEATHER!D204</f>
        <v>27.9</v>
      </c>
      <c r="E194" s="396">
        <f>WEATHER!E204</f>
        <v>4.870967741935484</v>
      </c>
      <c r="AG194" s="397">
        <f>'CROP MANAGEMENT'!V203</f>
        <v>100</v>
      </c>
      <c r="AH194" s="397">
        <f>'CROP MANAGEMENT'!W203</f>
        <v>1</v>
      </c>
      <c r="AI194" s="396">
        <f>'CROP MANAGEMENT'!X203</f>
        <v>0</v>
      </c>
      <c r="AJ194" s="396">
        <f>'CROP MANAGEMENT'!Y203</f>
        <v>0</v>
      </c>
      <c r="AK194" s="396">
        <f>'CROP MANAGEMENT'!Z203</f>
        <v>0</v>
      </c>
      <c r="AL194" s="396">
        <f>'CROP MANAGEMENT'!AA203</f>
        <v>0</v>
      </c>
      <c r="AM194" s="396">
        <f>'CROP MANAGEMENT'!AB203</f>
        <v>0</v>
      </c>
      <c r="AN194" s="396">
        <f>'CROP MANAGEMENT'!AC203</f>
        <v>0</v>
      </c>
      <c r="AO194" s="396">
        <f>'CROP MANAGEMENT'!AD203</f>
        <v>0</v>
      </c>
      <c r="AP194" s="396">
        <f>'CROP MANAGEMENT'!AE203</f>
        <v>0</v>
      </c>
      <c r="HL194" s="395">
        <f>'TREE PARAMETERS'!G203</f>
        <v>0</v>
      </c>
      <c r="HM194" s="395">
        <f>'TREE PARAMETERS'!H203</f>
        <v>0</v>
      </c>
      <c r="HN194" s="395">
        <f>'TREE PARAMETERS'!I203</f>
        <v>0.105</v>
      </c>
    </row>
    <row r="195" spans="3:222" x14ac:dyDescent="0.3">
      <c r="C195" s="396">
        <f>WEATHER!C205</f>
        <v>2</v>
      </c>
      <c r="D195" s="396">
        <f>WEATHER!D205</f>
        <v>28.6</v>
      </c>
      <c r="E195" s="396">
        <f>WEATHER!E205</f>
        <v>4.870967741935484</v>
      </c>
      <c r="AG195" s="397">
        <f>'CROP MANAGEMENT'!V204</f>
        <v>100</v>
      </c>
      <c r="AH195" s="397">
        <f>'CROP MANAGEMENT'!W204</f>
        <v>1</v>
      </c>
      <c r="AI195" s="396">
        <f>'CROP MANAGEMENT'!X204</f>
        <v>0</v>
      </c>
      <c r="AJ195" s="396">
        <f>'CROP MANAGEMENT'!Y204</f>
        <v>0</v>
      </c>
      <c r="AK195" s="396">
        <f>'CROP MANAGEMENT'!Z204</f>
        <v>0</v>
      </c>
      <c r="AL195" s="396">
        <f>'CROP MANAGEMENT'!AA204</f>
        <v>0</v>
      </c>
      <c r="AM195" s="396">
        <f>'CROP MANAGEMENT'!AB204</f>
        <v>0</v>
      </c>
      <c r="AN195" s="396">
        <f>'CROP MANAGEMENT'!AC204</f>
        <v>0</v>
      </c>
      <c r="AO195" s="396">
        <f>'CROP MANAGEMENT'!AD204</f>
        <v>0</v>
      </c>
      <c r="AP195" s="396">
        <f>'CROP MANAGEMENT'!AE204</f>
        <v>0</v>
      </c>
      <c r="HL195" s="395">
        <f>'TREE PARAMETERS'!G204</f>
        <v>0</v>
      </c>
      <c r="HM195" s="395">
        <f>'TREE PARAMETERS'!H204</f>
        <v>0</v>
      </c>
      <c r="HN195" s="395">
        <f>'TREE PARAMETERS'!I204</f>
        <v>0.17499999999999999</v>
      </c>
    </row>
    <row r="196" spans="3:222" x14ac:dyDescent="0.3">
      <c r="C196" s="396">
        <f>WEATHER!C206</f>
        <v>28</v>
      </c>
      <c r="D196" s="396">
        <f>WEATHER!D206</f>
        <v>28.5</v>
      </c>
      <c r="E196" s="396">
        <f>WEATHER!E206</f>
        <v>4.870967741935484</v>
      </c>
      <c r="AG196" s="397">
        <f>'CROP MANAGEMENT'!V205</f>
        <v>100</v>
      </c>
      <c r="AH196" s="397">
        <f>'CROP MANAGEMENT'!W205</f>
        <v>1</v>
      </c>
      <c r="AI196" s="396">
        <f>'CROP MANAGEMENT'!X205</f>
        <v>0</v>
      </c>
      <c r="AJ196" s="396">
        <f>'CROP MANAGEMENT'!Y205</f>
        <v>0</v>
      </c>
      <c r="AK196" s="396">
        <f>'CROP MANAGEMENT'!Z205</f>
        <v>0</v>
      </c>
      <c r="AL196" s="396">
        <f>'CROP MANAGEMENT'!AA205</f>
        <v>0</v>
      </c>
      <c r="AM196" s="396">
        <f>'CROP MANAGEMENT'!AB205</f>
        <v>0</v>
      </c>
      <c r="AN196" s="396">
        <f>'CROP MANAGEMENT'!AC205</f>
        <v>0</v>
      </c>
      <c r="AO196" s="396">
        <f>'CROP MANAGEMENT'!AD205</f>
        <v>0</v>
      </c>
      <c r="AP196" s="396">
        <f>'CROP MANAGEMENT'!AE205</f>
        <v>0</v>
      </c>
      <c r="HL196" s="395">
        <f>'TREE PARAMETERS'!G205</f>
        <v>0</v>
      </c>
      <c r="HM196" s="395">
        <f>'TREE PARAMETERS'!H205</f>
        <v>0</v>
      </c>
      <c r="HN196" s="395">
        <f>'TREE PARAMETERS'!I205</f>
        <v>0.09</v>
      </c>
    </row>
    <row r="197" spans="3:222" x14ac:dyDescent="0.3">
      <c r="C197" s="396">
        <f>WEATHER!C207</f>
        <v>0</v>
      </c>
      <c r="D197" s="396">
        <f>WEATHER!D207</f>
        <v>28.2</v>
      </c>
      <c r="E197" s="396">
        <f>WEATHER!E207</f>
        <v>4.870967741935484</v>
      </c>
      <c r="AG197" s="397">
        <f>'CROP MANAGEMENT'!V206</f>
        <v>100</v>
      </c>
      <c r="AH197" s="397">
        <f>'CROP MANAGEMENT'!W206</f>
        <v>1</v>
      </c>
      <c r="AI197" s="396">
        <f>'CROP MANAGEMENT'!X206</f>
        <v>0</v>
      </c>
      <c r="AJ197" s="396">
        <f>'CROP MANAGEMENT'!Y206</f>
        <v>0</v>
      </c>
      <c r="AK197" s="396">
        <f>'CROP MANAGEMENT'!Z206</f>
        <v>0</v>
      </c>
      <c r="AL197" s="396">
        <f>'CROP MANAGEMENT'!AA206</f>
        <v>0</v>
      </c>
      <c r="AM197" s="396">
        <f>'CROP MANAGEMENT'!AB206</f>
        <v>0</v>
      </c>
      <c r="AN197" s="396">
        <f>'CROP MANAGEMENT'!AC206</f>
        <v>0</v>
      </c>
      <c r="AO197" s="396">
        <f>'CROP MANAGEMENT'!AD206</f>
        <v>0</v>
      </c>
      <c r="AP197" s="396">
        <f>'CROP MANAGEMENT'!AE206</f>
        <v>0</v>
      </c>
      <c r="HL197" s="395">
        <f>'TREE PARAMETERS'!G206</f>
        <v>0</v>
      </c>
      <c r="HM197" s="395">
        <f>'TREE PARAMETERS'!H206</f>
        <v>0</v>
      </c>
      <c r="HN197" s="395">
        <f>'TREE PARAMETERS'!I206</f>
        <v>0.09</v>
      </c>
    </row>
    <row r="198" spans="3:222" x14ac:dyDescent="0.3">
      <c r="C198" s="396">
        <f>WEATHER!C208</f>
        <v>0</v>
      </c>
      <c r="D198" s="396">
        <f>WEATHER!D208</f>
        <v>26.7</v>
      </c>
      <c r="E198" s="396">
        <f>WEATHER!E208</f>
        <v>4.870967741935484</v>
      </c>
      <c r="AG198" s="397">
        <f>'CROP MANAGEMENT'!V207</f>
        <v>100</v>
      </c>
      <c r="AH198" s="397">
        <f>'CROP MANAGEMENT'!W207</f>
        <v>1</v>
      </c>
      <c r="AI198" s="396">
        <f>'CROP MANAGEMENT'!X207</f>
        <v>0</v>
      </c>
      <c r="AJ198" s="396">
        <f>'CROP MANAGEMENT'!Y207</f>
        <v>0</v>
      </c>
      <c r="AK198" s="396">
        <f>'CROP MANAGEMENT'!Z207</f>
        <v>0</v>
      </c>
      <c r="AL198" s="396">
        <f>'CROP MANAGEMENT'!AA207</f>
        <v>0</v>
      </c>
      <c r="AM198" s="396">
        <f>'CROP MANAGEMENT'!AB207</f>
        <v>0</v>
      </c>
      <c r="AN198" s="396">
        <f>'CROP MANAGEMENT'!AC207</f>
        <v>0</v>
      </c>
      <c r="AO198" s="396">
        <f>'CROP MANAGEMENT'!AD207</f>
        <v>0</v>
      </c>
      <c r="AP198" s="396">
        <f>'CROP MANAGEMENT'!AE207</f>
        <v>0</v>
      </c>
      <c r="HL198" s="395">
        <f>'TREE PARAMETERS'!G207</f>
        <v>0</v>
      </c>
      <c r="HM198" s="395">
        <f>'TREE PARAMETERS'!H207</f>
        <v>0</v>
      </c>
      <c r="HN198" s="395">
        <f>'TREE PARAMETERS'!I207</f>
        <v>0.16</v>
      </c>
    </row>
    <row r="199" spans="3:222" x14ac:dyDescent="0.3">
      <c r="C199" s="396">
        <f>WEATHER!C209</f>
        <v>0</v>
      </c>
      <c r="D199" s="396">
        <f>WEATHER!D209</f>
        <v>27.6</v>
      </c>
      <c r="E199" s="396">
        <f>WEATHER!E209</f>
        <v>4.870967741935484</v>
      </c>
      <c r="AG199" s="397">
        <f>'CROP MANAGEMENT'!V208</f>
        <v>100</v>
      </c>
      <c r="AH199" s="397">
        <f>'CROP MANAGEMENT'!W208</f>
        <v>1</v>
      </c>
      <c r="AI199" s="396">
        <f>'CROP MANAGEMENT'!X208</f>
        <v>0</v>
      </c>
      <c r="AJ199" s="396">
        <f>'CROP MANAGEMENT'!Y208</f>
        <v>0</v>
      </c>
      <c r="AK199" s="396">
        <f>'CROP MANAGEMENT'!Z208</f>
        <v>0</v>
      </c>
      <c r="AL199" s="396">
        <f>'CROP MANAGEMENT'!AA208</f>
        <v>0</v>
      </c>
      <c r="AM199" s="396">
        <f>'CROP MANAGEMENT'!AB208</f>
        <v>0</v>
      </c>
      <c r="AN199" s="396">
        <f>'CROP MANAGEMENT'!AC208</f>
        <v>0</v>
      </c>
      <c r="AO199" s="396">
        <f>'CROP MANAGEMENT'!AD208</f>
        <v>0</v>
      </c>
      <c r="AP199" s="396">
        <f>'CROP MANAGEMENT'!AE208</f>
        <v>0</v>
      </c>
      <c r="HL199" s="395">
        <f>'TREE PARAMETERS'!G208</f>
        <v>0</v>
      </c>
      <c r="HM199" s="395">
        <f>'TREE PARAMETERS'!H208</f>
        <v>0</v>
      </c>
      <c r="HN199" s="395">
        <f>'TREE PARAMETERS'!I208</f>
        <v>0.22</v>
      </c>
    </row>
    <row r="200" spans="3:222" x14ac:dyDescent="0.3">
      <c r="C200" s="396">
        <f>WEATHER!C210</f>
        <v>32</v>
      </c>
      <c r="D200" s="396">
        <f>WEATHER!D210</f>
        <v>28</v>
      </c>
      <c r="E200" s="396">
        <f>WEATHER!E210</f>
        <v>4.870967741935484</v>
      </c>
      <c r="AG200" s="397">
        <f>'CROP MANAGEMENT'!V209</f>
        <v>100</v>
      </c>
      <c r="AH200" s="397">
        <f>'CROP MANAGEMENT'!W209</f>
        <v>1</v>
      </c>
      <c r="AI200" s="396">
        <f>'CROP MANAGEMENT'!X209</f>
        <v>0</v>
      </c>
      <c r="AJ200" s="396">
        <f>'CROP MANAGEMENT'!Y209</f>
        <v>0</v>
      </c>
      <c r="AK200" s="396">
        <f>'CROP MANAGEMENT'!Z209</f>
        <v>0</v>
      </c>
      <c r="AL200" s="396">
        <f>'CROP MANAGEMENT'!AA209</f>
        <v>0</v>
      </c>
      <c r="AM200" s="396">
        <f>'CROP MANAGEMENT'!AB209</f>
        <v>0</v>
      </c>
      <c r="AN200" s="396">
        <f>'CROP MANAGEMENT'!AC209</f>
        <v>0</v>
      </c>
      <c r="AO200" s="396">
        <f>'CROP MANAGEMENT'!AD209</f>
        <v>0</v>
      </c>
      <c r="AP200" s="396">
        <f>'CROP MANAGEMENT'!AE209</f>
        <v>0</v>
      </c>
      <c r="HL200" s="395">
        <f>'TREE PARAMETERS'!G209</f>
        <v>0</v>
      </c>
      <c r="HM200" s="395">
        <f>'TREE PARAMETERS'!H209</f>
        <v>0</v>
      </c>
      <c r="HN200" s="395">
        <f>'TREE PARAMETERS'!I209</f>
        <v>0.3</v>
      </c>
    </row>
    <row r="201" spans="3:222" x14ac:dyDescent="0.3">
      <c r="C201" s="396">
        <f>WEATHER!C211</f>
        <v>0</v>
      </c>
      <c r="D201" s="396">
        <f>WEATHER!D211</f>
        <v>27.5</v>
      </c>
      <c r="E201" s="396">
        <f>WEATHER!E211</f>
        <v>4.870967741935484</v>
      </c>
      <c r="AG201" s="397">
        <f>'CROP MANAGEMENT'!V210</f>
        <v>100</v>
      </c>
      <c r="AH201" s="397">
        <f>'CROP MANAGEMENT'!W210</f>
        <v>1</v>
      </c>
      <c r="AI201" s="396">
        <f>'CROP MANAGEMENT'!X210</f>
        <v>0</v>
      </c>
      <c r="AJ201" s="396">
        <f>'CROP MANAGEMENT'!Y210</f>
        <v>0</v>
      </c>
      <c r="AK201" s="396">
        <f>'CROP MANAGEMENT'!Z210</f>
        <v>0</v>
      </c>
      <c r="AL201" s="396">
        <f>'CROP MANAGEMENT'!AA210</f>
        <v>0</v>
      </c>
      <c r="AM201" s="396">
        <f>'CROP MANAGEMENT'!AB210</f>
        <v>0</v>
      </c>
      <c r="AN201" s="396">
        <f>'CROP MANAGEMENT'!AC210</f>
        <v>0</v>
      </c>
      <c r="AO201" s="396">
        <f>'CROP MANAGEMENT'!AD210</f>
        <v>0</v>
      </c>
      <c r="AP201" s="396">
        <f>'CROP MANAGEMENT'!AE210</f>
        <v>0</v>
      </c>
      <c r="HL201" s="395">
        <f>'TREE PARAMETERS'!G210</f>
        <v>0</v>
      </c>
      <c r="HM201" s="395">
        <f>'TREE PARAMETERS'!H210</f>
        <v>0</v>
      </c>
      <c r="HN201" s="395">
        <f>'TREE PARAMETERS'!I210</f>
        <v>0.43</v>
      </c>
    </row>
    <row r="202" spans="3:222" x14ac:dyDescent="0.3">
      <c r="C202" s="396">
        <f>WEATHER!C212</f>
        <v>0</v>
      </c>
      <c r="D202" s="396">
        <f>WEATHER!D212</f>
        <v>28.8</v>
      </c>
      <c r="E202" s="396">
        <f>WEATHER!E212</f>
        <v>4.870967741935484</v>
      </c>
      <c r="AG202" s="397">
        <f>'CROP MANAGEMENT'!V211</f>
        <v>100</v>
      </c>
      <c r="AH202" s="397">
        <f>'CROP MANAGEMENT'!W211</f>
        <v>1</v>
      </c>
      <c r="AI202" s="396">
        <f>'CROP MANAGEMENT'!X211</f>
        <v>0</v>
      </c>
      <c r="AJ202" s="396">
        <f>'CROP MANAGEMENT'!Y211</f>
        <v>0</v>
      </c>
      <c r="AK202" s="396">
        <f>'CROP MANAGEMENT'!Z211</f>
        <v>0</v>
      </c>
      <c r="AL202" s="396">
        <f>'CROP MANAGEMENT'!AA211</f>
        <v>0</v>
      </c>
      <c r="AM202" s="396">
        <f>'CROP MANAGEMENT'!AB211</f>
        <v>0</v>
      </c>
      <c r="AN202" s="396">
        <f>'CROP MANAGEMENT'!AC211</f>
        <v>0</v>
      </c>
      <c r="AO202" s="396">
        <f>'CROP MANAGEMENT'!AD211</f>
        <v>0</v>
      </c>
      <c r="AP202" s="396">
        <f>'CROP MANAGEMENT'!AE211</f>
        <v>0</v>
      </c>
      <c r="HL202" s="395">
        <f>'TREE PARAMETERS'!G211</f>
        <v>0</v>
      </c>
      <c r="HM202" s="395">
        <f>'TREE PARAMETERS'!H211</f>
        <v>0</v>
      </c>
      <c r="HN202" s="395">
        <f>'TREE PARAMETERS'!I211</f>
        <v>0.78</v>
      </c>
    </row>
    <row r="203" spans="3:222" x14ac:dyDescent="0.3">
      <c r="C203" s="396">
        <f>WEATHER!C213</f>
        <v>0</v>
      </c>
      <c r="D203" s="396">
        <f>WEATHER!D213</f>
        <v>29.2</v>
      </c>
      <c r="E203" s="396">
        <f>WEATHER!E213</f>
        <v>4.870967741935484</v>
      </c>
      <c r="AG203" s="397">
        <f>'CROP MANAGEMENT'!V212</f>
        <v>100</v>
      </c>
      <c r="AH203" s="397">
        <f>'CROP MANAGEMENT'!W212</f>
        <v>1</v>
      </c>
      <c r="AI203" s="396">
        <f>'CROP MANAGEMENT'!X212</f>
        <v>0</v>
      </c>
      <c r="AJ203" s="396">
        <f>'CROP MANAGEMENT'!Y212</f>
        <v>0</v>
      </c>
      <c r="AK203" s="396">
        <f>'CROP MANAGEMENT'!Z212</f>
        <v>0</v>
      </c>
      <c r="AL203" s="396">
        <f>'CROP MANAGEMENT'!AA212</f>
        <v>0</v>
      </c>
      <c r="AM203" s="396">
        <f>'CROP MANAGEMENT'!AB212</f>
        <v>0</v>
      </c>
      <c r="AN203" s="396">
        <f>'CROP MANAGEMENT'!AC212</f>
        <v>0</v>
      </c>
      <c r="AO203" s="396">
        <f>'CROP MANAGEMENT'!AD212</f>
        <v>0</v>
      </c>
      <c r="AP203" s="396">
        <f>'CROP MANAGEMENT'!AE212</f>
        <v>0</v>
      </c>
      <c r="HL203" s="395">
        <f>'TREE PARAMETERS'!G212</f>
        <v>0</v>
      </c>
      <c r="HM203" s="395">
        <f>'TREE PARAMETERS'!H212</f>
        <v>0</v>
      </c>
      <c r="HN203" s="395">
        <f>'TREE PARAMETERS'!I212</f>
        <v>0.73</v>
      </c>
    </row>
    <row r="204" spans="3:222" x14ac:dyDescent="0.3">
      <c r="C204" s="396">
        <f>WEATHER!C214</f>
        <v>7</v>
      </c>
      <c r="D204" s="396">
        <f>WEATHER!D214</f>
        <v>28.5</v>
      </c>
      <c r="E204" s="396">
        <f>WEATHER!E214</f>
        <v>4.870967741935484</v>
      </c>
      <c r="AG204" s="397">
        <f>'CROP MANAGEMENT'!V213</f>
        <v>100</v>
      </c>
      <c r="AH204" s="397">
        <f>'CROP MANAGEMENT'!W213</f>
        <v>1</v>
      </c>
      <c r="AI204" s="396">
        <f>'CROP MANAGEMENT'!X213</f>
        <v>0</v>
      </c>
      <c r="AJ204" s="396">
        <f>'CROP MANAGEMENT'!Y213</f>
        <v>0</v>
      </c>
      <c r="AK204" s="396">
        <f>'CROP MANAGEMENT'!Z213</f>
        <v>0</v>
      </c>
      <c r="AL204" s="396">
        <f>'CROP MANAGEMENT'!AA213</f>
        <v>0</v>
      </c>
      <c r="AM204" s="396">
        <f>'CROP MANAGEMENT'!AB213</f>
        <v>0</v>
      </c>
      <c r="AN204" s="396">
        <f>'CROP MANAGEMENT'!AC213</f>
        <v>0</v>
      </c>
      <c r="AO204" s="396">
        <f>'CROP MANAGEMENT'!AD213</f>
        <v>0</v>
      </c>
      <c r="AP204" s="396">
        <f>'CROP MANAGEMENT'!AE213</f>
        <v>0</v>
      </c>
      <c r="HL204" s="395">
        <f>'TREE PARAMETERS'!G213</f>
        <v>0</v>
      </c>
      <c r="HM204" s="395">
        <f>'TREE PARAMETERS'!H213</f>
        <v>0</v>
      </c>
      <c r="HN204" s="395">
        <f>'TREE PARAMETERS'!I213</f>
        <v>0.19</v>
      </c>
    </row>
    <row r="205" spans="3:222" x14ac:dyDescent="0.3">
      <c r="C205" s="396">
        <f>WEATHER!C215</f>
        <v>11</v>
      </c>
      <c r="D205" s="396">
        <f>WEATHER!D215</f>
        <v>27.9</v>
      </c>
      <c r="E205" s="396">
        <f>WEATHER!E215</f>
        <v>4.870967741935484</v>
      </c>
      <c r="AG205" s="397">
        <f>'CROP MANAGEMENT'!V214</f>
        <v>100</v>
      </c>
      <c r="AH205" s="397">
        <f>'CROP MANAGEMENT'!W214</f>
        <v>1</v>
      </c>
      <c r="AI205" s="396">
        <f>'CROP MANAGEMENT'!X214</f>
        <v>0</v>
      </c>
      <c r="AJ205" s="396">
        <f>'CROP MANAGEMENT'!Y214</f>
        <v>0</v>
      </c>
      <c r="AK205" s="396">
        <f>'CROP MANAGEMENT'!Z214</f>
        <v>0</v>
      </c>
      <c r="AL205" s="396">
        <f>'CROP MANAGEMENT'!AA214</f>
        <v>0</v>
      </c>
      <c r="AM205" s="396">
        <f>'CROP MANAGEMENT'!AB214</f>
        <v>0</v>
      </c>
      <c r="AN205" s="396">
        <f>'CROP MANAGEMENT'!AC214</f>
        <v>0</v>
      </c>
      <c r="AO205" s="396">
        <f>'CROP MANAGEMENT'!AD214</f>
        <v>0</v>
      </c>
      <c r="AP205" s="396">
        <f>'CROP MANAGEMENT'!AE214</f>
        <v>0</v>
      </c>
      <c r="HL205" s="395">
        <f>'TREE PARAMETERS'!G214</f>
        <v>0</v>
      </c>
      <c r="HM205" s="395">
        <f>'TREE PARAMETERS'!H214</f>
        <v>0</v>
      </c>
      <c r="HN205" s="395">
        <f>'TREE PARAMETERS'!I214</f>
        <v>0.06</v>
      </c>
    </row>
    <row r="206" spans="3:222" x14ac:dyDescent="0.3">
      <c r="C206" s="396">
        <f>WEATHER!C216</f>
        <v>0</v>
      </c>
      <c r="D206" s="396">
        <f>WEATHER!D216</f>
        <v>29.6</v>
      </c>
      <c r="E206" s="396">
        <f>WEATHER!E216</f>
        <v>4.870967741935484</v>
      </c>
      <c r="AG206" s="397">
        <f>'CROP MANAGEMENT'!V215</f>
        <v>100</v>
      </c>
      <c r="AH206" s="397">
        <f>'CROP MANAGEMENT'!W215</f>
        <v>1</v>
      </c>
      <c r="AI206" s="396">
        <f>'CROP MANAGEMENT'!X215</f>
        <v>0</v>
      </c>
      <c r="AJ206" s="396">
        <f>'CROP MANAGEMENT'!Y215</f>
        <v>0</v>
      </c>
      <c r="AK206" s="396">
        <f>'CROP MANAGEMENT'!Z215</f>
        <v>0</v>
      </c>
      <c r="AL206" s="396">
        <f>'CROP MANAGEMENT'!AA215</f>
        <v>0</v>
      </c>
      <c r="AM206" s="396">
        <f>'CROP MANAGEMENT'!AB215</f>
        <v>0</v>
      </c>
      <c r="AN206" s="396">
        <f>'CROP MANAGEMENT'!AC215</f>
        <v>0</v>
      </c>
      <c r="AO206" s="396">
        <f>'CROP MANAGEMENT'!AD215</f>
        <v>0</v>
      </c>
      <c r="AP206" s="396">
        <f>'CROP MANAGEMENT'!AE215</f>
        <v>0</v>
      </c>
      <c r="HL206" s="395">
        <f>'TREE PARAMETERS'!G215</f>
        <v>0</v>
      </c>
      <c r="HM206" s="395">
        <f>'TREE PARAMETERS'!H215</f>
        <v>0</v>
      </c>
      <c r="HN206" s="395">
        <f>'TREE PARAMETERS'!I215</f>
        <v>0.11</v>
      </c>
    </row>
    <row r="207" spans="3:222" x14ac:dyDescent="0.3">
      <c r="C207" s="396">
        <f>WEATHER!C217</f>
        <v>0</v>
      </c>
      <c r="D207" s="396">
        <f>WEATHER!D217</f>
        <v>27.8</v>
      </c>
      <c r="E207" s="396">
        <f>WEATHER!E217</f>
        <v>4.870967741935484</v>
      </c>
      <c r="AG207" s="397">
        <f>'CROP MANAGEMENT'!V216</f>
        <v>100</v>
      </c>
      <c r="AH207" s="397">
        <f>'CROP MANAGEMENT'!W216</f>
        <v>1</v>
      </c>
      <c r="AI207" s="396">
        <f>'CROP MANAGEMENT'!X216</f>
        <v>0</v>
      </c>
      <c r="AJ207" s="396">
        <f>'CROP MANAGEMENT'!Y216</f>
        <v>0</v>
      </c>
      <c r="AK207" s="396">
        <f>'CROP MANAGEMENT'!Z216</f>
        <v>0</v>
      </c>
      <c r="AL207" s="396">
        <f>'CROP MANAGEMENT'!AA216</f>
        <v>0</v>
      </c>
      <c r="AM207" s="396">
        <f>'CROP MANAGEMENT'!AB216</f>
        <v>0</v>
      </c>
      <c r="AN207" s="396">
        <f>'CROP MANAGEMENT'!AC216</f>
        <v>0</v>
      </c>
      <c r="AO207" s="396">
        <f>'CROP MANAGEMENT'!AD216</f>
        <v>0</v>
      </c>
      <c r="AP207" s="396">
        <f>'CROP MANAGEMENT'!AE216</f>
        <v>0</v>
      </c>
      <c r="HL207" s="395">
        <f>'TREE PARAMETERS'!G216</f>
        <v>0</v>
      </c>
      <c r="HM207" s="395">
        <f>'TREE PARAMETERS'!H216</f>
        <v>0</v>
      </c>
      <c r="HN207" s="395">
        <f>'TREE PARAMETERS'!I216</f>
        <v>0.52</v>
      </c>
    </row>
    <row r="208" spans="3:222" x14ac:dyDescent="0.3">
      <c r="C208" s="396">
        <f>WEATHER!C218</f>
        <v>0</v>
      </c>
      <c r="D208" s="396">
        <f>WEATHER!D218</f>
        <v>26.9</v>
      </c>
      <c r="E208" s="396">
        <f>WEATHER!E218</f>
        <v>4.870967741935484</v>
      </c>
      <c r="AG208" s="397">
        <f>'CROP MANAGEMENT'!V217</f>
        <v>100</v>
      </c>
      <c r="AH208" s="397">
        <f>'CROP MANAGEMENT'!W217</f>
        <v>1</v>
      </c>
      <c r="AI208" s="396">
        <f>'CROP MANAGEMENT'!X217</f>
        <v>0</v>
      </c>
      <c r="AJ208" s="396">
        <f>'CROP MANAGEMENT'!Y217</f>
        <v>0</v>
      </c>
      <c r="AK208" s="396">
        <f>'CROP MANAGEMENT'!Z217</f>
        <v>0</v>
      </c>
      <c r="AL208" s="396">
        <f>'CROP MANAGEMENT'!AA217</f>
        <v>0</v>
      </c>
      <c r="AM208" s="396">
        <f>'CROP MANAGEMENT'!AB217</f>
        <v>0</v>
      </c>
      <c r="AN208" s="396">
        <f>'CROP MANAGEMENT'!AC217</f>
        <v>0</v>
      </c>
      <c r="AO208" s="396">
        <f>'CROP MANAGEMENT'!AD217</f>
        <v>0</v>
      </c>
      <c r="AP208" s="396">
        <f>'CROP MANAGEMENT'!AE217</f>
        <v>0</v>
      </c>
      <c r="HL208" s="395">
        <f>'TREE PARAMETERS'!G217</f>
        <v>0</v>
      </c>
      <c r="HM208" s="395">
        <f>'TREE PARAMETERS'!H217</f>
        <v>0</v>
      </c>
      <c r="HN208" s="395">
        <f>'TREE PARAMETERS'!I217</f>
        <v>0.65</v>
      </c>
    </row>
    <row r="209" spans="3:222" x14ac:dyDescent="0.3">
      <c r="C209" s="396">
        <f>WEATHER!C219</f>
        <v>0</v>
      </c>
      <c r="D209" s="396">
        <f>WEATHER!D219</f>
        <v>28.4</v>
      </c>
      <c r="E209" s="396">
        <f>WEATHER!E219</f>
        <v>4.870967741935484</v>
      </c>
      <c r="AG209" s="397">
        <f>'CROP MANAGEMENT'!V218</f>
        <v>100</v>
      </c>
      <c r="AH209" s="397">
        <f>'CROP MANAGEMENT'!W218</f>
        <v>1</v>
      </c>
      <c r="AI209" s="396">
        <f>'CROP MANAGEMENT'!X218</f>
        <v>0</v>
      </c>
      <c r="AJ209" s="396">
        <f>'CROP MANAGEMENT'!Y218</f>
        <v>0</v>
      </c>
      <c r="AK209" s="396">
        <f>'CROP MANAGEMENT'!Z218</f>
        <v>0</v>
      </c>
      <c r="AL209" s="396">
        <f>'CROP MANAGEMENT'!AA218</f>
        <v>0</v>
      </c>
      <c r="AM209" s="396">
        <f>'CROP MANAGEMENT'!AB218</f>
        <v>0</v>
      </c>
      <c r="AN209" s="396">
        <f>'CROP MANAGEMENT'!AC218</f>
        <v>0</v>
      </c>
      <c r="AO209" s="396">
        <f>'CROP MANAGEMENT'!AD218</f>
        <v>0</v>
      </c>
      <c r="AP209" s="396">
        <f>'CROP MANAGEMENT'!AE218</f>
        <v>0</v>
      </c>
      <c r="HL209" s="395">
        <f>'TREE PARAMETERS'!G218</f>
        <v>0</v>
      </c>
      <c r="HM209" s="395">
        <f>'TREE PARAMETERS'!H218</f>
        <v>0</v>
      </c>
      <c r="HN209" s="395">
        <f>'TREE PARAMETERS'!I218</f>
        <v>0.59499999999999997</v>
      </c>
    </row>
    <row r="210" spans="3:222" x14ac:dyDescent="0.3">
      <c r="C210" s="396">
        <f>WEATHER!C220</f>
        <v>4</v>
      </c>
      <c r="D210" s="396">
        <f>WEATHER!D220</f>
        <v>27.8</v>
      </c>
      <c r="E210" s="396">
        <f>WEATHER!E220</f>
        <v>4.870967741935484</v>
      </c>
      <c r="AG210" s="397">
        <f>'CROP MANAGEMENT'!V219</f>
        <v>100</v>
      </c>
      <c r="AH210" s="397">
        <f>'CROP MANAGEMENT'!W219</f>
        <v>1</v>
      </c>
      <c r="AI210" s="396">
        <f>'CROP MANAGEMENT'!X219</f>
        <v>0</v>
      </c>
      <c r="AJ210" s="396">
        <f>'CROP MANAGEMENT'!Y219</f>
        <v>0</v>
      </c>
      <c r="AK210" s="396">
        <f>'CROP MANAGEMENT'!Z219</f>
        <v>0</v>
      </c>
      <c r="AL210" s="396">
        <f>'CROP MANAGEMENT'!AA219</f>
        <v>0</v>
      </c>
      <c r="AM210" s="396">
        <f>'CROP MANAGEMENT'!AB219</f>
        <v>0</v>
      </c>
      <c r="AN210" s="396">
        <f>'CROP MANAGEMENT'!AC219</f>
        <v>0</v>
      </c>
      <c r="AO210" s="396">
        <f>'CROP MANAGEMENT'!AD219</f>
        <v>0</v>
      </c>
      <c r="AP210" s="396">
        <f>'CROP MANAGEMENT'!AE219</f>
        <v>0</v>
      </c>
      <c r="HL210" s="395">
        <f>'TREE PARAMETERS'!G219</f>
        <v>0</v>
      </c>
      <c r="HM210" s="395">
        <f>'TREE PARAMETERS'!H219</f>
        <v>0</v>
      </c>
      <c r="HN210" s="395">
        <f>'TREE PARAMETERS'!I219</f>
        <v>0.59499999999999997</v>
      </c>
    </row>
    <row r="211" spans="3:222" x14ac:dyDescent="0.3">
      <c r="C211" s="396">
        <f>WEATHER!C221</f>
        <v>5</v>
      </c>
      <c r="D211" s="396">
        <f>WEATHER!D221</f>
        <v>29.9</v>
      </c>
      <c r="E211" s="396">
        <f>WEATHER!E221</f>
        <v>4.870967741935484</v>
      </c>
      <c r="AG211" s="397">
        <f>'CROP MANAGEMENT'!V220</f>
        <v>100</v>
      </c>
      <c r="AH211" s="397">
        <f>'CROP MANAGEMENT'!W220</f>
        <v>1</v>
      </c>
      <c r="AI211" s="396">
        <f>'CROP MANAGEMENT'!X220</f>
        <v>0</v>
      </c>
      <c r="AJ211" s="396">
        <f>'CROP MANAGEMENT'!Y220</f>
        <v>0</v>
      </c>
      <c r="AK211" s="396">
        <f>'CROP MANAGEMENT'!Z220</f>
        <v>0</v>
      </c>
      <c r="AL211" s="396">
        <f>'CROP MANAGEMENT'!AA220</f>
        <v>0</v>
      </c>
      <c r="AM211" s="396">
        <f>'CROP MANAGEMENT'!AB220</f>
        <v>0</v>
      </c>
      <c r="AN211" s="396">
        <f>'CROP MANAGEMENT'!AC220</f>
        <v>0</v>
      </c>
      <c r="AO211" s="396">
        <f>'CROP MANAGEMENT'!AD220</f>
        <v>0</v>
      </c>
      <c r="AP211" s="396">
        <f>'CROP MANAGEMENT'!AE220</f>
        <v>0</v>
      </c>
      <c r="HL211" s="395">
        <f>'TREE PARAMETERS'!G220</f>
        <v>0</v>
      </c>
      <c r="HM211" s="395">
        <f>'TREE PARAMETERS'!H220</f>
        <v>0</v>
      </c>
      <c r="HN211" s="395">
        <f>'TREE PARAMETERS'!I220</f>
        <v>0.59499999999999997</v>
      </c>
    </row>
    <row r="212" spans="3:222" x14ac:dyDescent="0.3">
      <c r="C212" s="396">
        <f>WEATHER!C222</f>
        <v>0</v>
      </c>
      <c r="D212" s="396">
        <f>WEATHER!D222</f>
        <v>29.3</v>
      </c>
      <c r="E212" s="396">
        <f>WEATHER!E222</f>
        <v>4.870967741935484</v>
      </c>
      <c r="AG212" s="397">
        <f>'CROP MANAGEMENT'!V221</f>
        <v>100</v>
      </c>
      <c r="AH212" s="397">
        <f>'CROP MANAGEMENT'!W221</f>
        <v>1</v>
      </c>
      <c r="AI212" s="396">
        <f>'CROP MANAGEMENT'!X221</f>
        <v>0</v>
      </c>
      <c r="AJ212" s="396">
        <f>'CROP MANAGEMENT'!Y221</f>
        <v>0</v>
      </c>
      <c r="AK212" s="396">
        <f>'CROP MANAGEMENT'!Z221</f>
        <v>0</v>
      </c>
      <c r="AL212" s="396">
        <f>'CROP MANAGEMENT'!AA221</f>
        <v>0</v>
      </c>
      <c r="AM212" s="396">
        <f>'CROP MANAGEMENT'!AB221</f>
        <v>0</v>
      </c>
      <c r="AN212" s="396">
        <f>'CROP MANAGEMENT'!AC221</f>
        <v>0</v>
      </c>
      <c r="AO212" s="396">
        <f>'CROP MANAGEMENT'!AD221</f>
        <v>0</v>
      </c>
      <c r="AP212" s="396">
        <f>'CROP MANAGEMENT'!AE221</f>
        <v>0</v>
      </c>
      <c r="HL212" s="395">
        <f>'TREE PARAMETERS'!G221</f>
        <v>0</v>
      </c>
      <c r="HM212" s="395">
        <f>'TREE PARAMETERS'!H221</f>
        <v>0</v>
      </c>
      <c r="HN212" s="395">
        <f>'TREE PARAMETERS'!I221</f>
        <v>0.59499999999999997</v>
      </c>
    </row>
    <row r="213" spans="3:222" x14ac:dyDescent="0.3">
      <c r="C213" s="396">
        <f>WEATHER!C223</f>
        <v>0</v>
      </c>
      <c r="D213" s="396">
        <f>WEATHER!D223</f>
        <v>29.7</v>
      </c>
      <c r="E213" s="396">
        <f>WEATHER!E223</f>
        <v>4.870967741935484</v>
      </c>
      <c r="AG213" s="397">
        <f>'CROP MANAGEMENT'!V222</f>
        <v>100</v>
      </c>
      <c r="AH213" s="397">
        <f>'CROP MANAGEMENT'!W222</f>
        <v>1</v>
      </c>
      <c r="AI213" s="396">
        <f>'CROP MANAGEMENT'!X222</f>
        <v>0</v>
      </c>
      <c r="AJ213" s="396">
        <f>'CROP MANAGEMENT'!Y222</f>
        <v>0</v>
      </c>
      <c r="AK213" s="396">
        <f>'CROP MANAGEMENT'!Z222</f>
        <v>0</v>
      </c>
      <c r="AL213" s="396">
        <f>'CROP MANAGEMENT'!AA222</f>
        <v>0</v>
      </c>
      <c r="AM213" s="396">
        <f>'CROP MANAGEMENT'!AB222</f>
        <v>0</v>
      </c>
      <c r="AN213" s="396">
        <f>'CROP MANAGEMENT'!AC222</f>
        <v>0</v>
      </c>
      <c r="AO213" s="396">
        <f>'CROP MANAGEMENT'!AD222</f>
        <v>0</v>
      </c>
      <c r="AP213" s="396">
        <f>'CROP MANAGEMENT'!AE222</f>
        <v>0</v>
      </c>
      <c r="HL213" s="395">
        <f>'TREE PARAMETERS'!G222</f>
        <v>0</v>
      </c>
      <c r="HM213" s="395">
        <f>'TREE PARAMETERS'!H222</f>
        <v>0</v>
      </c>
      <c r="HN213" s="395">
        <f>'TREE PARAMETERS'!I222</f>
        <v>0.59499999999999997</v>
      </c>
    </row>
    <row r="214" spans="3:222" x14ac:dyDescent="0.3">
      <c r="C214" s="396">
        <f>WEATHER!C224</f>
        <v>0</v>
      </c>
      <c r="D214" s="396">
        <f>WEATHER!D224</f>
        <v>28.2</v>
      </c>
      <c r="E214" s="396">
        <f>WEATHER!E224</f>
        <v>4.935483870967742</v>
      </c>
      <c r="AG214" s="397">
        <f>'CROP MANAGEMENT'!V223</f>
        <v>100</v>
      </c>
      <c r="AH214" s="397">
        <f>'CROP MANAGEMENT'!W223</f>
        <v>1</v>
      </c>
      <c r="AI214" s="396">
        <f>'CROP MANAGEMENT'!X223</f>
        <v>0</v>
      </c>
      <c r="AJ214" s="396">
        <f>'CROP MANAGEMENT'!Y223</f>
        <v>0</v>
      </c>
      <c r="AK214" s="396">
        <f>'CROP MANAGEMENT'!Z223</f>
        <v>0</v>
      </c>
      <c r="AL214" s="396">
        <f>'CROP MANAGEMENT'!AA223</f>
        <v>0</v>
      </c>
      <c r="AM214" s="396">
        <f>'CROP MANAGEMENT'!AB223</f>
        <v>0</v>
      </c>
      <c r="AN214" s="396">
        <f>'CROP MANAGEMENT'!AC223</f>
        <v>0</v>
      </c>
      <c r="AO214" s="396">
        <f>'CROP MANAGEMENT'!AD223</f>
        <v>0</v>
      </c>
      <c r="AP214" s="396">
        <f>'CROP MANAGEMENT'!AE223</f>
        <v>0</v>
      </c>
      <c r="HL214" s="395">
        <f>'TREE PARAMETERS'!G223</f>
        <v>0</v>
      </c>
      <c r="HM214" s="395">
        <f>'TREE PARAMETERS'!H223</f>
        <v>0</v>
      </c>
      <c r="HN214" s="395">
        <f>'TREE PARAMETERS'!I223</f>
        <v>0.59499999999999997</v>
      </c>
    </row>
    <row r="215" spans="3:222" x14ac:dyDescent="0.3">
      <c r="C215" s="396">
        <f>WEATHER!C225</f>
        <v>0</v>
      </c>
      <c r="D215" s="396">
        <f>WEATHER!D225</f>
        <v>27.8</v>
      </c>
      <c r="E215" s="396">
        <f>WEATHER!E225</f>
        <v>4.935483870967742</v>
      </c>
      <c r="AG215" s="397">
        <f>'CROP MANAGEMENT'!V224</f>
        <v>100</v>
      </c>
      <c r="AH215" s="397">
        <f>'CROP MANAGEMENT'!W224</f>
        <v>1</v>
      </c>
      <c r="AI215" s="396">
        <f>'CROP MANAGEMENT'!X224</f>
        <v>0</v>
      </c>
      <c r="AJ215" s="396">
        <f>'CROP MANAGEMENT'!Y224</f>
        <v>0</v>
      </c>
      <c r="AK215" s="396">
        <f>'CROP MANAGEMENT'!Z224</f>
        <v>0</v>
      </c>
      <c r="AL215" s="396">
        <f>'CROP MANAGEMENT'!AA224</f>
        <v>0</v>
      </c>
      <c r="AM215" s="396">
        <f>'CROP MANAGEMENT'!AB224</f>
        <v>0</v>
      </c>
      <c r="AN215" s="396">
        <f>'CROP MANAGEMENT'!AC224</f>
        <v>0</v>
      </c>
      <c r="AO215" s="396">
        <f>'CROP MANAGEMENT'!AD224</f>
        <v>0</v>
      </c>
      <c r="AP215" s="396">
        <f>'CROP MANAGEMENT'!AE224</f>
        <v>0</v>
      </c>
      <c r="HL215" s="395">
        <f>'TREE PARAMETERS'!G224</f>
        <v>0</v>
      </c>
      <c r="HM215" s="395">
        <f>'TREE PARAMETERS'!H224</f>
        <v>0</v>
      </c>
      <c r="HN215" s="395">
        <f>'TREE PARAMETERS'!I224</f>
        <v>0.1</v>
      </c>
    </row>
    <row r="216" spans="3:222" x14ac:dyDescent="0.3">
      <c r="C216" s="396">
        <f>WEATHER!C226</f>
        <v>0</v>
      </c>
      <c r="D216" s="396">
        <f>WEATHER!D226</f>
        <v>29.6</v>
      </c>
      <c r="E216" s="396">
        <f>WEATHER!E226</f>
        <v>4.935483870967742</v>
      </c>
      <c r="AG216" s="397">
        <f>'CROP MANAGEMENT'!V225</f>
        <v>100</v>
      </c>
      <c r="AH216" s="397">
        <f>'CROP MANAGEMENT'!W225</f>
        <v>1</v>
      </c>
      <c r="AI216" s="396">
        <f>'CROP MANAGEMENT'!X225</f>
        <v>0</v>
      </c>
      <c r="AJ216" s="396">
        <f>'CROP MANAGEMENT'!Y225</f>
        <v>0</v>
      </c>
      <c r="AK216" s="396">
        <f>'CROP MANAGEMENT'!Z225</f>
        <v>0</v>
      </c>
      <c r="AL216" s="396">
        <f>'CROP MANAGEMENT'!AA225</f>
        <v>0</v>
      </c>
      <c r="AM216" s="396">
        <f>'CROP MANAGEMENT'!AB225</f>
        <v>0</v>
      </c>
      <c r="AN216" s="396">
        <f>'CROP MANAGEMENT'!AC225</f>
        <v>0</v>
      </c>
      <c r="AO216" s="396">
        <f>'CROP MANAGEMENT'!AD225</f>
        <v>0</v>
      </c>
      <c r="AP216" s="396">
        <f>'CROP MANAGEMENT'!AE225</f>
        <v>0</v>
      </c>
      <c r="HL216" s="395">
        <f>'TREE PARAMETERS'!G225</f>
        <v>0</v>
      </c>
      <c r="HM216" s="395">
        <f>'TREE PARAMETERS'!H225</f>
        <v>0</v>
      </c>
      <c r="HN216" s="395">
        <f>'TREE PARAMETERS'!I225</f>
        <v>2</v>
      </c>
    </row>
    <row r="217" spans="3:222" x14ac:dyDescent="0.3">
      <c r="C217" s="396">
        <f>WEATHER!C227</f>
        <v>0</v>
      </c>
      <c r="D217" s="396">
        <f>WEATHER!D227</f>
        <v>29.9</v>
      </c>
      <c r="E217" s="396">
        <f>WEATHER!E227</f>
        <v>4.935483870967742</v>
      </c>
      <c r="AG217" s="397">
        <f>'CROP MANAGEMENT'!V226</f>
        <v>100</v>
      </c>
      <c r="AH217" s="397">
        <f>'CROP MANAGEMENT'!W226</f>
        <v>1</v>
      </c>
      <c r="AI217" s="396">
        <f>'CROP MANAGEMENT'!X226</f>
        <v>0</v>
      </c>
      <c r="AJ217" s="396">
        <f>'CROP MANAGEMENT'!Y226</f>
        <v>0</v>
      </c>
      <c r="AK217" s="396">
        <f>'CROP MANAGEMENT'!Z226</f>
        <v>0</v>
      </c>
      <c r="AL217" s="396">
        <f>'CROP MANAGEMENT'!AA226</f>
        <v>0</v>
      </c>
      <c r="AM217" s="396">
        <f>'CROP MANAGEMENT'!AB226</f>
        <v>0</v>
      </c>
      <c r="AN217" s="396">
        <f>'CROP MANAGEMENT'!AC226</f>
        <v>0</v>
      </c>
      <c r="AO217" s="396">
        <f>'CROP MANAGEMENT'!AD226</f>
        <v>0</v>
      </c>
      <c r="AP217" s="396">
        <f>'CROP MANAGEMENT'!AE226</f>
        <v>0</v>
      </c>
      <c r="HL217" s="398"/>
      <c r="HM217" s="398"/>
      <c r="HN217" s="398"/>
    </row>
    <row r="218" spans="3:222" x14ac:dyDescent="0.3">
      <c r="C218" s="396">
        <f>WEATHER!C228</f>
        <v>0</v>
      </c>
      <c r="D218" s="396">
        <f>WEATHER!D228</f>
        <v>29.8</v>
      </c>
      <c r="E218" s="396">
        <f>WEATHER!E228</f>
        <v>4.935483870967742</v>
      </c>
      <c r="AG218" s="397">
        <f>'CROP MANAGEMENT'!V227</f>
        <v>100</v>
      </c>
      <c r="AH218" s="397">
        <f>'CROP MANAGEMENT'!W227</f>
        <v>1</v>
      </c>
      <c r="AI218" s="396">
        <f>'CROP MANAGEMENT'!X227</f>
        <v>0</v>
      </c>
      <c r="AJ218" s="396">
        <f>'CROP MANAGEMENT'!Y227</f>
        <v>0</v>
      </c>
      <c r="AK218" s="396">
        <f>'CROP MANAGEMENT'!Z227</f>
        <v>0</v>
      </c>
      <c r="AL218" s="396">
        <f>'CROP MANAGEMENT'!AA227</f>
        <v>0</v>
      </c>
      <c r="AM218" s="396">
        <f>'CROP MANAGEMENT'!AB227</f>
        <v>0</v>
      </c>
      <c r="AN218" s="396">
        <f>'CROP MANAGEMENT'!AC227</f>
        <v>0</v>
      </c>
      <c r="AO218" s="396">
        <f>'CROP MANAGEMENT'!AD227</f>
        <v>0</v>
      </c>
      <c r="AP218" s="396">
        <f>'CROP MANAGEMENT'!AE227</f>
        <v>0</v>
      </c>
      <c r="HL218" s="398"/>
      <c r="HM218" s="398"/>
      <c r="HN218" s="398"/>
    </row>
    <row r="219" spans="3:222" x14ac:dyDescent="0.3">
      <c r="C219" s="396">
        <f>WEATHER!C229</f>
        <v>0</v>
      </c>
      <c r="D219" s="396">
        <f>WEATHER!D229</f>
        <v>28.9</v>
      </c>
      <c r="E219" s="396">
        <f>WEATHER!E229</f>
        <v>4.935483870967742</v>
      </c>
      <c r="AG219" s="397">
        <f>'CROP MANAGEMENT'!V228</f>
        <v>100</v>
      </c>
      <c r="AH219" s="397">
        <f>'CROP MANAGEMENT'!W228</f>
        <v>1</v>
      </c>
      <c r="AI219" s="396">
        <f>'CROP MANAGEMENT'!X228</f>
        <v>0</v>
      </c>
      <c r="AJ219" s="396">
        <f>'CROP MANAGEMENT'!Y228</f>
        <v>0</v>
      </c>
      <c r="AK219" s="396">
        <f>'CROP MANAGEMENT'!Z228</f>
        <v>0</v>
      </c>
      <c r="AL219" s="396">
        <f>'CROP MANAGEMENT'!AA228</f>
        <v>0</v>
      </c>
      <c r="AM219" s="396">
        <f>'CROP MANAGEMENT'!AB228</f>
        <v>0</v>
      </c>
      <c r="AN219" s="396">
        <f>'CROP MANAGEMENT'!AC228</f>
        <v>0</v>
      </c>
      <c r="AO219" s="396">
        <f>'CROP MANAGEMENT'!AD228</f>
        <v>0</v>
      </c>
      <c r="AP219" s="396">
        <f>'CROP MANAGEMENT'!AE228</f>
        <v>0</v>
      </c>
      <c r="HL219" s="398"/>
      <c r="HM219" s="398"/>
      <c r="HN219" s="398"/>
    </row>
    <row r="220" spans="3:222" x14ac:dyDescent="0.3">
      <c r="C220" s="396">
        <f>WEATHER!C230</f>
        <v>6</v>
      </c>
      <c r="D220" s="396">
        <f>WEATHER!D230</f>
        <v>29.6</v>
      </c>
      <c r="E220" s="396">
        <f>WEATHER!E230</f>
        <v>4.935483870967742</v>
      </c>
      <c r="AG220" s="397">
        <f>'CROP MANAGEMENT'!V229</f>
        <v>100</v>
      </c>
      <c r="AH220" s="397">
        <f>'CROP MANAGEMENT'!W229</f>
        <v>1</v>
      </c>
      <c r="AI220" s="396">
        <f>'CROP MANAGEMENT'!X229</f>
        <v>0</v>
      </c>
      <c r="AJ220" s="396">
        <f>'CROP MANAGEMENT'!Y229</f>
        <v>0</v>
      </c>
      <c r="AK220" s="396">
        <f>'CROP MANAGEMENT'!Z229</f>
        <v>0</v>
      </c>
      <c r="AL220" s="396">
        <f>'CROP MANAGEMENT'!AA229</f>
        <v>0</v>
      </c>
      <c r="AM220" s="396">
        <f>'CROP MANAGEMENT'!AB229</f>
        <v>0</v>
      </c>
      <c r="AN220" s="396">
        <f>'CROP MANAGEMENT'!AC229</f>
        <v>0</v>
      </c>
      <c r="AO220" s="396">
        <f>'CROP MANAGEMENT'!AD229</f>
        <v>0</v>
      </c>
      <c r="AP220" s="396">
        <f>'CROP MANAGEMENT'!AE229</f>
        <v>0</v>
      </c>
      <c r="HL220" s="398"/>
      <c r="HM220" s="398"/>
      <c r="HN220" s="398"/>
    </row>
    <row r="221" spans="3:222" x14ac:dyDescent="0.3">
      <c r="C221" s="396">
        <f>WEATHER!C231</f>
        <v>35</v>
      </c>
      <c r="D221" s="396">
        <f>WEATHER!D231</f>
        <v>29.6</v>
      </c>
      <c r="E221" s="396">
        <f>WEATHER!E231</f>
        <v>4.935483870967742</v>
      </c>
      <c r="AG221" s="397">
        <f>'CROP MANAGEMENT'!V230</f>
        <v>100</v>
      </c>
      <c r="AH221" s="397">
        <f>'CROP MANAGEMENT'!W230</f>
        <v>1</v>
      </c>
      <c r="AI221" s="396">
        <f>'CROP MANAGEMENT'!X230</f>
        <v>0</v>
      </c>
      <c r="AJ221" s="396">
        <f>'CROP MANAGEMENT'!Y230</f>
        <v>0</v>
      </c>
      <c r="AK221" s="396">
        <f>'CROP MANAGEMENT'!Z230</f>
        <v>0</v>
      </c>
      <c r="AL221" s="396">
        <f>'CROP MANAGEMENT'!AA230</f>
        <v>0</v>
      </c>
      <c r="AM221" s="396">
        <f>'CROP MANAGEMENT'!AB230</f>
        <v>0</v>
      </c>
      <c r="AN221" s="396">
        <f>'CROP MANAGEMENT'!AC230</f>
        <v>0</v>
      </c>
      <c r="AO221" s="396">
        <f>'CROP MANAGEMENT'!AD230</f>
        <v>0</v>
      </c>
      <c r="AP221" s="396">
        <f>'CROP MANAGEMENT'!AE230</f>
        <v>0</v>
      </c>
      <c r="HL221" s="398"/>
      <c r="HM221" s="398"/>
      <c r="HN221" s="398"/>
    </row>
    <row r="222" spans="3:222" x14ac:dyDescent="0.3">
      <c r="C222" s="396">
        <f>WEATHER!C232</f>
        <v>0</v>
      </c>
      <c r="D222" s="396">
        <f>WEATHER!D232</f>
        <v>29.6</v>
      </c>
      <c r="E222" s="396">
        <f>WEATHER!E232</f>
        <v>4.935483870967742</v>
      </c>
      <c r="AG222" s="397">
        <f>'CROP MANAGEMENT'!V231</f>
        <v>100</v>
      </c>
      <c r="AH222" s="397">
        <f>'CROP MANAGEMENT'!W231</f>
        <v>1</v>
      </c>
      <c r="AI222" s="396">
        <f>'CROP MANAGEMENT'!X231</f>
        <v>0</v>
      </c>
      <c r="AJ222" s="396">
        <f>'CROP MANAGEMENT'!Y231</f>
        <v>0</v>
      </c>
      <c r="AK222" s="396">
        <f>'CROP MANAGEMENT'!Z231</f>
        <v>0</v>
      </c>
      <c r="AL222" s="396">
        <f>'CROP MANAGEMENT'!AA231</f>
        <v>0</v>
      </c>
      <c r="AM222" s="396">
        <f>'CROP MANAGEMENT'!AB231</f>
        <v>0</v>
      </c>
      <c r="AN222" s="396">
        <f>'CROP MANAGEMENT'!AC231</f>
        <v>0</v>
      </c>
      <c r="AO222" s="396">
        <f>'CROP MANAGEMENT'!AD231</f>
        <v>0</v>
      </c>
      <c r="AP222" s="396">
        <f>'CROP MANAGEMENT'!AE231</f>
        <v>0</v>
      </c>
      <c r="HL222" s="398"/>
      <c r="HM222" s="398"/>
      <c r="HN222" s="398"/>
    </row>
    <row r="223" spans="3:222" x14ac:dyDescent="0.3">
      <c r="C223" s="396">
        <f>WEATHER!C233</f>
        <v>0</v>
      </c>
      <c r="D223" s="396">
        <f>WEATHER!D233</f>
        <v>27.9</v>
      </c>
      <c r="E223" s="396">
        <f>WEATHER!E233</f>
        <v>4.935483870967742</v>
      </c>
      <c r="AG223" s="397">
        <f>'CROP MANAGEMENT'!V232</f>
        <v>100</v>
      </c>
      <c r="AH223" s="397">
        <f>'CROP MANAGEMENT'!W232</f>
        <v>1</v>
      </c>
      <c r="AI223" s="396">
        <f>'CROP MANAGEMENT'!X232</f>
        <v>0</v>
      </c>
      <c r="AJ223" s="396">
        <f>'CROP MANAGEMENT'!Y232</f>
        <v>0</v>
      </c>
      <c r="AK223" s="396">
        <f>'CROP MANAGEMENT'!Z232</f>
        <v>0</v>
      </c>
      <c r="AL223" s="396">
        <f>'CROP MANAGEMENT'!AA232</f>
        <v>0</v>
      </c>
      <c r="AM223" s="396">
        <f>'CROP MANAGEMENT'!AB232</f>
        <v>0</v>
      </c>
      <c r="AN223" s="396">
        <f>'CROP MANAGEMENT'!AC232</f>
        <v>0</v>
      </c>
      <c r="AO223" s="396">
        <f>'CROP MANAGEMENT'!AD232</f>
        <v>0</v>
      </c>
      <c r="AP223" s="396">
        <f>'CROP MANAGEMENT'!AE232</f>
        <v>0</v>
      </c>
      <c r="HL223" s="398"/>
      <c r="HM223" s="398"/>
      <c r="HN223" s="398"/>
    </row>
    <row r="224" spans="3:222" x14ac:dyDescent="0.3">
      <c r="C224" s="396">
        <f>WEATHER!C234</f>
        <v>0</v>
      </c>
      <c r="D224" s="396">
        <f>WEATHER!D234</f>
        <v>29.6</v>
      </c>
      <c r="E224" s="396">
        <f>WEATHER!E234</f>
        <v>4.935483870967742</v>
      </c>
      <c r="AG224" s="397">
        <f>'CROP MANAGEMENT'!V233</f>
        <v>100</v>
      </c>
      <c r="AH224" s="397">
        <f>'CROP MANAGEMENT'!W233</f>
        <v>1</v>
      </c>
      <c r="AI224" s="396">
        <f>'CROP MANAGEMENT'!X233</f>
        <v>0</v>
      </c>
      <c r="AJ224" s="396">
        <f>'CROP MANAGEMENT'!Y233</f>
        <v>0</v>
      </c>
      <c r="AK224" s="396">
        <f>'CROP MANAGEMENT'!Z233</f>
        <v>0</v>
      </c>
      <c r="AL224" s="396">
        <f>'CROP MANAGEMENT'!AA233</f>
        <v>0</v>
      </c>
      <c r="AM224" s="396">
        <f>'CROP MANAGEMENT'!AB233</f>
        <v>0</v>
      </c>
      <c r="AN224" s="396">
        <f>'CROP MANAGEMENT'!AC233</f>
        <v>0</v>
      </c>
      <c r="AO224" s="396">
        <f>'CROP MANAGEMENT'!AD233</f>
        <v>0</v>
      </c>
      <c r="AP224" s="396">
        <f>'CROP MANAGEMENT'!AE233</f>
        <v>0</v>
      </c>
      <c r="HL224" s="398"/>
      <c r="HM224" s="398"/>
      <c r="HN224" s="398"/>
    </row>
    <row r="225" spans="3:222" x14ac:dyDescent="0.3">
      <c r="C225" s="396">
        <f>WEATHER!C235</f>
        <v>0</v>
      </c>
      <c r="D225" s="396">
        <f>WEATHER!D235</f>
        <v>30.1</v>
      </c>
      <c r="E225" s="396">
        <f>WEATHER!E235</f>
        <v>4.935483870967742</v>
      </c>
      <c r="AG225" s="397">
        <f>'CROP MANAGEMENT'!V234</f>
        <v>100</v>
      </c>
      <c r="AH225" s="397">
        <f>'CROP MANAGEMENT'!W234</f>
        <v>1</v>
      </c>
      <c r="AI225" s="396">
        <f>'CROP MANAGEMENT'!X234</f>
        <v>0</v>
      </c>
      <c r="AJ225" s="396">
        <f>'CROP MANAGEMENT'!Y234</f>
        <v>0</v>
      </c>
      <c r="AK225" s="396">
        <f>'CROP MANAGEMENT'!Z234</f>
        <v>0</v>
      </c>
      <c r="AL225" s="396">
        <f>'CROP MANAGEMENT'!AA234</f>
        <v>0</v>
      </c>
      <c r="AM225" s="396">
        <f>'CROP MANAGEMENT'!AB234</f>
        <v>0</v>
      </c>
      <c r="AN225" s="396">
        <f>'CROP MANAGEMENT'!AC234</f>
        <v>0</v>
      </c>
      <c r="AO225" s="396">
        <f>'CROP MANAGEMENT'!AD234</f>
        <v>0</v>
      </c>
      <c r="AP225" s="396">
        <f>'CROP MANAGEMENT'!AE234</f>
        <v>0</v>
      </c>
      <c r="HL225" s="398"/>
      <c r="HM225" s="398"/>
      <c r="HN225" s="398"/>
    </row>
    <row r="226" spans="3:222" x14ac:dyDescent="0.3">
      <c r="C226" s="396">
        <f>WEATHER!C236</f>
        <v>0</v>
      </c>
      <c r="D226" s="396">
        <f>WEATHER!D236</f>
        <v>30</v>
      </c>
      <c r="E226" s="396">
        <f>WEATHER!E236</f>
        <v>4.935483870967742</v>
      </c>
      <c r="AG226" s="397">
        <f>'CROP MANAGEMENT'!V235</f>
        <v>100</v>
      </c>
      <c r="AH226" s="397">
        <f>'CROP MANAGEMENT'!W235</f>
        <v>245</v>
      </c>
      <c r="AI226" s="396">
        <f>'CROP MANAGEMENT'!X235</f>
        <v>0</v>
      </c>
      <c r="AJ226" s="396">
        <f>'CROP MANAGEMENT'!Y235</f>
        <v>1</v>
      </c>
      <c r="AK226" s="396">
        <f>'CROP MANAGEMENT'!Z235</f>
        <v>0</v>
      </c>
      <c r="AL226" s="396">
        <f>'CROP MANAGEMENT'!AA235</f>
        <v>0</v>
      </c>
      <c r="AM226" s="396">
        <f>'CROP MANAGEMENT'!AB235</f>
        <v>0</v>
      </c>
      <c r="AN226" s="396">
        <f>'CROP MANAGEMENT'!AC235</f>
        <v>0</v>
      </c>
      <c r="AO226" s="396">
        <f>'CROP MANAGEMENT'!AD235</f>
        <v>0</v>
      </c>
      <c r="AP226" s="396">
        <f>'CROP MANAGEMENT'!AE235</f>
        <v>0</v>
      </c>
      <c r="HL226" s="398"/>
      <c r="HM226" s="398"/>
      <c r="HN226" s="398"/>
    </row>
    <row r="227" spans="3:222" x14ac:dyDescent="0.3">
      <c r="C227" s="396">
        <f>WEATHER!C237</f>
        <v>2</v>
      </c>
      <c r="D227" s="396">
        <f>WEATHER!D237</f>
        <v>29</v>
      </c>
      <c r="E227" s="396">
        <f>WEATHER!E237</f>
        <v>4.935483870967742</v>
      </c>
      <c r="AG227" s="397">
        <f>'CROP MANAGEMENT'!V236</f>
        <v>0</v>
      </c>
      <c r="AH227" s="397">
        <f>'CROP MANAGEMENT'!W236</f>
        <v>0</v>
      </c>
      <c r="AI227" s="396">
        <f>'CROP MANAGEMENT'!X236</f>
        <v>0</v>
      </c>
      <c r="AJ227" s="396">
        <f>'CROP MANAGEMENT'!Y236</f>
        <v>0</v>
      </c>
      <c r="AK227" s="396">
        <f>'CROP MANAGEMENT'!Z236</f>
        <v>0</v>
      </c>
      <c r="AL227" s="396">
        <f>'CROP MANAGEMENT'!AA236</f>
        <v>0</v>
      </c>
      <c r="AM227" s="396">
        <f>'CROP MANAGEMENT'!AB236</f>
        <v>0</v>
      </c>
      <c r="AN227" s="396">
        <f>'CROP MANAGEMENT'!AC236</f>
        <v>0</v>
      </c>
      <c r="AO227" s="396">
        <f>'CROP MANAGEMENT'!AD236</f>
        <v>0</v>
      </c>
      <c r="AP227" s="396">
        <f>'CROP MANAGEMENT'!AE236</f>
        <v>0</v>
      </c>
      <c r="HL227" s="398"/>
      <c r="HM227" s="398"/>
      <c r="HN227" s="398"/>
    </row>
    <row r="228" spans="3:222" x14ac:dyDescent="0.3">
      <c r="C228" s="396">
        <f>WEATHER!C238</f>
        <v>0</v>
      </c>
      <c r="D228" s="396">
        <f>WEATHER!D238</f>
        <v>27.7</v>
      </c>
      <c r="E228" s="396">
        <f>WEATHER!E238</f>
        <v>4.935483870967742</v>
      </c>
      <c r="AG228" s="397">
        <f>'CROP MANAGEMENT'!V237</f>
        <v>0</v>
      </c>
      <c r="AH228" s="397">
        <f>'CROP MANAGEMENT'!W237</f>
        <v>0</v>
      </c>
      <c r="AI228" s="396">
        <f>'CROP MANAGEMENT'!X237</f>
        <v>0</v>
      </c>
      <c r="AJ228" s="396">
        <f>'CROP MANAGEMENT'!Y237</f>
        <v>0</v>
      </c>
      <c r="AK228" s="396">
        <f>'CROP MANAGEMENT'!Z237</f>
        <v>0</v>
      </c>
      <c r="AL228" s="396">
        <f>'CROP MANAGEMENT'!AA237</f>
        <v>0</v>
      </c>
      <c r="AM228" s="396">
        <f>'CROP MANAGEMENT'!AB237</f>
        <v>0</v>
      </c>
      <c r="AN228" s="396">
        <f>'CROP MANAGEMENT'!AC237</f>
        <v>0</v>
      </c>
      <c r="AO228" s="396">
        <f>'CROP MANAGEMENT'!AD237</f>
        <v>0</v>
      </c>
      <c r="AP228" s="396">
        <f>'CROP MANAGEMENT'!AE237</f>
        <v>0</v>
      </c>
      <c r="HL228" s="398"/>
      <c r="HM228" s="398"/>
      <c r="HN228" s="398"/>
    </row>
    <row r="229" spans="3:222" x14ac:dyDescent="0.3">
      <c r="C229" s="396">
        <f>WEATHER!C239</f>
        <v>0</v>
      </c>
      <c r="D229" s="396">
        <f>WEATHER!D239</f>
        <v>29.5</v>
      </c>
      <c r="E229" s="396">
        <f>WEATHER!E239</f>
        <v>4.935483870967742</v>
      </c>
      <c r="AG229" s="397">
        <f>'CROP MANAGEMENT'!V238</f>
        <v>0</v>
      </c>
      <c r="AH229" s="397">
        <f>'CROP MANAGEMENT'!W238</f>
        <v>0</v>
      </c>
      <c r="AI229" s="396">
        <f>'CROP MANAGEMENT'!X238</f>
        <v>0</v>
      </c>
      <c r="AJ229" s="396">
        <f>'CROP MANAGEMENT'!Y238</f>
        <v>0</v>
      </c>
      <c r="AK229" s="396">
        <f>'CROP MANAGEMENT'!Z238</f>
        <v>0</v>
      </c>
      <c r="AL229" s="396">
        <f>'CROP MANAGEMENT'!AA238</f>
        <v>0</v>
      </c>
      <c r="AM229" s="396">
        <f>'CROP MANAGEMENT'!AB238</f>
        <v>0</v>
      </c>
      <c r="AN229" s="396">
        <f>'CROP MANAGEMENT'!AC238</f>
        <v>0</v>
      </c>
      <c r="AO229" s="396">
        <f>'CROP MANAGEMENT'!AD238</f>
        <v>0</v>
      </c>
      <c r="AP229" s="396">
        <f>'CROP MANAGEMENT'!AE238</f>
        <v>0</v>
      </c>
      <c r="HL229" s="398"/>
      <c r="HM229" s="398"/>
      <c r="HN229" s="398"/>
    </row>
    <row r="230" spans="3:222" x14ac:dyDescent="0.3">
      <c r="C230" s="396">
        <f>WEATHER!C240</f>
        <v>0</v>
      </c>
      <c r="D230" s="396">
        <f>WEATHER!D240</f>
        <v>27.9</v>
      </c>
      <c r="E230" s="396">
        <f>WEATHER!E240</f>
        <v>4.935483870967742</v>
      </c>
      <c r="AG230" s="397">
        <f>'CROP MANAGEMENT'!V239</f>
        <v>0</v>
      </c>
      <c r="AH230" s="397">
        <f>'CROP MANAGEMENT'!W239</f>
        <v>0</v>
      </c>
      <c r="AI230" s="396">
        <f>'CROP MANAGEMENT'!X239</f>
        <v>0</v>
      </c>
      <c r="AJ230" s="396">
        <f>'CROP MANAGEMENT'!Y239</f>
        <v>0</v>
      </c>
      <c r="AK230" s="396">
        <f>'CROP MANAGEMENT'!Z239</f>
        <v>0</v>
      </c>
      <c r="AL230" s="396">
        <f>'CROP MANAGEMENT'!AA239</f>
        <v>0</v>
      </c>
      <c r="AM230" s="396">
        <f>'CROP MANAGEMENT'!AB239</f>
        <v>0</v>
      </c>
      <c r="AN230" s="396">
        <f>'CROP MANAGEMENT'!AC239</f>
        <v>0</v>
      </c>
      <c r="AO230" s="396">
        <f>'CROP MANAGEMENT'!AD239</f>
        <v>0</v>
      </c>
      <c r="AP230" s="396">
        <f>'CROP MANAGEMENT'!AE239</f>
        <v>0</v>
      </c>
      <c r="HL230" s="398"/>
      <c r="HM230" s="398"/>
      <c r="HN230" s="398"/>
    </row>
    <row r="231" spans="3:222" x14ac:dyDescent="0.3">
      <c r="C231" s="396">
        <f>WEATHER!C241</f>
        <v>0</v>
      </c>
      <c r="D231" s="396">
        <f>WEATHER!D241</f>
        <v>29.4</v>
      </c>
      <c r="E231" s="396">
        <f>WEATHER!E241</f>
        <v>4.935483870967742</v>
      </c>
      <c r="AG231" s="397">
        <f>'CROP MANAGEMENT'!V240</f>
        <v>0</v>
      </c>
      <c r="AH231" s="397">
        <f>'CROP MANAGEMENT'!W240</f>
        <v>0</v>
      </c>
      <c r="AI231" s="396">
        <f>'CROP MANAGEMENT'!X240</f>
        <v>0</v>
      </c>
      <c r="AJ231" s="396">
        <f>'CROP MANAGEMENT'!Y240</f>
        <v>0</v>
      </c>
      <c r="AK231" s="396">
        <f>'CROP MANAGEMENT'!Z240</f>
        <v>0</v>
      </c>
      <c r="AL231" s="396">
        <f>'CROP MANAGEMENT'!AA240</f>
        <v>0</v>
      </c>
      <c r="AM231" s="396">
        <f>'CROP MANAGEMENT'!AB240</f>
        <v>0</v>
      </c>
      <c r="AN231" s="396">
        <f>'CROP MANAGEMENT'!AC240</f>
        <v>0</v>
      </c>
      <c r="AO231" s="396">
        <f>'CROP MANAGEMENT'!AD240</f>
        <v>0</v>
      </c>
      <c r="AP231" s="396">
        <f>'CROP MANAGEMENT'!AE240</f>
        <v>0</v>
      </c>
      <c r="HL231" s="398"/>
      <c r="HM231" s="398"/>
      <c r="HN231" s="398"/>
    </row>
    <row r="232" spans="3:222" x14ac:dyDescent="0.3">
      <c r="C232" s="396">
        <f>WEATHER!C242</f>
        <v>4</v>
      </c>
      <c r="D232" s="396">
        <f>WEATHER!D242</f>
        <v>27.2</v>
      </c>
      <c r="E232" s="396">
        <f>WEATHER!E242</f>
        <v>4.935483870967742</v>
      </c>
      <c r="AG232" s="397">
        <f>'CROP MANAGEMENT'!V241</f>
        <v>0</v>
      </c>
      <c r="AH232" s="397">
        <f>'CROP MANAGEMENT'!W241</f>
        <v>0</v>
      </c>
      <c r="AI232" s="396">
        <f>'CROP MANAGEMENT'!X241</f>
        <v>0</v>
      </c>
      <c r="AJ232" s="396">
        <f>'CROP MANAGEMENT'!Y241</f>
        <v>0</v>
      </c>
      <c r="AK232" s="396">
        <f>'CROP MANAGEMENT'!Z241</f>
        <v>0</v>
      </c>
      <c r="AL232" s="396">
        <f>'CROP MANAGEMENT'!AA241</f>
        <v>0</v>
      </c>
      <c r="AM232" s="396">
        <f>'CROP MANAGEMENT'!AB241</f>
        <v>0</v>
      </c>
      <c r="AN232" s="396">
        <f>'CROP MANAGEMENT'!AC241</f>
        <v>0</v>
      </c>
      <c r="AO232" s="396">
        <f>'CROP MANAGEMENT'!AD241</f>
        <v>0</v>
      </c>
      <c r="AP232" s="396">
        <f>'CROP MANAGEMENT'!AE241</f>
        <v>0</v>
      </c>
      <c r="HL232" s="398"/>
      <c r="HM232" s="398"/>
      <c r="HN232" s="398"/>
    </row>
    <row r="233" spans="3:222" x14ac:dyDescent="0.3">
      <c r="C233" s="396">
        <f>WEATHER!C243</f>
        <v>2</v>
      </c>
      <c r="D233" s="396">
        <f>WEATHER!D243</f>
        <v>27.7</v>
      </c>
      <c r="E233" s="396">
        <f>WEATHER!E243</f>
        <v>4.935483870967742</v>
      </c>
      <c r="AG233" s="397">
        <f>'CROP MANAGEMENT'!V242</f>
        <v>0</v>
      </c>
      <c r="AH233" s="397">
        <f>'CROP MANAGEMENT'!W242</f>
        <v>0</v>
      </c>
      <c r="AI233" s="396">
        <f>'CROP MANAGEMENT'!X242</f>
        <v>0</v>
      </c>
      <c r="AJ233" s="396">
        <f>'CROP MANAGEMENT'!Y242</f>
        <v>0</v>
      </c>
      <c r="AK233" s="396">
        <f>'CROP MANAGEMENT'!Z242</f>
        <v>0</v>
      </c>
      <c r="AL233" s="396">
        <f>'CROP MANAGEMENT'!AA242</f>
        <v>0</v>
      </c>
      <c r="AM233" s="396">
        <f>'CROP MANAGEMENT'!AB242</f>
        <v>0</v>
      </c>
      <c r="AN233" s="396">
        <f>'CROP MANAGEMENT'!AC242</f>
        <v>0</v>
      </c>
      <c r="AO233" s="396">
        <f>'CROP MANAGEMENT'!AD242</f>
        <v>0</v>
      </c>
      <c r="AP233" s="396">
        <f>'CROP MANAGEMENT'!AE242</f>
        <v>0</v>
      </c>
      <c r="HL233" s="398"/>
      <c r="HM233" s="398"/>
      <c r="HN233" s="398"/>
    </row>
    <row r="234" spans="3:222" x14ac:dyDescent="0.3">
      <c r="C234" s="396">
        <f>WEATHER!C244</f>
        <v>5</v>
      </c>
      <c r="D234" s="396">
        <f>WEATHER!D244</f>
        <v>28.2</v>
      </c>
      <c r="E234" s="396">
        <f>WEATHER!E244</f>
        <v>4.935483870967742</v>
      </c>
      <c r="AG234" s="397">
        <f>'CROP MANAGEMENT'!V243</f>
        <v>0</v>
      </c>
      <c r="AH234" s="397">
        <f>'CROP MANAGEMENT'!W243</f>
        <v>0</v>
      </c>
      <c r="AI234" s="396">
        <f>'CROP MANAGEMENT'!X243</f>
        <v>0</v>
      </c>
      <c r="AJ234" s="396">
        <f>'CROP MANAGEMENT'!Y243</f>
        <v>0</v>
      </c>
      <c r="AK234" s="396">
        <f>'CROP MANAGEMENT'!Z243</f>
        <v>0</v>
      </c>
      <c r="AL234" s="396">
        <f>'CROP MANAGEMENT'!AA243</f>
        <v>0</v>
      </c>
      <c r="AM234" s="396">
        <f>'CROP MANAGEMENT'!AB243</f>
        <v>0</v>
      </c>
      <c r="AN234" s="396">
        <f>'CROP MANAGEMENT'!AC243</f>
        <v>0</v>
      </c>
      <c r="AO234" s="396">
        <f>'CROP MANAGEMENT'!AD243</f>
        <v>0</v>
      </c>
      <c r="AP234" s="396">
        <f>'CROP MANAGEMENT'!AE243</f>
        <v>0</v>
      </c>
      <c r="HL234" s="398"/>
      <c r="HM234" s="398"/>
      <c r="HN234" s="398"/>
    </row>
    <row r="235" spans="3:222" x14ac:dyDescent="0.3">
      <c r="C235" s="396">
        <f>WEATHER!C245</f>
        <v>0</v>
      </c>
      <c r="D235" s="396">
        <f>WEATHER!D245</f>
        <v>28.4</v>
      </c>
      <c r="E235" s="396">
        <f>WEATHER!E245</f>
        <v>4.935483870967742</v>
      </c>
      <c r="AG235" s="397">
        <f>'CROP MANAGEMENT'!V244</f>
        <v>0</v>
      </c>
      <c r="AH235" s="397">
        <f>'CROP MANAGEMENT'!W244</f>
        <v>0</v>
      </c>
      <c r="AI235" s="396">
        <f>'CROP MANAGEMENT'!X244</f>
        <v>0</v>
      </c>
      <c r="AJ235" s="396">
        <f>'CROP MANAGEMENT'!Y244</f>
        <v>0</v>
      </c>
      <c r="AK235" s="396">
        <f>'CROP MANAGEMENT'!Z244</f>
        <v>0</v>
      </c>
      <c r="AL235" s="396">
        <f>'CROP MANAGEMENT'!AA244</f>
        <v>0</v>
      </c>
      <c r="AM235" s="396">
        <f>'CROP MANAGEMENT'!AB244</f>
        <v>0</v>
      </c>
      <c r="AN235" s="396">
        <f>'CROP MANAGEMENT'!AC244</f>
        <v>0</v>
      </c>
      <c r="AO235" s="396">
        <f>'CROP MANAGEMENT'!AD244</f>
        <v>0</v>
      </c>
      <c r="AP235" s="396">
        <f>'CROP MANAGEMENT'!AE244</f>
        <v>0</v>
      </c>
      <c r="HL235" s="398"/>
      <c r="HM235" s="398"/>
      <c r="HN235" s="398"/>
    </row>
    <row r="236" spans="3:222" x14ac:dyDescent="0.3">
      <c r="C236" s="396">
        <f>WEATHER!C246</f>
        <v>15</v>
      </c>
      <c r="D236" s="396">
        <f>WEATHER!D246</f>
        <v>28.6</v>
      </c>
      <c r="E236" s="396">
        <f>WEATHER!E246</f>
        <v>4.935483870967742</v>
      </c>
      <c r="AG236" s="397">
        <f>'CROP MANAGEMENT'!V245</f>
        <v>0</v>
      </c>
      <c r="AH236" s="397">
        <f>'CROP MANAGEMENT'!W245</f>
        <v>0</v>
      </c>
      <c r="AI236" s="396">
        <f>'CROP MANAGEMENT'!X245</f>
        <v>0</v>
      </c>
      <c r="AJ236" s="396">
        <f>'CROP MANAGEMENT'!Y245</f>
        <v>0</v>
      </c>
      <c r="AK236" s="396">
        <f>'CROP MANAGEMENT'!Z245</f>
        <v>0</v>
      </c>
      <c r="AL236" s="396">
        <f>'CROP MANAGEMENT'!AA245</f>
        <v>0</v>
      </c>
      <c r="AM236" s="396">
        <f>'CROP MANAGEMENT'!AB245</f>
        <v>0</v>
      </c>
      <c r="AN236" s="396">
        <f>'CROP MANAGEMENT'!AC245</f>
        <v>0</v>
      </c>
      <c r="AO236" s="396">
        <f>'CROP MANAGEMENT'!AD245</f>
        <v>0</v>
      </c>
      <c r="AP236" s="396">
        <f>'CROP MANAGEMENT'!AE245</f>
        <v>0</v>
      </c>
      <c r="HL236" s="398"/>
      <c r="HM236" s="398"/>
      <c r="HN236" s="398"/>
    </row>
    <row r="237" spans="3:222" x14ac:dyDescent="0.3">
      <c r="C237" s="396">
        <f>WEATHER!C247</f>
        <v>46</v>
      </c>
      <c r="D237" s="396">
        <f>WEATHER!D247</f>
        <v>27.7</v>
      </c>
      <c r="E237" s="396">
        <f>WEATHER!E247</f>
        <v>4.935483870967742</v>
      </c>
      <c r="AG237" s="397">
        <f>'CROP MANAGEMENT'!V246</f>
        <v>0</v>
      </c>
      <c r="AH237" s="397">
        <f>'CROP MANAGEMENT'!W246</f>
        <v>0</v>
      </c>
      <c r="AI237" s="396">
        <f>'CROP MANAGEMENT'!X246</f>
        <v>0</v>
      </c>
      <c r="AJ237" s="396">
        <f>'CROP MANAGEMENT'!Y246</f>
        <v>0</v>
      </c>
      <c r="AK237" s="396">
        <f>'CROP MANAGEMENT'!Z246</f>
        <v>0</v>
      </c>
      <c r="AL237" s="396">
        <f>'CROP MANAGEMENT'!AA246</f>
        <v>0</v>
      </c>
      <c r="AM237" s="396">
        <f>'CROP MANAGEMENT'!AB246</f>
        <v>0</v>
      </c>
      <c r="AN237" s="396">
        <f>'CROP MANAGEMENT'!AC246</f>
        <v>0</v>
      </c>
      <c r="AO237" s="396">
        <f>'CROP MANAGEMENT'!AD246</f>
        <v>0</v>
      </c>
      <c r="AP237" s="396">
        <f>'CROP MANAGEMENT'!AE246</f>
        <v>0</v>
      </c>
      <c r="HL237" s="398"/>
      <c r="HM237" s="398"/>
      <c r="HN237" s="398"/>
    </row>
    <row r="238" spans="3:222" x14ac:dyDescent="0.3">
      <c r="C238" s="396">
        <f>WEATHER!C248</f>
        <v>1</v>
      </c>
      <c r="D238" s="396">
        <f>WEATHER!D248</f>
        <v>29.5</v>
      </c>
      <c r="E238" s="396">
        <f>WEATHER!E248</f>
        <v>4.935483870967742</v>
      </c>
      <c r="AG238" s="397">
        <f>'CROP MANAGEMENT'!V247</f>
        <v>0</v>
      </c>
      <c r="AH238" s="397">
        <f>'CROP MANAGEMENT'!W247</f>
        <v>0</v>
      </c>
      <c r="AI238" s="396">
        <f>'CROP MANAGEMENT'!X247</f>
        <v>0</v>
      </c>
      <c r="AJ238" s="396">
        <f>'CROP MANAGEMENT'!Y247</f>
        <v>0</v>
      </c>
      <c r="AK238" s="396">
        <f>'CROP MANAGEMENT'!Z247</f>
        <v>0</v>
      </c>
      <c r="AL238" s="396">
        <f>'CROP MANAGEMENT'!AA247</f>
        <v>0</v>
      </c>
      <c r="AM238" s="396">
        <f>'CROP MANAGEMENT'!AB247</f>
        <v>0</v>
      </c>
      <c r="AN238" s="396">
        <f>'CROP MANAGEMENT'!AC247</f>
        <v>0</v>
      </c>
      <c r="AO238" s="396">
        <f>'CROP MANAGEMENT'!AD247</f>
        <v>0</v>
      </c>
      <c r="AP238" s="396">
        <f>'CROP MANAGEMENT'!AE247</f>
        <v>0</v>
      </c>
      <c r="HL238" s="398"/>
      <c r="HM238" s="398"/>
      <c r="HN238" s="398"/>
    </row>
    <row r="239" spans="3:222" x14ac:dyDescent="0.3">
      <c r="C239" s="396">
        <f>WEATHER!C249</f>
        <v>0</v>
      </c>
      <c r="D239" s="396">
        <f>WEATHER!D249</f>
        <v>28.4</v>
      </c>
      <c r="E239" s="396">
        <f>WEATHER!E249</f>
        <v>4.935483870967742</v>
      </c>
      <c r="AG239" s="397">
        <f>'CROP MANAGEMENT'!V248</f>
        <v>0</v>
      </c>
      <c r="AH239" s="397">
        <f>'CROP MANAGEMENT'!W248</f>
        <v>0</v>
      </c>
      <c r="AI239" s="396">
        <f>'CROP MANAGEMENT'!X248</f>
        <v>0</v>
      </c>
      <c r="AJ239" s="396">
        <f>'CROP MANAGEMENT'!Y248</f>
        <v>0</v>
      </c>
      <c r="AK239" s="396">
        <f>'CROP MANAGEMENT'!Z248</f>
        <v>0</v>
      </c>
      <c r="AL239" s="396">
        <f>'CROP MANAGEMENT'!AA248</f>
        <v>0</v>
      </c>
      <c r="AM239" s="396">
        <f>'CROP MANAGEMENT'!AB248</f>
        <v>0</v>
      </c>
      <c r="AN239" s="396">
        <f>'CROP MANAGEMENT'!AC248</f>
        <v>0</v>
      </c>
      <c r="AO239" s="396">
        <f>'CROP MANAGEMENT'!AD248</f>
        <v>0</v>
      </c>
      <c r="AP239" s="396">
        <f>'CROP MANAGEMENT'!AE248</f>
        <v>0</v>
      </c>
      <c r="HL239" s="398"/>
      <c r="HM239" s="398"/>
      <c r="HN239" s="398"/>
    </row>
    <row r="240" spans="3:222" x14ac:dyDescent="0.3">
      <c r="C240" s="396">
        <f>WEATHER!C250</f>
        <v>0</v>
      </c>
      <c r="D240" s="396">
        <f>WEATHER!D250</f>
        <v>29</v>
      </c>
      <c r="E240" s="396">
        <f>WEATHER!E250</f>
        <v>4.935483870967742</v>
      </c>
      <c r="AG240" s="397">
        <f>'CROP MANAGEMENT'!V249</f>
        <v>0</v>
      </c>
      <c r="AH240" s="397">
        <f>'CROP MANAGEMENT'!W249</f>
        <v>0</v>
      </c>
      <c r="AI240" s="396">
        <f>'CROP MANAGEMENT'!X249</f>
        <v>0</v>
      </c>
      <c r="AJ240" s="396">
        <f>'CROP MANAGEMENT'!Y249</f>
        <v>0</v>
      </c>
      <c r="AK240" s="396">
        <f>'CROP MANAGEMENT'!Z249</f>
        <v>0</v>
      </c>
      <c r="AL240" s="396">
        <f>'CROP MANAGEMENT'!AA249</f>
        <v>0</v>
      </c>
      <c r="AM240" s="396">
        <f>'CROP MANAGEMENT'!AB249</f>
        <v>0</v>
      </c>
      <c r="AN240" s="396">
        <f>'CROP MANAGEMENT'!AC249</f>
        <v>0</v>
      </c>
      <c r="AO240" s="396">
        <f>'CROP MANAGEMENT'!AD249</f>
        <v>0</v>
      </c>
      <c r="AP240" s="396">
        <f>'CROP MANAGEMENT'!AE249</f>
        <v>0</v>
      </c>
      <c r="HL240" s="398"/>
      <c r="HM240" s="398"/>
      <c r="HN240" s="398"/>
    </row>
    <row r="241" spans="3:222" x14ac:dyDescent="0.3">
      <c r="C241" s="396">
        <f>WEATHER!C251</f>
        <v>0</v>
      </c>
      <c r="D241" s="396">
        <f>WEATHER!D251</f>
        <v>30.3</v>
      </c>
      <c r="E241" s="396">
        <f>WEATHER!E251</f>
        <v>4.935483870967742</v>
      </c>
      <c r="AG241" s="397">
        <f>'CROP MANAGEMENT'!V250</f>
        <v>0</v>
      </c>
      <c r="AH241" s="397">
        <f>'CROP MANAGEMENT'!W250</f>
        <v>0</v>
      </c>
      <c r="AI241" s="396">
        <f>'CROP MANAGEMENT'!X250</f>
        <v>0</v>
      </c>
      <c r="AJ241" s="396">
        <f>'CROP MANAGEMENT'!Y250</f>
        <v>0</v>
      </c>
      <c r="AK241" s="396">
        <f>'CROP MANAGEMENT'!Z250</f>
        <v>0</v>
      </c>
      <c r="AL241" s="396">
        <f>'CROP MANAGEMENT'!AA250</f>
        <v>0</v>
      </c>
      <c r="AM241" s="396">
        <f>'CROP MANAGEMENT'!AB250</f>
        <v>0</v>
      </c>
      <c r="AN241" s="396">
        <f>'CROP MANAGEMENT'!AC250</f>
        <v>0</v>
      </c>
      <c r="AO241" s="396">
        <f>'CROP MANAGEMENT'!AD250</f>
        <v>0</v>
      </c>
      <c r="AP241" s="396">
        <f>'CROP MANAGEMENT'!AE250</f>
        <v>0</v>
      </c>
      <c r="HL241" s="398"/>
      <c r="HM241" s="398"/>
      <c r="HN241" s="398"/>
    </row>
    <row r="242" spans="3:222" x14ac:dyDescent="0.3">
      <c r="C242" s="396">
        <f>WEATHER!C252</f>
        <v>0</v>
      </c>
      <c r="D242" s="396">
        <f>WEATHER!D252</f>
        <v>29.4</v>
      </c>
      <c r="E242" s="396">
        <f>WEATHER!E252</f>
        <v>4.935483870967742</v>
      </c>
      <c r="AG242" s="397">
        <f>'CROP MANAGEMENT'!V251</f>
        <v>0</v>
      </c>
      <c r="AH242" s="397">
        <f>'CROP MANAGEMENT'!W251</f>
        <v>0</v>
      </c>
      <c r="AI242" s="396">
        <f>'CROP MANAGEMENT'!X251</f>
        <v>0</v>
      </c>
      <c r="AJ242" s="396">
        <f>'CROP MANAGEMENT'!Y251</f>
        <v>0</v>
      </c>
      <c r="AK242" s="396">
        <f>'CROP MANAGEMENT'!Z251</f>
        <v>0</v>
      </c>
      <c r="AL242" s="396">
        <f>'CROP MANAGEMENT'!AA251</f>
        <v>0</v>
      </c>
      <c r="AM242" s="396">
        <f>'CROP MANAGEMENT'!AB251</f>
        <v>0</v>
      </c>
      <c r="AN242" s="396">
        <f>'CROP MANAGEMENT'!AC251</f>
        <v>0</v>
      </c>
      <c r="AO242" s="396">
        <f>'CROP MANAGEMENT'!AD251</f>
        <v>0</v>
      </c>
      <c r="AP242" s="396">
        <f>'CROP MANAGEMENT'!AE251</f>
        <v>0</v>
      </c>
      <c r="HL242" s="398"/>
      <c r="HM242" s="398"/>
      <c r="HN242" s="398"/>
    </row>
    <row r="243" spans="3:222" x14ac:dyDescent="0.3">
      <c r="C243" s="396">
        <f>WEATHER!C253</f>
        <v>0</v>
      </c>
      <c r="D243" s="396">
        <f>WEATHER!D253</f>
        <v>29.4</v>
      </c>
      <c r="E243" s="396">
        <f>WEATHER!E253</f>
        <v>4.935483870967742</v>
      </c>
      <c r="AG243" s="397">
        <f>'CROP MANAGEMENT'!V252</f>
        <v>0</v>
      </c>
      <c r="AH243" s="397">
        <f>'CROP MANAGEMENT'!W252</f>
        <v>0</v>
      </c>
      <c r="AI243" s="396">
        <f>'CROP MANAGEMENT'!X252</f>
        <v>0</v>
      </c>
      <c r="AJ243" s="396">
        <f>'CROP MANAGEMENT'!Y252</f>
        <v>0</v>
      </c>
      <c r="AK243" s="396">
        <f>'CROP MANAGEMENT'!Z252</f>
        <v>0</v>
      </c>
      <c r="AL243" s="396">
        <f>'CROP MANAGEMENT'!AA252</f>
        <v>0</v>
      </c>
      <c r="AM243" s="396">
        <f>'CROP MANAGEMENT'!AB252</f>
        <v>0</v>
      </c>
      <c r="AN243" s="396">
        <f>'CROP MANAGEMENT'!AC252</f>
        <v>0</v>
      </c>
      <c r="AO243" s="396">
        <f>'CROP MANAGEMENT'!AD252</f>
        <v>0</v>
      </c>
      <c r="AP243" s="396">
        <f>'CROP MANAGEMENT'!AE252</f>
        <v>0</v>
      </c>
      <c r="HL243" s="398"/>
      <c r="HM243" s="398"/>
      <c r="HN243" s="398"/>
    </row>
    <row r="244" spans="3:222" x14ac:dyDescent="0.3">
      <c r="C244" s="396">
        <f>WEATHER!C254</f>
        <v>0</v>
      </c>
      <c r="D244" s="396">
        <f>WEATHER!D254</f>
        <v>28.7</v>
      </c>
      <c r="E244" s="396">
        <f>WEATHER!E254</f>
        <v>4.935483870967742</v>
      </c>
      <c r="AG244" s="397">
        <f>'CROP MANAGEMENT'!V253</f>
        <v>0</v>
      </c>
      <c r="AH244" s="397">
        <f>'CROP MANAGEMENT'!W253</f>
        <v>0</v>
      </c>
      <c r="AI244" s="396">
        <f>'CROP MANAGEMENT'!X253</f>
        <v>0</v>
      </c>
      <c r="AJ244" s="396">
        <f>'CROP MANAGEMENT'!Y253</f>
        <v>0</v>
      </c>
      <c r="AK244" s="396">
        <f>'CROP MANAGEMENT'!Z253</f>
        <v>0</v>
      </c>
      <c r="AL244" s="396">
        <f>'CROP MANAGEMENT'!AA253</f>
        <v>0</v>
      </c>
      <c r="AM244" s="396">
        <f>'CROP MANAGEMENT'!AB253</f>
        <v>0</v>
      </c>
      <c r="AN244" s="396">
        <f>'CROP MANAGEMENT'!AC253</f>
        <v>0</v>
      </c>
      <c r="AO244" s="396">
        <f>'CROP MANAGEMENT'!AD253</f>
        <v>0</v>
      </c>
      <c r="AP244" s="396">
        <f>'CROP MANAGEMENT'!AE253</f>
        <v>0</v>
      </c>
      <c r="HL244" s="398"/>
      <c r="HM244" s="398"/>
      <c r="HN244" s="398"/>
    </row>
    <row r="245" spans="3:222" x14ac:dyDescent="0.3">
      <c r="C245" s="396">
        <f>WEATHER!C255</f>
        <v>9</v>
      </c>
      <c r="D245" s="396">
        <f>WEATHER!D255</f>
        <v>30.5</v>
      </c>
      <c r="E245" s="396">
        <f>WEATHER!E255</f>
        <v>5.3</v>
      </c>
      <c r="AG245" s="397">
        <f>'CROP MANAGEMENT'!V254</f>
        <v>0</v>
      </c>
      <c r="AH245" s="397">
        <f>'CROP MANAGEMENT'!W254</f>
        <v>0</v>
      </c>
      <c r="AI245" s="396">
        <f>'CROP MANAGEMENT'!X254</f>
        <v>0</v>
      </c>
      <c r="AJ245" s="396">
        <f>'CROP MANAGEMENT'!Y254</f>
        <v>0</v>
      </c>
      <c r="AK245" s="396">
        <f>'CROP MANAGEMENT'!Z254</f>
        <v>0</v>
      </c>
      <c r="AL245" s="396">
        <f>'CROP MANAGEMENT'!AA254</f>
        <v>0</v>
      </c>
      <c r="AM245" s="396">
        <f>'CROP MANAGEMENT'!AB254</f>
        <v>0</v>
      </c>
      <c r="AN245" s="396">
        <f>'CROP MANAGEMENT'!AC254</f>
        <v>0</v>
      </c>
      <c r="AO245" s="396">
        <f>'CROP MANAGEMENT'!AD254</f>
        <v>0</v>
      </c>
      <c r="AP245" s="396">
        <f>'CROP MANAGEMENT'!AE254</f>
        <v>0</v>
      </c>
      <c r="HL245" s="398"/>
      <c r="HM245" s="398"/>
      <c r="HN245" s="398"/>
    </row>
    <row r="246" spans="3:222" x14ac:dyDescent="0.3">
      <c r="C246" s="396">
        <f>WEATHER!C256</f>
        <v>0</v>
      </c>
      <c r="D246" s="396">
        <f>WEATHER!D256</f>
        <v>30.2</v>
      </c>
      <c r="E246" s="396">
        <f>WEATHER!E256</f>
        <v>5.3</v>
      </c>
      <c r="AG246" s="397">
        <f>'CROP MANAGEMENT'!V255</f>
        <v>0</v>
      </c>
      <c r="AH246" s="397">
        <f>'CROP MANAGEMENT'!W255</f>
        <v>0</v>
      </c>
      <c r="AI246" s="396">
        <f>'CROP MANAGEMENT'!X255</f>
        <v>0</v>
      </c>
      <c r="AJ246" s="396">
        <f>'CROP MANAGEMENT'!Y255</f>
        <v>0</v>
      </c>
      <c r="AK246" s="396">
        <f>'CROP MANAGEMENT'!Z255</f>
        <v>0</v>
      </c>
      <c r="AL246" s="396">
        <f>'CROP MANAGEMENT'!AA255</f>
        <v>0</v>
      </c>
      <c r="AM246" s="396">
        <f>'CROP MANAGEMENT'!AB255</f>
        <v>0</v>
      </c>
      <c r="AN246" s="396">
        <f>'CROP MANAGEMENT'!AC255</f>
        <v>0</v>
      </c>
      <c r="AO246" s="396">
        <f>'CROP MANAGEMENT'!AD255</f>
        <v>0</v>
      </c>
      <c r="AP246" s="396">
        <f>'CROP MANAGEMENT'!AE255</f>
        <v>0</v>
      </c>
      <c r="HL246" s="398"/>
      <c r="HM246" s="398"/>
      <c r="HN246" s="398"/>
    </row>
    <row r="247" spans="3:222" x14ac:dyDescent="0.3">
      <c r="C247" s="396">
        <f>WEATHER!C257</f>
        <v>0</v>
      </c>
      <c r="D247" s="396">
        <f>WEATHER!D257</f>
        <v>30.2</v>
      </c>
      <c r="E247" s="396">
        <f>WEATHER!E257</f>
        <v>5.3</v>
      </c>
      <c r="AG247" s="397">
        <f>'CROP MANAGEMENT'!V256</f>
        <v>0</v>
      </c>
      <c r="AH247" s="397">
        <f>'CROP MANAGEMENT'!W256</f>
        <v>0</v>
      </c>
      <c r="AI247" s="396">
        <f>'CROP MANAGEMENT'!X256</f>
        <v>0</v>
      </c>
      <c r="AJ247" s="396">
        <f>'CROP MANAGEMENT'!Y256</f>
        <v>0</v>
      </c>
      <c r="AK247" s="396">
        <f>'CROP MANAGEMENT'!Z256</f>
        <v>0</v>
      </c>
      <c r="AL247" s="396">
        <f>'CROP MANAGEMENT'!AA256</f>
        <v>0</v>
      </c>
      <c r="AM247" s="396">
        <f>'CROP MANAGEMENT'!AB256</f>
        <v>0</v>
      </c>
      <c r="AN247" s="396">
        <f>'CROP MANAGEMENT'!AC256</f>
        <v>0</v>
      </c>
      <c r="AO247" s="396">
        <f>'CROP MANAGEMENT'!AD256</f>
        <v>0</v>
      </c>
      <c r="AP247" s="396">
        <f>'CROP MANAGEMENT'!AE256</f>
        <v>0</v>
      </c>
      <c r="HL247" s="398"/>
      <c r="HM247" s="398"/>
      <c r="HN247" s="398"/>
    </row>
    <row r="248" spans="3:222" x14ac:dyDescent="0.3">
      <c r="C248" s="396">
        <f>WEATHER!C258</f>
        <v>0</v>
      </c>
      <c r="D248" s="396">
        <f>WEATHER!D258</f>
        <v>27.5</v>
      </c>
      <c r="E248" s="396">
        <f>WEATHER!E258</f>
        <v>5.3</v>
      </c>
      <c r="AG248" s="397">
        <f>'CROP MANAGEMENT'!V257</f>
        <v>0</v>
      </c>
      <c r="AH248" s="397">
        <f>'CROP MANAGEMENT'!W257</f>
        <v>0</v>
      </c>
      <c r="AI248" s="396">
        <f>'CROP MANAGEMENT'!X257</f>
        <v>0</v>
      </c>
      <c r="AJ248" s="396">
        <f>'CROP MANAGEMENT'!Y257</f>
        <v>0</v>
      </c>
      <c r="AK248" s="396">
        <f>'CROP MANAGEMENT'!Z257</f>
        <v>0</v>
      </c>
      <c r="AL248" s="396">
        <f>'CROP MANAGEMENT'!AA257</f>
        <v>0</v>
      </c>
      <c r="AM248" s="396">
        <f>'CROP MANAGEMENT'!AB257</f>
        <v>0</v>
      </c>
      <c r="AN248" s="396">
        <f>'CROP MANAGEMENT'!AC257</f>
        <v>0</v>
      </c>
      <c r="AO248" s="396">
        <f>'CROP MANAGEMENT'!AD257</f>
        <v>0</v>
      </c>
      <c r="AP248" s="396">
        <f>'CROP MANAGEMENT'!AE257</f>
        <v>0</v>
      </c>
      <c r="HL248" s="398"/>
      <c r="HM248" s="398"/>
      <c r="HN248" s="398"/>
    </row>
    <row r="249" spans="3:222" x14ac:dyDescent="0.3">
      <c r="C249" s="396">
        <f>WEATHER!C259</f>
        <v>0</v>
      </c>
      <c r="D249" s="396">
        <f>WEATHER!D259</f>
        <v>27.5</v>
      </c>
      <c r="E249" s="396">
        <f>WEATHER!E259</f>
        <v>5.3</v>
      </c>
      <c r="AG249" s="397">
        <f>'CROP MANAGEMENT'!V258</f>
        <v>0</v>
      </c>
      <c r="AH249" s="397">
        <f>'CROP MANAGEMENT'!W258</f>
        <v>0</v>
      </c>
      <c r="AI249" s="396">
        <f>'CROP MANAGEMENT'!X258</f>
        <v>0</v>
      </c>
      <c r="AJ249" s="396">
        <f>'CROP MANAGEMENT'!Y258</f>
        <v>0</v>
      </c>
      <c r="AK249" s="396">
        <f>'CROP MANAGEMENT'!Z258</f>
        <v>0</v>
      </c>
      <c r="AL249" s="396">
        <f>'CROP MANAGEMENT'!AA258</f>
        <v>0</v>
      </c>
      <c r="AM249" s="396">
        <f>'CROP MANAGEMENT'!AB258</f>
        <v>0</v>
      </c>
      <c r="AN249" s="396">
        <f>'CROP MANAGEMENT'!AC258</f>
        <v>0</v>
      </c>
      <c r="AO249" s="396">
        <f>'CROP MANAGEMENT'!AD258</f>
        <v>0</v>
      </c>
      <c r="AP249" s="396">
        <f>'CROP MANAGEMENT'!AE258</f>
        <v>0</v>
      </c>
      <c r="HL249" s="398"/>
      <c r="HM249" s="398"/>
      <c r="HN249" s="398"/>
    </row>
    <row r="250" spans="3:222" x14ac:dyDescent="0.3">
      <c r="C250" s="396">
        <f>WEATHER!C260</f>
        <v>0</v>
      </c>
      <c r="D250" s="396">
        <f>WEATHER!D260</f>
        <v>28.3</v>
      </c>
      <c r="E250" s="396">
        <f>WEATHER!E260</f>
        <v>5.3</v>
      </c>
      <c r="AG250" s="397">
        <f>'CROP MANAGEMENT'!V259</f>
        <v>0</v>
      </c>
      <c r="AH250" s="397">
        <f>'CROP MANAGEMENT'!W259</f>
        <v>0</v>
      </c>
      <c r="AI250" s="396">
        <f>'CROP MANAGEMENT'!X259</f>
        <v>0</v>
      </c>
      <c r="AJ250" s="396">
        <f>'CROP MANAGEMENT'!Y259</f>
        <v>0</v>
      </c>
      <c r="AK250" s="396">
        <f>'CROP MANAGEMENT'!Z259</f>
        <v>0</v>
      </c>
      <c r="AL250" s="396">
        <f>'CROP MANAGEMENT'!AA259</f>
        <v>0</v>
      </c>
      <c r="AM250" s="396">
        <f>'CROP MANAGEMENT'!AB259</f>
        <v>0</v>
      </c>
      <c r="AN250" s="396">
        <f>'CROP MANAGEMENT'!AC259</f>
        <v>0</v>
      </c>
      <c r="AO250" s="396">
        <f>'CROP MANAGEMENT'!AD259</f>
        <v>0</v>
      </c>
      <c r="AP250" s="396">
        <f>'CROP MANAGEMENT'!AE259</f>
        <v>0</v>
      </c>
      <c r="HL250" s="398"/>
      <c r="HM250" s="398"/>
      <c r="HN250" s="398"/>
    </row>
    <row r="251" spans="3:222" x14ac:dyDescent="0.3">
      <c r="C251" s="396">
        <f>WEATHER!C261</f>
        <v>0</v>
      </c>
      <c r="D251" s="396">
        <f>WEATHER!D261</f>
        <v>29.1</v>
      </c>
      <c r="E251" s="396">
        <f>WEATHER!E261</f>
        <v>5.3</v>
      </c>
      <c r="AG251" s="397">
        <f>'CROP MANAGEMENT'!V260</f>
        <v>0</v>
      </c>
      <c r="AH251" s="397">
        <f>'CROP MANAGEMENT'!W260</f>
        <v>0</v>
      </c>
      <c r="AI251" s="396">
        <f>'CROP MANAGEMENT'!X260</f>
        <v>0</v>
      </c>
      <c r="AJ251" s="396">
        <f>'CROP MANAGEMENT'!Y260</f>
        <v>0</v>
      </c>
      <c r="AK251" s="396">
        <f>'CROP MANAGEMENT'!Z260</f>
        <v>0</v>
      </c>
      <c r="AL251" s="396">
        <f>'CROP MANAGEMENT'!AA260</f>
        <v>0</v>
      </c>
      <c r="AM251" s="396">
        <f>'CROP MANAGEMENT'!AB260</f>
        <v>0</v>
      </c>
      <c r="AN251" s="396">
        <f>'CROP MANAGEMENT'!AC260</f>
        <v>0</v>
      </c>
      <c r="AO251" s="396">
        <f>'CROP MANAGEMENT'!AD260</f>
        <v>0</v>
      </c>
      <c r="AP251" s="396">
        <f>'CROP MANAGEMENT'!AE260</f>
        <v>0</v>
      </c>
      <c r="HL251" s="398"/>
      <c r="HM251" s="398"/>
      <c r="HN251" s="398"/>
    </row>
    <row r="252" spans="3:222" x14ac:dyDescent="0.3">
      <c r="C252" s="396">
        <f>WEATHER!C262</f>
        <v>11</v>
      </c>
      <c r="D252" s="396">
        <f>WEATHER!D262</f>
        <v>26.5</v>
      </c>
      <c r="E252" s="396">
        <f>WEATHER!E262</f>
        <v>5.3</v>
      </c>
      <c r="AG252" s="397">
        <f>'CROP MANAGEMENT'!V261</f>
        <v>0</v>
      </c>
      <c r="AH252" s="397">
        <f>'CROP MANAGEMENT'!W261</f>
        <v>0</v>
      </c>
      <c r="AI252" s="396">
        <f>'CROP MANAGEMENT'!X261</f>
        <v>0</v>
      </c>
      <c r="AJ252" s="396">
        <f>'CROP MANAGEMENT'!Y261</f>
        <v>0</v>
      </c>
      <c r="AK252" s="396">
        <f>'CROP MANAGEMENT'!Z261</f>
        <v>0</v>
      </c>
      <c r="AL252" s="396">
        <f>'CROP MANAGEMENT'!AA261</f>
        <v>0</v>
      </c>
      <c r="AM252" s="396">
        <f>'CROP MANAGEMENT'!AB261</f>
        <v>0</v>
      </c>
      <c r="AN252" s="396">
        <f>'CROP MANAGEMENT'!AC261</f>
        <v>0</v>
      </c>
      <c r="AO252" s="396">
        <f>'CROP MANAGEMENT'!AD261</f>
        <v>0</v>
      </c>
      <c r="AP252" s="396">
        <f>'CROP MANAGEMENT'!AE261</f>
        <v>0</v>
      </c>
      <c r="HL252" s="398"/>
      <c r="HM252" s="398"/>
      <c r="HN252" s="398"/>
    </row>
    <row r="253" spans="3:222" x14ac:dyDescent="0.3">
      <c r="C253" s="396">
        <f>WEATHER!C263</f>
        <v>6</v>
      </c>
      <c r="D253" s="396">
        <f>WEATHER!D263</f>
        <v>27.6</v>
      </c>
      <c r="E253" s="396">
        <f>WEATHER!E263</f>
        <v>5.3</v>
      </c>
      <c r="AG253" s="397">
        <f>'CROP MANAGEMENT'!V262</f>
        <v>0</v>
      </c>
      <c r="AH253" s="397">
        <f>'CROP MANAGEMENT'!W262</f>
        <v>0</v>
      </c>
      <c r="AI253" s="396">
        <f>'CROP MANAGEMENT'!X262</f>
        <v>0</v>
      </c>
      <c r="AJ253" s="396">
        <f>'CROP MANAGEMENT'!Y262</f>
        <v>0</v>
      </c>
      <c r="AK253" s="396">
        <f>'CROP MANAGEMENT'!Z262</f>
        <v>0</v>
      </c>
      <c r="AL253" s="396">
        <f>'CROP MANAGEMENT'!AA262</f>
        <v>0</v>
      </c>
      <c r="AM253" s="396">
        <f>'CROP MANAGEMENT'!AB262</f>
        <v>0</v>
      </c>
      <c r="AN253" s="396">
        <f>'CROP MANAGEMENT'!AC262</f>
        <v>0</v>
      </c>
      <c r="AO253" s="396">
        <f>'CROP MANAGEMENT'!AD262</f>
        <v>0</v>
      </c>
      <c r="AP253" s="396">
        <f>'CROP MANAGEMENT'!AE262</f>
        <v>0</v>
      </c>
      <c r="HL253" s="398"/>
      <c r="HM253" s="398"/>
      <c r="HN253" s="398"/>
    </row>
    <row r="254" spans="3:222" x14ac:dyDescent="0.3">
      <c r="C254" s="396">
        <f>WEATHER!C264</f>
        <v>0</v>
      </c>
      <c r="D254" s="396">
        <f>WEATHER!D264</f>
        <v>26.9</v>
      </c>
      <c r="E254" s="396">
        <f>WEATHER!E264</f>
        <v>5.3</v>
      </c>
      <c r="AG254" s="397">
        <f>'CROP MANAGEMENT'!V263</f>
        <v>0</v>
      </c>
      <c r="AH254" s="397">
        <f>'CROP MANAGEMENT'!W263</f>
        <v>0</v>
      </c>
      <c r="AI254" s="396">
        <f>'CROP MANAGEMENT'!X263</f>
        <v>0</v>
      </c>
      <c r="AJ254" s="396">
        <f>'CROP MANAGEMENT'!Y263</f>
        <v>0</v>
      </c>
      <c r="AK254" s="396">
        <f>'CROP MANAGEMENT'!Z263</f>
        <v>0</v>
      </c>
      <c r="AL254" s="396">
        <f>'CROP MANAGEMENT'!AA263</f>
        <v>0</v>
      </c>
      <c r="AM254" s="396">
        <f>'CROP MANAGEMENT'!AB263</f>
        <v>0</v>
      </c>
      <c r="AN254" s="396">
        <f>'CROP MANAGEMENT'!AC263</f>
        <v>0</v>
      </c>
      <c r="AO254" s="396">
        <f>'CROP MANAGEMENT'!AD263</f>
        <v>0</v>
      </c>
      <c r="AP254" s="396">
        <f>'CROP MANAGEMENT'!AE263</f>
        <v>0</v>
      </c>
      <c r="HL254" s="398"/>
      <c r="HM254" s="398"/>
      <c r="HN254" s="398"/>
    </row>
    <row r="255" spans="3:222" x14ac:dyDescent="0.3">
      <c r="C255" s="396">
        <f>WEATHER!C265</f>
        <v>0</v>
      </c>
      <c r="D255" s="396">
        <f>WEATHER!D265</f>
        <v>28.1</v>
      </c>
      <c r="E255" s="396">
        <f>WEATHER!E265</f>
        <v>5.3</v>
      </c>
      <c r="AG255" s="397">
        <f>'CROP MANAGEMENT'!V264</f>
        <v>0</v>
      </c>
      <c r="AH255" s="397">
        <f>'CROP MANAGEMENT'!W264</f>
        <v>0</v>
      </c>
      <c r="AI255" s="396">
        <f>'CROP MANAGEMENT'!X264</f>
        <v>0</v>
      </c>
      <c r="AJ255" s="396">
        <f>'CROP MANAGEMENT'!Y264</f>
        <v>0</v>
      </c>
      <c r="AK255" s="396">
        <f>'CROP MANAGEMENT'!Z264</f>
        <v>0</v>
      </c>
      <c r="AL255" s="396">
        <f>'CROP MANAGEMENT'!AA264</f>
        <v>0</v>
      </c>
      <c r="AM255" s="396">
        <f>'CROP MANAGEMENT'!AB264</f>
        <v>0</v>
      </c>
      <c r="AN255" s="396">
        <f>'CROP MANAGEMENT'!AC264</f>
        <v>0</v>
      </c>
      <c r="AO255" s="396">
        <f>'CROP MANAGEMENT'!AD264</f>
        <v>0</v>
      </c>
      <c r="AP255" s="396">
        <f>'CROP MANAGEMENT'!AE264</f>
        <v>0</v>
      </c>
      <c r="HL255" s="398"/>
      <c r="HM255" s="398"/>
      <c r="HN255" s="398"/>
    </row>
    <row r="256" spans="3:222" x14ac:dyDescent="0.3">
      <c r="C256" s="396">
        <f>WEATHER!C266</f>
        <v>0</v>
      </c>
      <c r="D256" s="396">
        <f>WEATHER!D266</f>
        <v>29.3</v>
      </c>
      <c r="E256" s="396">
        <f>WEATHER!E266</f>
        <v>5.3</v>
      </c>
      <c r="AG256" s="397">
        <f>'CROP MANAGEMENT'!V265</f>
        <v>0</v>
      </c>
      <c r="AH256" s="397">
        <f>'CROP MANAGEMENT'!W265</f>
        <v>0</v>
      </c>
      <c r="AI256" s="396">
        <f>'CROP MANAGEMENT'!X265</f>
        <v>0</v>
      </c>
      <c r="AJ256" s="396">
        <f>'CROP MANAGEMENT'!Y265</f>
        <v>0</v>
      </c>
      <c r="AK256" s="396">
        <f>'CROP MANAGEMENT'!Z265</f>
        <v>0</v>
      </c>
      <c r="AL256" s="396">
        <f>'CROP MANAGEMENT'!AA265</f>
        <v>0</v>
      </c>
      <c r="AM256" s="396">
        <f>'CROP MANAGEMENT'!AB265</f>
        <v>0</v>
      </c>
      <c r="AN256" s="396">
        <f>'CROP MANAGEMENT'!AC265</f>
        <v>0</v>
      </c>
      <c r="AO256" s="396">
        <f>'CROP MANAGEMENT'!AD265</f>
        <v>0</v>
      </c>
      <c r="AP256" s="396">
        <f>'CROP MANAGEMENT'!AE265</f>
        <v>0</v>
      </c>
      <c r="HL256" s="398"/>
      <c r="HM256" s="398"/>
      <c r="HN256" s="398"/>
    </row>
    <row r="257" spans="3:222" x14ac:dyDescent="0.3">
      <c r="C257" s="396">
        <f>WEATHER!C267</f>
        <v>0</v>
      </c>
      <c r="D257" s="396">
        <f>WEATHER!D267</f>
        <v>28.7</v>
      </c>
      <c r="E257" s="396">
        <f>WEATHER!E267</f>
        <v>5.3</v>
      </c>
      <c r="AG257" s="397">
        <f>'CROP MANAGEMENT'!V266</f>
        <v>0</v>
      </c>
      <c r="AH257" s="397">
        <f>'CROP MANAGEMENT'!W266</f>
        <v>0</v>
      </c>
      <c r="AI257" s="396">
        <f>'CROP MANAGEMENT'!X266</f>
        <v>0</v>
      </c>
      <c r="AJ257" s="396">
        <f>'CROP MANAGEMENT'!Y266</f>
        <v>0</v>
      </c>
      <c r="AK257" s="396">
        <f>'CROP MANAGEMENT'!Z266</f>
        <v>0</v>
      </c>
      <c r="AL257" s="396">
        <f>'CROP MANAGEMENT'!AA266</f>
        <v>0</v>
      </c>
      <c r="AM257" s="396">
        <f>'CROP MANAGEMENT'!AB266</f>
        <v>0</v>
      </c>
      <c r="AN257" s="396">
        <f>'CROP MANAGEMENT'!AC266</f>
        <v>0</v>
      </c>
      <c r="AO257" s="396">
        <f>'CROP MANAGEMENT'!AD266</f>
        <v>0</v>
      </c>
      <c r="AP257" s="396">
        <f>'CROP MANAGEMENT'!AE266</f>
        <v>0</v>
      </c>
      <c r="HL257" s="398"/>
      <c r="HM257" s="398"/>
      <c r="HN257" s="398"/>
    </row>
    <row r="258" spans="3:222" x14ac:dyDescent="0.3">
      <c r="C258" s="396">
        <f>WEATHER!C268</f>
        <v>0</v>
      </c>
      <c r="D258" s="396">
        <f>WEATHER!D268</f>
        <v>29.2</v>
      </c>
      <c r="E258" s="396">
        <f>WEATHER!E268</f>
        <v>5.3</v>
      </c>
      <c r="AG258" s="397">
        <f>'CROP MANAGEMENT'!V267</f>
        <v>0</v>
      </c>
      <c r="AH258" s="397">
        <f>'CROP MANAGEMENT'!W267</f>
        <v>0</v>
      </c>
      <c r="AI258" s="396">
        <f>'CROP MANAGEMENT'!X267</f>
        <v>0</v>
      </c>
      <c r="AJ258" s="396">
        <f>'CROP MANAGEMENT'!Y267</f>
        <v>0</v>
      </c>
      <c r="AK258" s="396">
        <f>'CROP MANAGEMENT'!Z267</f>
        <v>0</v>
      </c>
      <c r="AL258" s="396">
        <f>'CROP MANAGEMENT'!AA267</f>
        <v>0</v>
      </c>
      <c r="AM258" s="396">
        <f>'CROP MANAGEMENT'!AB267</f>
        <v>0</v>
      </c>
      <c r="AN258" s="396">
        <f>'CROP MANAGEMENT'!AC267</f>
        <v>0</v>
      </c>
      <c r="AO258" s="396">
        <f>'CROP MANAGEMENT'!AD267</f>
        <v>0</v>
      </c>
      <c r="AP258" s="396">
        <f>'CROP MANAGEMENT'!AE267</f>
        <v>0</v>
      </c>
      <c r="HL258" s="398"/>
      <c r="HM258" s="398"/>
      <c r="HN258" s="398"/>
    </row>
    <row r="259" spans="3:222" x14ac:dyDescent="0.3">
      <c r="C259" s="396">
        <f>WEATHER!C269</f>
        <v>0</v>
      </c>
      <c r="D259" s="396">
        <f>WEATHER!D269</f>
        <v>28.7</v>
      </c>
      <c r="E259" s="396">
        <f>WEATHER!E269</f>
        <v>5.3</v>
      </c>
      <c r="AG259" s="397">
        <f>'CROP MANAGEMENT'!V268</f>
        <v>0</v>
      </c>
      <c r="AH259" s="397">
        <f>'CROP MANAGEMENT'!W268</f>
        <v>0</v>
      </c>
      <c r="AI259" s="396">
        <f>'CROP MANAGEMENT'!X268</f>
        <v>0</v>
      </c>
      <c r="AJ259" s="396">
        <f>'CROP MANAGEMENT'!Y268</f>
        <v>0</v>
      </c>
      <c r="AK259" s="396">
        <f>'CROP MANAGEMENT'!Z268</f>
        <v>0</v>
      </c>
      <c r="AL259" s="396">
        <f>'CROP MANAGEMENT'!AA268</f>
        <v>0</v>
      </c>
      <c r="AM259" s="396">
        <f>'CROP MANAGEMENT'!AB268</f>
        <v>0</v>
      </c>
      <c r="AN259" s="396">
        <f>'CROP MANAGEMENT'!AC268</f>
        <v>0</v>
      </c>
      <c r="AO259" s="396">
        <f>'CROP MANAGEMENT'!AD268</f>
        <v>0</v>
      </c>
      <c r="AP259" s="396">
        <f>'CROP MANAGEMENT'!AE268</f>
        <v>0</v>
      </c>
      <c r="HL259" s="398"/>
      <c r="HM259" s="398"/>
      <c r="HN259" s="398"/>
    </row>
    <row r="260" spans="3:222" x14ac:dyDescent="0.3">
      <c r="C260" s="396">
        <f>WEATHER!C270</f>
        <v>0</v>
      </c>
      <c r="D260" s="396">
        <f>WEATHER!D270</f>
        <v>29.3</v>
      </c>
      <c r="E260" s="396">
        <f>WEATHER!E270</f>
        <v>5.3</v>
      </c>
      <c r="AG260" s="397">
        <f>'CROP MANAGEMENT'!V269</f>
        <v>0</v>
      </c>
      <c r="AH260" s="397">
        <f>'CROP MANAGEMENT'!W269</f>
        <v>0</v>
      </c>
      <c r="AI260" s="396">
        <f>'CROP MANAGEMENT'!X269</f>
        <v>0</v>
      </c>
      <c r="AJ260" s="396">
        <f>'CROP MANAGEMENT'!Y269</f>
        <v>0</v>
      </c>
      <c r="AK260" s="396">
        <f>'CROP MANAGEMENT'!Z269</f>
        <v>0</v>
      </c>
      <c r="AL260" s="396">
        <f>'CROP MANAGEMENT'!AA269</f>
        <v>0</v>
      </c>
      <c r="AM260" s="396">
        <f>'CROP MANAGEMENT'!AB269</f>
        <v>0</v>
      </c>
      <c r="AN260" s="396">
        <f>'CROP MANAGEMENT'!AC269</f>
        <v>0</v>
      </c>
      <c r="AO260" s="396">
        <f>'CROP MANAGEMENT'!AD269</f>
        <v>0</v>
      </c>
      <c r="AP260" s="396">
        <f>'CROP MANAGEMENT'!AE269</f>
        <v>0</v>
      </c>
      <c r="HL260" s="398"/>
      <c r="HM260" s="398"/>
      <c r="HN260" s="398"/>
    </row>
    <row r="261" spans="3:222" x14ac:dyDescent="0.3">
      <c r="C261" s="396">
        <f>WEATHER!C271</f>
        <v>0</v>
      </c>
      <c r="D261" s="396">
        <f>WEATHER!D271</f>
        <v>29.2</v>
      </c>
      <c r="E261" s="396">
        <f>WEATHER!E271</f>
        <v>5.3</v>
      </c>
      <c r="AG261" s="397">
        <f>'CROP MANAGEMENT'!V270</f>
        <v>0</v>
      </c>
      <c r="AH261" s="397">
        <f>'CROP MANAGEMENT'!W270</f>
        <v>0</v>
      </c>
      <c r="AI261" s="396">
        <f>'CROP MANAGEMENT'!X270</f>
        <v>0</v>
      </c>
      <c r="AJ261" s="396">
        <f>'CROP MANAGEMENT'!Y270</f>
        <v>0</v>
      </c>
      <c r="AK261" s="396">
        <f>'CROP MANAGEMENT'!Z270</f>
        <v>0</v>
      </c>
      <c r="AL261" s="396">
        <f>'CROP MANAGEMENT'!AA270</f>
        <v>0</v>
      </c>
      <c r="AM261" s="396">
        <f>'CROP MANAGEMENT'!AB270</f>
        <v>0</v>
      </c>
      <c r="AN261" s="396">
        <f>'CROP MANAGEMENT'!AC270</f>
        <v>0</v>
      </c>
      <c r="AO261" s="396">
        <f>'CROP MANAGEMENT'!AD270</f>
        <v>0</v>
      </c>
      <c r="AP261" s="396">
        <f>'CROP MANAGEMENT'!AE270</f>
        <v>0</v>
      </c>
      <c r="HL261" s="398"/>
      <c r="HM261" s="398"/>
      <c r="HN261" s="398"/>
    </row>
    <row r="262" spans="3:222" x14ac:dyDescent="0.3">
      <c r="C262" s="396">
        <f>WEATHER!C272</f>
        <v>0</v>
      </c>
      <c r="D262" s="396">
        <f>WEATHER!D272</f>
        <v>28</v>
      </c>
      <c r="E262" s="396">
        <f>WEATHER!E272</f>
        <v>5.3</v>
      </c>
      <c r="AG262" s="397">
        <f>'CROP MANAGEMENT'!V271</f>
        <v>0</v>
      </c>
      <c r="AH262" s="397">
        <f>'CROP MANAGEMENT'!W271</f>
        <v>0</v>
      </c>
      <c r="AI262" s="396">
        <f>'CROP MANAGEMENT'!X271</f>
        <v>0</v>
      </c>
      <c r="AJ262" s="396">
        <f>'CROP MANAGEMENT'!Y271</f>
        <v>0</v>
      </c>
      <c r="AK262" s="396">
        <f>'CROP MANAGEMENT'!Z271</f>
        <v>0</v>
      </c>
      <c r="AL262" s="396">
        <f>'CROP MANAGEMENT'!AA271</f>
        <v>0</v>
      </c>
      <c r="AM262" s="396">
        <f>'CROP MANAGEMENT'!AB271</f>
        <v>0</v>
      </c>
      <c r="AN262" s="396">
        <f>'CROP MANAGEMENT'!AC271</f>
        <v>0</v>
      </c>
      <c r="AO262" s="396">
        <f>'CROP MANAGEMENT'!AD271</f>
        <v>0</v>
      </c>
      <c r="AP262" s="396">
        <f>'CROP MANAGEMENT'!AE271</f>
        <v>0</v>
      </c>
      <c r="HL262" s="398"/>
      <c r="HM262" s="398"/>
      <c r="HN262" s="398"/>
    </row>
    <row r="263" spans="3:222" x14ac:dyDescent="0.3">
      <c r="C263" s="396">
        <f>WEATHER!C273</f>
        <v>0</v>
      </c>
      <c r="D263" s="396">
        <f>WEATHER!D273</f>
        <v>27.5</v>
      </c>
      <c r="E263" s="396">
        <f>WEATHER!E273</f>
        <v>5.3</v>
      </c>
      <c r="AG263" s="397">
        <f>'CROP MANAGEMENT'!V272</f>
        <v>0</v>
      </c>
      <c r="AH263" s="397">
        <f>'CROP MANAGEMENT'!W272</f>
        <v>0</v>
      </c>
      <c r="AI263" s="396">
        <f>'CROP MANAGEMENT'!X272</f>
        <v>0</v>
      </c>
      <c r="AJ263" s="396">
        <f>'CROP MANAGEMENT'!Y272</f>
        <v>0</v>
      </c>
      <c r="AK263" s="396">
        <f>'CROP MANAGEMENT'!Z272</f>
        <v>0</v>
      </c>
      <c r="AL263" s="396">
        <f>'CROP MANAGEMENT'!AA272</f>
        <v>0</v>
      </c>
      <c r="AM263" s="396">
        <f>'CROP MANAGEMENT'!AB272</f>
        <v>0</v>
      </c>
      <c r="AN263" s="396">
        <f>'CROP MANAGEMENT'!AC272</f>
        <v>0</v>
      </c>
      <c r="AO263" s="396">
        <f>'CROP MANAGEMENT'!AD272</f>
        <v>0</v>
      </c>
      <c r="AP263" s="396">
        <f>'CROP MANAGEMENT'!AE272</f>
        <v>0</v>
      </c>
      <c r="HL263" s="398"/>
      <c r="HM263" s="398"/>
      <c r="HN263" s="398"/>
    </row>
    <row r="264" spans="3:222" x14ac:dyDescent="0.3">
      <c r="C264" s="396">
        <f>WEATHER!C274</f>
        <v>0</v>
      </c>
      <c r="D264" s="396">
        <f>WEATHER!D274</f>
        <v>26.2</v>
      </c>
      <c r="E264" s="396">
        <f>WEATHER!E274</f>
        <v>5.3</v>
      </c>
      <c r="AG264" s="397">
        <f>'CROP MANAGEMENT'!V273</f>
        <v>0</v>
      </c>
      <c r="AH264" s="397">
        <f>'CROP MANAGEMENT'!W273</f>
        <v>0</v>
      </c>
      <c r="AI264" s="396">
        <f>'CROP MANAGEMENT'!X273</f>
        <v>0</v>
      </c>
      <c r="AJ264" s="396">
        <f>'CROP MANAGEMENT'!Y273</f>
        <v>0</v>
      </c>
      <c r="AK264" s="396">
        <f>'CROP MANAGEMENT'!Z273</f>
        <v>0</v>
      </c>
      <c r="AL264" s="396">
        <f>'CROP MANAGEMENT'!AA273</f>
        <v>0</v>
      </c>
      <c r="AM264" s="396">
        <f>'CROP MANAGEMENT'!AB273</f>
        <v>0</v>
      </c>
      <c r="AN264" s="396">
        <f>'CROP MANAGEMENT'!AC273</f>
        <v>0</v>
      </c>
      <c r="AO264" s="396">
        <f>'CROP MANAGEMENT'!AD273</f>
        <v>0</v>
      </c>
      <c r="AP264" s="396">
        <f>'CROP MANAGEMENT'!AE273</f>
        <v>0</v>
      </c>
      <c r="HL264" s="398"/>
      <c r="HM264" s="398"/>
      <c r="HN264" s="398"/>
    </row>
    <row r="265" spans="3:222" x14ac:dyDescent="0.3">
      <c r="C265" s="396">
        <f>WEATHER!C275</f>
        <v>0</v>
      </c>
      <c r="D265" s="396">
        <f>WEATHER!D275</f>
        <v>29.9</v>
      </c>
      <c r="E265" s="396">
        <f>WEATHER!E275</f>
        <v>5.3</v>
      </c>
      <c r="AG265" s="397">
        <f>'CROP MANAGEMENT'!V274</f>
        <v>0</v>
      </c>
      <c r="AH265" s="397">
        <f>'CROP MANAGEMENT'!W274</f>
        <v>0</v>
      </c>
      <c r="AI265" s="396">
        <f>'CROP MANAGEMENT'!X274</f>
        <v>0</v>
      </c>
      <c r="AJ265" s="396">
        <f>'CROP MANAGEMENT'!Y274</f>
        <v>0</v>
      </c>
      <c r="AK265" s="396">
        <f>'CROP MANAGEMENT'!Z274</f>
        <v>0</v>
      </c>
      <c r="AL265" s="396">
        <f>'CROP MANAGEMENT'!AA274</f>
        <v>0</v>
      </c>
      <c r="AM265" s="396">
        <f>'CROP MANAGEMENT'!AB274</f>
        <v>0</v>
      </c>
      <c r="AN265" s="396">
        <f>'CROP MANAGEMENT'!AC274</f>
        <v>0</v>
      </c>
      <c r="AO265" s="396">
        <f>'CROP MANAGEMENT'!AD274</f>
        <v>0</v>
      </c>
      <c r="AP265" s="396">
        <f>'CROP MANAGEMENT'!AE274</f>
        <v>0</v>
      </c>
      <c r="HL265" s="398"/>
      <c r="HM265" s="398"/>
      <c r="HN265" s="398"/>
    </row>
    <row r="266" spans="3:222" x14ac:dyDescent="0.3">
      <c r="C266" s="396">
        <f>WEATHER!C276</f>
        <v>0</v>
      </c>
      <c r="D266" s="396">
        <f>WEATHER!D276</f>
        <v>28</v>
      </c>
      <c r="E266" s="396">
        <f>WEATHER!E276</f>
        <v>5.3</v>
      </c>
      <c r="AG266" s="397">
        <f>'CROP MANAGEMENT'!V275</f>
        <v>0</v>
      </c>
      <c r="AH266" s="397">
        <f>'CROP MANAGEMENT'!W275</f>
        <v>0</v>
      </c>
      <c r="AI266" s="396">
        <f>'CROP MANAGEMENT'!X275</f>
        <v>0</v>
      </c>
      <c r="AJ266" s="396">
        <f>'CROP MANAGEMENT'!Y275</f>
        <v>0</v>
      </c>
      <c r="AK266" s="396">
        <f>'CROP MANAGEMENT'!Z275</f>
        <v>0</v>
      </c>
      <c r="AL266" s="396">
        <f>'CROP MANAGEMENT'!AA275</f>
        <v>0</v>
      </c>
      <c r="AM266" s="396">
        <f>'CROP MANAGEMENT'!AB275</f>
        <v>0</v>
      </c>
      <c r="AN266" s="396">
        <f>'CROP MANAGEMENT'!AC275</f>
        <v>0</v>
      </c>
      <c r="AO266" s="396">
        <f>'CROP MANAGEMENT'!AD275</f>
        <v>0</v>
      </c>
      <c r="AP266" s="396">
        <f>'CROP MANAGEMENT'!AE275</f>
        <v>0</v>
      </c>
      <c r="HL266" s="398"/>
      <c r="HM266" s="398"/>
      <c r="HN266" s="398"/>
    </row>
    <row r="267" spans="3:222" x14ac:dyDescent="0.3">
      <c r="C267" s="396">
        <f>WEATHER!C277</f>
        <v>4</v>
      </c>
      <c r="D267" s="396">
        <f>WEATHER!D277</f>
        <v>28.4</v>
      </c>
      <c r="E267" s="396">
        <f>WEATHER!E277</f>
        <v>5.3</v>
      </c>
      <c r="AG267" s="397">
        <f>'CROP MANAGEMENT'!V276</f>
        <v>0</v>
      </c>
      <c r="AH267" s="397">
        <f>'CROP MANAGEMENT'!W276</f>
        <v>0</v>
      </c>
      <c r="AI267" s="396">
        <f>'CROP MANAGEMENT'!X276</f>
        <v>0</v>
      </c>
      <c r="AJ267" s="396">
        <f>'CROP MANAGEMENT'!Y276</f>
        <v>0</v>
      </c>
      <c r="AK267" s="396">
        <f>'CROP MANAGEMENT'!Z276</f>
        <v>0</v>
      </c>
      <c r="AL267" s="396">
        <f>'CROP MANAGEMENT'!AA276</f>
        <v>0</v>
      </c>
      <c r="AM267" s="396">
        <f>'CROP MANAGEMENT'!AB276</f>
        <v>0</v>
      </c>
      <c r="AN267" s="396">
        <f>'CROP MANAGEMENT'!AC276</f>
        <v>0</v>
      </c>
      <c r="AO267" s="396">
        <f>'CROP MANAGEMENT'!AD276</f>
        <v>0</v>
      </c>
      <c r="AP267" s="396">
        <f>'CROP MANAGEMENT'!AE276</f>
        <v>0</v>
      </c>
      <c r="HL267" s="398"/>
      <c r="HM267" s="398"/>
      <c r="HN267" s="398"/>
    </row>
    <row r="268" spans="3:222" x14ac:dyDescent="0.3">
      <c r="C268" s="396">
        <f>WEATHER!C278</f>
        <v>20</v>
      </c>
      <c r="D268" s="396">
        <f>WEATHER!D278</f>
        <v>29.5</v>
      </c>
      <c r="E268" s="396">
        <f>WEATHER!E278</f>
        <v>5.3</v>
      </c>
      <c r="AG268" s="397">
        <f>'CROP MANAGEMENT'!V277</f>
        <v>0</v>
      </c>
      <c r="AH268" s="397">
        <f>'CROP MANAGEMENT'!W277</f>
        <v>0</v>
      </c>
      <c r="AI268" s="396">
        <f>'CROP MANAGEMENT'!X277</f>
        <v>0</v>
      </c>
      <c r="AJ268" s="396">
        <f>'CROP MANAGEMENT'!Y277</f>
        <v>0</v>
      </c>
      <c r="AK268" s="396">
        <f>'CROP MANAGEMENT'!Z277</f>
        <v>0</v>
      </c>
      <c r="AL268" s="396">
        <f>'CROP MANAGEMENT'!AA277</f>
        <v>0</v>
      </c>
      <c r="AM268" s="396">
        <f>'CROP MANAGEMENT'!AB277</f>
        <v>0</v>
      </c>
      <c r="AN268" s="396">
        <f>'CROP MANAGEMENT'!AC277</f>
        <v>0</v>
      </c>
      <c r="AO268" s="396">
        <f>'CROP MANAGEMENT'!AD277</f>
        <v>0</v>
      </c>
      <c r="AP268" s="396">
        <f>'CROP MANAGEMENT'!AE277</f>
        <v>0</v>
      </c>
      <c r="HL268" s="398"/>
      <c r="HM268" s="398"/>
      <c r="HN268" s="398"/>
    </row>
    <row r="269" spans="3:222" x14ac:dyDescent="0.3">
      <c r="C269" s="396">
        <f>WEATHER!C279</f>
        <v>0</v>
      </c>
      <c r="D269" s="396">
        <f>WEATHER!D279</f>
        <v>28.9</v>
      </c>
      <c r="E269" s="396">
        <f>WEATHER!E279</f>
        <v>5.3</v>
      </c>
      <c r="AG269" s="397">
        <f>'CROP MANAGEMENT'!V278</f>
        <v>0</v>
      </c>
      <c r="AH269" s="397">
        <f>'CROP MANAGEMENT'!W278</f>
        <v>0</v>
      </c>
      <c r="AI269" s="396">
        <f>'CROP MANAGEMENT'!X278</f>
        <v>0</v>
      </c>
      <c r="AJ269" s="396">
        <f>'CROP MANAGEMENT'!Y278</f>
        <v>0</v>
      </c>
      <c r="AK269" s="396">
        <f>'CROP MANAGEMENT'!Z278</f>
        <v>0</v>
      </c>
      <c r="AL269" s="396">
        <f>'CROP MANAGEMENT'!AA278</f>
        <v>0</v>
      </c>
      <c r="AM269" s="396">
        <f>'CROP MANAGEMENT'!AB278</f>
        <v>0</v>
      </c>
      <c r="AN269" s="396">
        <f>'CROP MANAGEMENT'!AC278</f>
        <v>0</v>
      </c>
      <c r="AO269" s="396">
        <f>'CROP MANAGEMENT'!AD278</f>
        <v>0</v>
      </c>
      <c r="AP269" s="396">
        <f>'CROP MANAGEMENT'!AE278</f>
        <v>0</v>
      </c>
      <c r="HL269" s="398"/>
      <c r="HM269" s="398"/>
      <c r="HN269" s="398"/>
    </row>
    <row r="270" spans="3:222" x14ac:dyDescent="0.3">
      <c r="C270" s="396">
        <f>WEATHER!C280</f>
        <v>0</v>
      </c>
      <c r="D270" s="396">
        <f>WEATHER!D280</f>
        <v>29.2</v>
      </c>
      <c r="E270" s="396">
        <f>WEATHER!E280</f>
        <v>5.3</v>
      </c>
      <c r="AG270" s="397">
        <f>'CROP MANAGEMENT'!V279</f>
        <v>0</v>
      </c>
      <c r="AH270" s="397">
        <f>'CROP MANAGEMENT'!W279</f>
        <v>0</v>
      </c>
      <c r="AI270" s="396">
        <f>'CROP MANAGEMENT'!X279</f>
        <v>0</v>
      </c>
      <c r="AJ270" s="396">
        <f>'CROP MANAGEMENT'!Y279</f>
        <v>0</v>
      </c>
      <c r="AK270" s="396">
        <f>'CROP MANAGEMENT'!Z279</f>
        <v>0</v>
      </c>
      <c r="AL270" s="396">
        <f>'CROP MANAGEMENT'!AA279</f>
        <v>0</v>
      </c>
      <c r="AM270" s="396">
        <f>'CROP MANAGEMENT'!AB279</f>
        <v>0</v>
      </c>
      <c r="AN270" s="396">
        <f>'CROP MANAGEMENT'!AC279</f>
        <v>0</v>
      </c>
      <c r="AO270" s="396">
        <f>'CROP MANAGEMENT'!AD279</f>
        <v>0</v>
      </c>
      <c r="AP270" s="396">
        <f>'CROP MANAGEMENT'!AE279</f>
        <v>0</v>
      </c>
      <c r="HL270" s="398"/>
      <c r="HM270" s="398"/>
      <c r="HN270" s="398"/>
    </row>
    <row r="271" spans="3:222" x14ac:dyDescent="0.3">
      <c r="C271" s="396">
        <f>WEATHER!C281</f>
        <v>24</v>
      </c>
      <c r="D271" s="396">
        <f>WEATHER!D281</f>
        <v>27.8</v>
      </c>
      <c r="E271" s="396">
        <f>WEATHER!E281</f>
        <v>5.3</v>
      </c>
      <c r="AG271" s="397">
        <f>'CROP MANAGEMENT'!V280</f>
        <v>0</v>
      </c>
      <c r="AH271" s="397">
        <f>'CROP MANAGEMENT'!W280</f>
        <v>0</v>
      </c>
      <c r="AI271" s="396">
        <f>'CROP MANAGEMENT'!X280</f>
        <v>0</v>
      </c>
      <c r="AJ271" s="396">
        <f>'CROP MANAGEMENT'!Y280</f>
        <v>0</v>
      </c>
      <c r="AK271" s="396">
        <f>'CROP MANAGEMENT'!Z280</f>
        <v>0</v>
      </c>
      <c r="AL271" s="396">
        <f>'CROP MANAGEMENT'!AA280</f>
        <v>0</v>
      </c>
      <c r="AM271" s="396">
        <f>'CROP MANAGEMENT'!AB280</f>
        <v>0</v>
      </c>
      <c r="AN271" s="396">
        <f>'CROP MANAGEMENT'!AC280</f>
        <v>0</v>
      </c>
      <c r="AO271" s="396">
        <f>'CROP MANAGEMENT'!AD280</f>
        <v>0</v>
      </c>
      <c r="AP271" s="396">
        <f>'CROP MANAGEMENT'!AE280</f>
        <v>0</v>
      </c>
      <c r="HL271" s="398"/>
      <c r="HM271" s="398"/>
      <c r="HN271" s="398"/>
    </row>
    <row r="272" spans="3:222" x14ac:dyDescent="0.3">
      <c r="C272" s="396">
        <f>WEATHER!C282</f>
        <v>0</v>
      </c>
      <c r="D272" s="396">
        <f>WEATHER!D282</f>
        <v>29.2</v>
      </c>
      <c r="E272" s="396">
        <f>WEATHER!E282</f>
        <v>5.3</v>
      </c>
      <c r="AG272" s="397">
        <f>'CROP MANAGEMENT'!V281</f>
        <v>0</v>
      </c>
      <c r="AH272" s="397">
        <f>'CROP MANAGEMENT'!W281</f>
        <v>0</v>
      </c>
      <c r="AI272" s="396">
        <f>'CROP MANAGEMENT'!X281</f>
        <v>0</v>
      </c>
      <c r="AJ272" s="396">
        <f>'CROP MANAGEMENT'!Y281</f>
        <v>0</v>
      </c>
      <c r="AK272" s="396">
        <f>'CROP MANAGEMENT'!Z281</f>
        <v>0</v>
      </c>
      <c r="AL272" s="396">
        <f>'CROP MANAGEMENT'!AA281</f>
        <v>0</v>
      </c>
      <c r="AM272" s="396">
        <f>'CROP MANAGEMENT'!AB281</f>
        <v>0</v>
      </c>
      <c r="AN272" s="396">
        <f>'CROP MANAGEMENT'!AC281</f>
        <v>0</v>
      </c>
      <c r="AO272" s="396">
        <f>'CROP MANAGEMENT'!AD281</f>
        <v>0</v>
      </c>
      <c r="AP272" s="396">
        <f>'CROP MANAGEMENT'!AE281</f>
        <v>0</v>
      </c>
      <c r="HL272" s="398"/>
      <c r="HM272" s="398"/>
      <c r="HN272" s="398"/>
    </row>
    <row r="273" spans="3:222" x14ac:dyDescent="0.3">
      <c r="C273" s="396">
        <f>WEATHER!C283</f>
        <v>28</v>
      </c>
      <c r="D273" s="396">
        <f>WEATHER!D283</f>
        <v>28.7</v>
      </c>
      <c r="E273" s="396">
        <f>WEATHER!E283</f>
        <v>5.3</v>
      </c>
      <c r="AG273" s="397">
        <f>'CROP MANAGEMENT'!V282</f>
        <v>0</v>
      </c>
      <c r="AH273" s="397">
        <f>'CROP MANAGEMENT'!W282</f>
        <v>0</v>
      </c>
      <c r="AI273" s="396">
        <f>'CROP MANAGEMENT'!X282</f>
        <v>0</v>
      </c>
      <c r="AJ273" s="396">
        <f>'CROP MANAGEMENT'!Y282</f>
        <v>0</v>
      </c>
      <c r="AK273" s="396">
        <f>'CROP MANAGEMENT'!Z282</f>
        <v>0</v>
      </c>
      <c r="AL273" s="396">
        <f>'CROP MANAGEMENT'!AA282</f>
        <v>0</v>
      </c>
      <c r="AM273" s="396">
        <f>'CROP MANAGEMENT'!AB282</f>
        <v>0</v>
      </c>
      <c r="AN273" s="396">
        <f>'CROP MANAGEMENT'!AC282</f>
        <v>0</v>
      </c>
      <c r="AO273" s="396">
        <f>'CROP MANAGEMENT'!AD282</f>
        <v>0</v>
      </c>
      <c r="AP273" s="396">
        <f>'CROP MANAGEMENT'!AE282</f>
        <v>0</v>
      </c>
      <c r="HL273" s="398"/>
      <c r="HM273" s="398"/>
      <c r="HN273" s="398"/>
    </row>
    <row r="274" spans="3:222" x14ac:dyDescent="0.3">
      <c r="C274" s="396">
        <f>WEATHER!C284</f>
        <v>5</v>
      </c>
      <c r="D274" s="396">
        <f>WEATHER!D284</f>
        <v>29</v>
      </c>
      <c r="E274" s="396">
        <f>WEATHER!E284</f>
        <v>5.3</v>
      </c>
      <c r="AG274" s="397">
        <f>'CROP MANAGEMENT'!V283</f>
        <v>0</v>
      </c>
      <c r="AH274" s="397">
        <f>'CROP MANAGEMENT'!W283</f>
        <v>0</v>
      </c>
      <c r="AI274" s="396">
        <f>'CROP MANAGEMENT'!X283</f>
        <v>0</v>
      </c>
      <c r="AJ274" s="396">
        <f>'CROP MANAGEMENT'!Y283</f>
        <v>0</v>
      </c>
      <c r="AK274" s="396">
        <f>'CROP MANAGEMENT'!Z283</f>
        <v>0</v>
      </c>
      <c r="AL274" s="396">
        <f>'CROP MANAGEMENT'!AA283</f>
        <v>0</v>
      </c>
      <c r="AM274" s="396">
        <f>'CROP MANAGEMENT'!AB283</f>
        <v>0</v>
      </c>
      <c r="AN274" s="396">
        <f>'CROP MANAGEMENT'!AC283</f>
        <v>0</v>
      </c>
      <c r="AO274" s="396">
        <f>'CROP MANAGEMENT'!AD283</f>
        <v>0</v>
      </c>
      <c r="AP274" s="396">
        <f>'CROP MANAGEMENT'!AE283</f>
        <v>0</v>
      </c>
      <c r="HL274" s="398"/>
      <c r="HM274" s="398"/>
      <c r="HN274" s="398"/>
    </row>
    <row r="275" spans="3:222" x14ac:dyDescent="0.3">
      <c r="C275" s="396">
        <f>WEATHER!C285</f>
        <v>0</v>
      </c>
      <c r="D275" s="396">
        <f>WEATHER!D285</f>
        <v>30.4</v>
      </c>
      <c r="E275" s="396">
        <f>WEATHER!E285</f>
        <v>4.4838709677419351</v>
      </c>
      <c r="AG275" s="397">
        <f>'CROP MANAGEMENT'!V284</f>
        <v>0</v>
      </c>
      <c r="AH275" s="397">
        <f>'CROP MANAGEMENT'!W284</f>
        <v>0</v>
      </c>
      <c r="AI275" s="396">
        <f>'CROP MANAGEMENT'!X284</f>
        <v>0</v>
      </c>
      <c r="AJ275" s="396">
        <f>'CROP MANAGEMENT'!Y284</f>
        <v>0</v>
      </c>
      <c r="AK275" s="396">
        <f>'CROP MANAGEMENT'!Z284</f>
        <v>0</v>
      </c>
      <c r="AL275" s="396">
        <f>'CROP MANAGEMENT'!AA284</f>
        <v>0</v>
      </c>
      <c r="AM275" s="396">
        <f>'CROP MANAGEMENT'!AB284</f>
        <v>0</v>
      </c>
      <c r="AN275" s="396">
        <f>'CROP MANAGEMENT'!AC284</f>
        <v>0</v>
      </c>
      <c r="AO275" s="396">
        <f>'CROP MANAGEMENT'!AD284</f>
        <v>0</v>
      </c>
      <c r="AP275" s="396">
        <f>'CROP MANAGEMENT'!AE284</f>
        <v>0</v>
      </c>
      <c r="HL275" s="398"/>
      <c r="HM275" s="398"/>
      <c r="HN275" s="398"/>
    </row>
    <row r="276" spans="3:222" x14ac:dyDescent="0.3">
      <c r="C276" s="396">
        <f>WEATHER!C286</f>
        <v>0</v>
      </c>
      <c r="D276" s="396">
        <f>WEATHER!D286</f>
        <v>28.4</v>
      </c>
      <c r="E276" s="396">
        <f>WEATHER!E286</f>
        <v>4.4838709677419351</v>
      </c>
      <c r="AG276" s="397">
        <f>'CROP MANAGEMENT'!V285</f>
        <v>0</v>
      </c>
      <c r="AH276" s="397">
        <f>'CROP MANAGEMENT'!W285</f>
        <v>0</v>
      </c>
      <c r="AI276" s="396">
        <f>'CROP MANAGEMENT'!X285</f>
        <v>0</v>
      </c>
      <c r="AJ276" s="396">
        <f>'CROP MANAGEMENT'!Y285</f>
        <v>0</v>
      </c>
      <c r="AK276" s="396">
        <f>'CROP MANAGEMENT'!Z285</f>
        <v>0</v>
      </c>
      <c r="AL276" s="396">
        <f>'CROP MANAGEMENT'!AA285</f>
        <v>0</v>
      </c>
      <c r="AM276" s="396">
        <f>'CROP MANAGEMENT'!AB285</f>
        <v>0</v>
      </c>
      <c r="AN276" s="396">
        <f>'CROP MANAGEMENT'!AC285</f>
        <v>0</v>
      </c>
      <c r="AO276" s="396">
        <f>'CROP MANAGEMENT'!AD285</f>
        <v>0</v>
      </c>
      <c r="AP276" s="396">
        <f>'CROP MANAGEMENT'!AE285</f>
        <v>0</v>
      </c>
      <c r="HL276" s="398"/>
      <c r="HM276" s="398"/>
      <c r="HN276" s="398"/>
    </row>
    <row r="277" spans="3:222" x14ac:dyDescent="0.3">
      <c r="C277" s="396">
        <f>WEATHER!C287</f>
        <v>0</v>
      </c>
      <c r="D277" s="396">
        <f>WEATHER!D287</f>
        <v>29.6</v>
      </c>
      <c r="E277" s="396">
        <f>WEATHER!E287</f>
        <v>4.4838709677419351</v>
      </c>
      <c r="AG277" s="397">
        <f>'CROP MANAGEMENT'!V286</f>
        <v>0</v>
      </c>
      <c r="AH277" s="397">
        <f>'CROP MANAGEMENT'!W286</f>
        <v>0</v>
      </c>
      <c r="AI277" s="396">
        <f>'CROP MANAGEMENT'!X286</f>
        <v>0</v>
      </c>
      <c r="AJ277" s="396">
        <f>'CROP MANAGEMENT'!Y286</f>
        <v>0</v>
      </c>
      <c r="AK277" s="396">
        <f>'CROP MANAGEMENT'!Z286</f>
        <v>0</v>
      </c>
      <c r="AL277" s="396">
        <f>'CROP MANAGEMENT'!AA286</f>
        <v>0</v>
      </c>
      <c r="AM277" s="396">
        <f>'CROP MANAGEMENT'!AB286</f>
        <v>0</v>
      </c>
      <c r="AN277" s="396">
        <f>'CROP MANAGEMENT'!AC286</f>
        <v>0</v>
      </c>
      <c r="AO277" s="396">
        <f>'CROP MANAGEMENT'!AD286</f>
        <v>0</v>
      </c>
      <c r="AP277" s="396">
        <f>'CROP MANAGEMENT'!AE286</f>
        <v>0</v>
      </c>
      <c r="HL277" s="398"/>
      <c r="HM277" s="398"/>
      <c r="HN277" s="398"/>
    </row>
    <row r="278" spans="3:222" x14ac:dyDescent="0.3">
      <c r="C278" s="396">
        <f>WEATHER!C288</f>
        <v>0</v>
      </c>
      <c r="D278" s="396">
        <f>WEATHER!D288</f>
        <v>28.4</v>
      </c>
      <c r="E278" s="396">
        <f>WEATHER!E288</f>
        <v>4.4838709677419351</v>
      </c>
      <c r="AG278" s="397">
        <f>'CROP MANAGEMENT'!V287</f>
        <v>0</v>
      </c>
      <c r="AH278" s="397">
        <f>'CROP MANAGEMENT'!W287</f>
        <v>0</v>
      </c>
      <c r="AI278" s="396">
        <f>'CROP MANAGEMENT'!X287</f>
        <v>0</v>
      </c>
      <c r="AJ278" s="396">
        <f>'CROP MANAGEMENT'!Y287</f>
        <v>0</v>
      </c>
      <c r="AK278" s="396">
        <f>'CROP MANAGEMENT'!Z287</f>
        <v>0</v>
      </c>
      <c r="AL278" s="396">
        <f>'CROP MANAGEMENT'!AA287</f>
        <v>0</v>
      </c>
      <c r="AM278" s="396">
        <f>'CROP MANAGEMENT'!AB287</f>
        <v>0</v>
      </c>
      <c r="AN278" s="396">
        <f>'CROP MANAGEMENT'!AC287</f>
        <v>0</v>
      </c>
      <c r="AO278" s="396">
        <f>'CROP MANAGEMENT'!AD287</f>
        <v>0</v>
      </c>
      <c r="AP278" s="396">
        <f>'CROP MANAGEMENT'!AE287</f>
        <v>0</v>
      </c>
      <c r="HL278" s="398"/>
      <c r="HM278" s="398"/>
      <c r="HN278" s="398"/>
    </row>
    <row r="279" spans="3:222" x14ac:dyDescent="0.3">
      <c r="C279" s="396">
        <f>WEATHER!C289</f>
        <v>0</v>
      </c>
      <c r="D279" s="396">
        <f>WEATHER!D289</f>
        <v>30.1</v>
      </c>
      <c r="E279" s="396">
        <f>WEATHER!E289</f>
        <v>4.4838709677419351</v>
      </c>
      <c r="AG279" s="397">
        <f>'CROP MANAGEMENT'!V288</f>
        <v>0</v>
      </c>
      <c r="AH279" s="397">
        <f>'CROP MANAGEMENT'!W288</f>
        <v>0</v>
      </c>
      <c r="AI279" s="396">
        <f>'CROP MANAGEMENT'!X288</f>
        <v>0</v>
      </c>
      <c r="AJ279" s="396">
        <f>'CROP MANAGEMENT'!Y288</f>
        <v>0</v>
      </c>
      <c r="AK279" s="396">
        <f>'CROP MANAGEMENT'!Z288</f>
        <v>0</v>
      </c>
      <c r="AL279" s="396">
        <f>'CROP MANAGEMENT'!AA288</f>
        <v>0</v>
      </c>
      <c r="AM279" s="396">
        <f>'CROP MANAGEMENT'!AB288</f>
        <v>0</v>
      </c>
      <c r="AN279" s="396">
        <f>'CROP MANAGEMENT'!AC288</f>
        <v>0</v>
      </c>
      <c r="AO279" s="396">
        <f>'CROP MANAGEMENT'!AD288</f>
        <v>0</v>
      </c>
      <c r="AP279" s="396">
        <f>'CROP MANAGEMENT'!AE288</f>
        <v>0</v>
      </c>
      <c r="HL279" s="398"/>
      <c r="HM279" s="398"/>
      <c r="HN279" s="398"/>
    </row>
    <row r="280" spans="3:222" x14ac:dyDescent="0.3">
      <c r="C280" s="396">
        <f>WEATHER!C290</f>
        <v>0</v>
      </c>
      <c r="D280" s="396">
        <f>WEATHER!D290</f>
        <v>29.2</v>
      </c>
      <c r="E280" s="396">
        <f>WEATHER!E290</f>
        <v>4.4838709677419351</v>
      </c>
      <c r="AG280" s="397">
        <f>'CROP MANAGEMENT'!V289</f>
        <v>0</v>
      </c>
      <c r="AH280" s="397">
        <f>'CROP MANAGEMENT'!W289</f>
        <v>0</v>
      </c>
      <c r="AI280" s="396">
        <f>'CROP MANAGEMENT'!X289</f>
        <v>0</v>
      </c>
      <c r="AJ280" s="396">
        <f>'CROP MANAGEMENT'!Y289</f>
        <v>0</v>
      </c>
      <c r="AK280" s="396">
        <f>'CROP MANAGEMENT'!Z289</f>
        <v>0</v>
      </c>
      <c r="AL280" s="396">
        <f>'CROP MANAGEMENT'!AA289</f>
        <v>0</v>
      </c>
      <c r="AM280" s="396">
        <f>'CROP MANAGEMENT'!AB289</f>
        <v>0</v>
      </c>
      <c r="AN280" s="396">
        <f>'CROP MANAGEMENT'!AC289</f>
        <v>0</v>
      </c>
      <c r="AO280" s="396">
        <f>'CROP MANAGEMENT'!AD289</f>
        <v>0</v>
      </c>
      <c r="AP280" s="396">
        <f>'CROP MANAGEMENT'!AE289</f>
        <v>0</v>
      </c>
      <c r="HL280" s="398"/>
      <c r="HM280" s="398"/>
      <c r="HN280" s="398"/>
    </row>
    <row r="281" spans="3:222" x14ac:dyDescent="0.3">
      <c r="C281" s="396">
        <f>WEATHER!C291</f>
        <v>0</v>
      </c>
      <c r="D281" s="396">
        <f>WEATHER!D291</f>
        <v>28.9</v>
      </c>
      <c r="E281" s="396">
        <f>WEATHER!E291</f>
        <v>4.4838709677419351</v>
      </c>
      <c r="AG281" s="397">
        <f>'CROP MANAGEMENT'!V290</f>
        <v>0</v>
      </c>
      <c r="AH281" s="397">
        <f>'CROP MANAGEMENT'!W290</f>
        <v>0</v>
      </c>
      <c r="AI281" s="396">
        <f>'CROP MANAGEMENT'!X290</f>
        <v>0</v>
      </c>
      <c r="AJ281" s="396">
        <f>'CROP MANAGEMENT'!Y290</f>
        <v>0</v>
      </c>
      <c r="AK281" s="396">
        <f>'CROP MANAGEMENT'!Z290</f>
        <v>0</v>
      </c>
      <c r="AL281" s="396">
        <f>'CROP MANAGEMENT'!AA290</f>
        <v>0</v>
      </c>
      <c r="AM281" s="396">
        <f>'CROP MANAGEMENT'!AB290</f>
        <v>0</v>
      </c>
      <c r="AN281" s="396">
        <f>'CROP MANAGEMENT'!AC290</f>
        <v>0</v>
      </c>
      <c r="AO281" s="396">
        <f>'CROP MANAGEMENT'!AD290</f>
        <v>0</v>
      </c>
      <c r="AP281" s="396">
        <f>'CROP MANAGEMENT'!AE290</f>
        <v>0</v>
      </c>
      <c r="HL281" s="398"/>
      <c r="HM281" s="398"/>
      <c r="HN281" s="398"/>
    </row>
    <row r="282" spans="3:222" x14ac:dyDescent="0.3">
      <c r="C282" s="396">
        <f>WEATHER!C292</f>
        <v>0</v>
      </c>
      <c r="D282" s="396">
        <f>WEATHER!D292</f>
        <v>29.7</v>
      </c>
      <c r="E282" s="396">
        <f>WEATHER!E292</f>
        <v>4.4838709677419351</v>
      </c>
      <c r="AG282" s="397">
        <f>'CROP MANAGEMENT'!V291</f>
        <v>0</v>
      </c>
      <c r="AH282" s="397">
        <f>'CROP MANAGEMENT'!W291</f>
        <v>0</v>
      </c>
      <c r="AI282" s="396">
        <f>'CROP MANAGEMENT'!X291</f>
        <v>0</v>
      </c>
      <c r="AJ282" s="396">
        <f>'CROP MANAGEMENT'!Y291</f>
        <v>0</v>
      </c>
      <c r="AK282" s="396">
        <f>'CROP MANAGEMENT'!Z291</f>
        <v>0</v>
      </c>
      <c r="AL282" s="396">
        <f>'CROP MANAGEMENT'!AA291</f>
        <v>0</v>
      </c>
      <c r="AM282" s="396">
        <f>'CROP MANAGEMENT'!AB291</f>
        <v>0</v>
      </c>
      <c r="AN282" s="396">
        <f>'CROP MANAGEMENT'!AC291</f>
        <v>0</v>
      </c>
      <c r="AO282" s="396">
        <f>'CROP MANAGEMENT'!AD291</f>
        <v>0</v>
      </c>
      <c r="AP282" s="396">
        <f>'CROP MANAGEMENT'!AE291</f>
        <v>0</v>
      </c>
      <c r="HL282" s="398"/>
      <c r="HM282" s="398"/>
      <c r="HN282" s="398"/>
    </row>
    <row r="283" spans="3:222" x14ac:dyDescent="0.3">
      <c r="C283" s="396">
        <f>WEATHER!C293</f>
        <v>0</v>
      </c>
      <c r="D283" s="396">
        <f>WEATHER!D293</f>
        <v>29.9</v>
      </c>
      <c r="E283" s="396">
        <f>WEATHER!E293</f>
        <v>4.4838709677419351</v>
      </c>
      <c r="AG283" s="397">
        <f>'CROP MANAGEMENT'!V292</f>
        <v>0</v>
      </c>
      <c r="AH283" s="397">
        <f>'CROP MANAGEMENT'!W292</f>
        <v>0</v>
      </c>
      <c r="AI283" s="396">
        <f>'CROP MANAGEMENT'!X292</f>
        <v>0</v>
      </c>
      <c r="AJ283" s="396">
        <f>'CROP MANAGEMENT'!Y292</f>
        <v>0</v>
      </c>
      <c r="AK283" s="396">
        <f>'CROP MANAGEMENT'!Z292</f>
        <v>0</v>
      </c>
      <c r="AL283" s="396">
        <f>'CROP MANAGEMENT'!AA292</f>
        <v>0</v>
      </c>
      <c r="AM283" s="396">
        <f>'CROP MANAGEMENT'!AB292</f>
        <v>0</v>
      </c>
      <c r="AN283" s="396">
        <f>'CROP MANAGEMENT'!AC292</f>
        <v>0</v>
      </c>
      <c r="AO283" s="396">
        <f>'CROP MANAGEMENT'!AD292</f>
        <v>0</v>
      </c>
      <c r="AP283" s="396">
        <f>'CROP MANAGEMENT'!AE292</f>
        <v>0</v>
      </c>
      <c r="HL283" s="398"/>
      <c r="HM283" s="398"/>
      <c r="HN283" s="398"/>
    </row>
    <row r="284" spans="3:222" x14ac:dyDescent="0.3">
      <c r="C284" s="396">
        <f>WEATHER!C294</f>
        <v>0</v>
      </c>
      <c r="D284" s="396">
        <f>WEATHER!D294</f>
        <v>29.1</v>
      </c>
      <c r="E284" s="396">
        <f>WEATHER!E294</f>
        <v>4.4838709677419351</v>
      </c>
      <c r="AG284" s="397">
        <f>'CROP MANAGEMENT'!V293</f>
        <v>0</v>
      </c>
      <c r="AH284" s="397">
        <f>'CROP MANAGEMENT'!W293</f>
        <v>0</v>
      </c>
      <c r="AI284" s="396">
        <f>'CROP MANAGEMENT'!X293</f>
        <v>0</v>
      </c>
      <c r="AJ284" s="396">
        <f>'CROP MANAGEMENT'!Y293</f>
        <v>0</v>
      </c>
      <c r="AK284" s="396">
        <f>'CROP MANAGEMENT'!Z293</f>
        <v>0</v>
      </c>
      <c r="AL284" s="396">
        <f>'CROP MANAGEMENT'!AA293</f>
        <v>0</v>
      </c>
      <c r="AM284" s="396">
        <f>'CROP MANAGEMENT'!AB293</f>
        <v>0</v>
      </c>
      <c r="AN284" s="396">
        <f>'CROP MANAGEMENT'!AC293</f>
        <v>0</v>
      </c>
      <c r="AO284" s="396">
        <f>'CROP MANAGEMENT'!AD293</f>
        <v>0</v>
      </c>
      <c r="AP284" s="396">
        <f>'CROP MANAGEMENT'!AE293</f>
        <v>0</v>
      </c>
      <c r="HL284" s="398"/>
      <c r="HM284" s="398"/>
      <c r="HN284" s="398"/>
    </row>
    <row r="285" spans="3:222" x14ac:dyDescent="0.3">
      <c r="C285" s="396">
        <f>WEATHER!C295</f>
        <v>0</v>
      </c>
      <c r="D285" s="396">
        <f>WEATHER!D295</f>
        <v>30.7</v>
      </c>
      <c r="E285" s="396">
        <f>WEATHER!E295</f>
        <v>4.4838709677419351</v>
      </c>
      <c r="AG285" s="397">
        <f>'CROP MANAGEMENT'!V294</f>
        <v>0</v>
      </c>
      <c r="AH285" s="397">
        <f>'CROP MANAGEMENT'!W294</f>
        <v>0</v>
      </c>
      <c r="AI285" s="396">
        <f>'CROP MANAGEMENT'!X294</f>
        <v>0</v>
      </c>
      <c r="AJ285" s="396">
        <f>'CROP MANAGEMENT'!Y294</f>
        <v>0</v>
      </c>
      <c r="AK285" s="396">
        <f>'CROP MANAGEMENT'!Z294</f>
        <v>0</v>
      </c>
      <c r="AL285" s="396">
        <f>'CROP MANAGEMENT'!AA294</f>
        <v>0</v>
      </c>
      <c r="AM285" s="396">
        <f>'CROP MANAGEMENT'!AB294</f>
        <v>0</v>
      </c>
      <c r="AN285" s="396">
        <f>'CROP MANAGEMENT'!AC294</f>
        <v>0</v>
      </c>
      <c r="AO285" s="396">
        <f>'CROP MANAGEMENT'!AD294</f>
        <v>0</v>
      </c>
      <c r="AP285" s="396">
        <f>'CROP MANAGEMENT'!AE294</f>
        <v>0</v>
      </c>
      <c r="HL285" s="398"/>
      <c r="HM285" s="398"/>
      <c r="HN285" s="398"/>
    </row>
    <row r="286" spans="3:222" x14ac:dyDescent="0.3">
      <c r="C286" s="396">
        <f>WEATHER!C296</f>
        <v>0</v>
      </c>
      <c r="D286" s="396">
        <f>WEATHER!D296</f>
        <v>30.1</v>
      </c>
      <c r="E286" s="396">
        <f>WEATHER!E296</f>
        <v>4.4838709677419351</v>
      </c>
      <c r="AG286" s="397">
        <f>'CROP MANAGEMENT'!V295</f>
        <v>0</v>
      </c>
      <c r="AH286" s="397">
        <f>'CROP MANAGEMENT'!W295</f>
        <v>0</v>
      </c>
      <c r="AI286" s="396">
        <f>'CROP MANAGEMENT'!X295</f>
        <v>0</v>
      </c>
      <c r="AJ286" s="396">
        <f>'CROP MANAGEMENT'!Y295</f>
        <v>0</v>
      </c>
      <c r="AK286" s="396">
        <f>'CROP MANAGEMENT'!Z295</f>
        <v>0</v>
      </c>
      <c r="AL286" s="396">
        <f>'CROP MANAGEMENT'!AA295</f>
        <v>0</v>
      </c>
      <c r="AM286" s="396">
        <f>'CROP MANAGEMENT'!AB295</f>
        <v>0</v>
      </c>
      <c r="AN286" s="396">
        <f>'CROP MANAGEMENT'!AC295</f>
        <v>0</v>
      </c>
      <c r="AO286" s="396">
        <f>'CROP MANAGEMENT'!AD295</f>
        <v>0</v>
      </c>
      <c r="AP286" s="396">
        <f>'CROP MANAGEMENT'!AE295</f>
        <v>0</v>
      </c>
      <c r="HL286" s="398"/>
      <c r="HM286" s="398"/>
      <c r="HN286" s="398"/>
    </row>
    <row r="287" spans="3:222" x14ac:dyDescent="0.3">
      <c r="C287" s="396">
        <f>WEATHER!C297</f>
        <v>0</v>
      </c>
      <c r="D287" s="396">
        <f>WEATHER!D297</f>
        <v>29.4</v>
      </c>
      <c r="E287" s="396">
        <f>WEATHER!E297</f>
        <v>4.4838709677419351</v>
      </c>
      <c r="AG287" s="397">
        <f>'CROP MANAGEMENT'!V296</f>
        <v>0</v>
      </c>
      <c r="AH287" s="397">
        <f>'CROP MANAGEMENT'!W296</f>
        <v>0</v>
      </c>
      <c r="AI287" s="396">
        <f>'CROP MANAGEMENT'!X296</f>
        <v>0</v>
      </c>
      <c r="AJ287" s="396">
        <f>'CROP MANAGEMENT'!Y296</f>
        <v>0</v>
      </c>
      <c r="AK287" s="396">
        <f>'CROP MANAGEMENT'!Z296</f>
        <v>0</v>
      </c>
      <c r="AL287" s="396">
        <f>'CROP MANAGEMENT'!AA296</f>
        <v>0</v>
      </c>
      <c r="AM287" s="396">
        <f>'CROP MANAGEMENT'!AB296</f>
        <v>0</v>
      </c>
      <c r="AN287" s="396">
        <f>'CROP MANAGEMENT'!AC296</f>
        <v>0</v>
      </c>
      <c r="AO287" s="396">
        <f>'CROP MANAGEMENT'!AD296</f>
        <v>0</v>
      </c>
      <c r="AP287" s="396">
        <f>'CROP MANAGEMENT'!AE296</f>
        <v>0</v>
      </c>
      <c r="HL287" s="398"/>
      <c r="HM287" s="398"/>
      <c r="HN287" s="398"/>
    </row>
    <row r="288" spans="3:222" x14ac:dyDescent="0.3">
      <c r="C288" s="396">
        <f>WEATHER!C298</f>
        <v>53</v>
      </c>
      <c r="D288" s="396">
        <f>WEATHER!D298</f>
        <v>29.5</v>
      </c>
      <c r="E288" s="396">
        <f>WEATHER!E298</f>
        <v>4.4838709677419351</v>
      </c>
      <c r="AG288" s="397">
        <f>'CROP MANAGEMENT'!V297</f>
        <v>0</v>
      </c>
      <c r="AH288" s="397">
        <f>'CROP MANAGEMENT'!W297</f>
        <v>0</v>
      </c>
      <c r="AI288" s="396">
        <f>'CROP MANAGEMENT'!X297</f>
        <v>0</v>
      </c>
      <c r="AJ288" s="396">
        <f>'CROP MANAGEMENT'!Y297</f>
        <v>0</v>
      </c>
      <c r="AK288" s="396">
        <f>'CROP MANAGEMENT'!Z297</f>
        <v>0</v>
      </c>
      <c r="AL288" s="396">
        <f>'CROP MANAGEMENT'!AA297</f>
        <v>0</v>
      </c>
      <c r="AM288" s="396">
        <f>'CROP MANAGEMENT'!AB297</f>
        <v>0</v>
      </c>
      <c r="AN288" s="396">
        <f>'CROP MANAGEMENT'!AC297</f>
        <v>0</v>
      </c>
      <c r="AO288" s="396">
        <f>'CROP MANAGEMENT'!AD297</f>
        <v>0</v>
      </c>
      <c r="AP288" s="396">
        <f>'CROP MANAGEMENT'!AE297</f>
        <v>0</v>
      </c>
      <c r="HL288" s="398"/>
      <c r="HM288" s="398"/>
      <c r="HN288" s="398"/>
    </row>
    <row r="289" spans="3:222" x14ac:dyDescent="0.3">
      <c r="C289" s="396">
        <f>WEATHER!C299</f>
        <v>28</v>
      </c>
      <c r="D289" s="396">
        <f>WEATHER!D299</f>
        <v>27.5</v>
      </c>
      <c r="E289" s="396">
        <f>WEATHER!E299</f>
        <v>4.4838709677419351</v>
      </c>
      <c r="AG289" s="397">
        <f>'CROP MANAGEMENT'!V298</f>
        <v>0</v>
      </c>
      <c r="AH289" s="397">
        <f>'CROP MANAGEMENT'!W298</f>
        <v>0</v>
      </c>
      <c r="AI289" s="396">
        <f>'CROP MANAGEMENT'!X298</f>
        <v>0</v>
      </c>
      <c r="AJ289" s="396">
        <f>'CROP MANAGEMENT'!Y298</f>
        <v>0</v>
      </c>
      <c r="AK289" s="396">
        <f>'CROP MANAGEMENT'!Z298</f>
        <v>0</v>
      </c>
      <c r="AL289" s="396">
        <f>'CROP MANAGEMENT'!AA298</f>
        <v>0</v>
      </c>
      <c r="AM289" s="396">
        <f>'CROP MANAGEMENT'!AB298</f>
        <v>0</v>
      </c>
      <c r="AN289" s="396">
        <f>'CROP MANAGEMENT'!AC298</f>
        <v>0</v>
      </c>
      <c r="AO289" s="396">
        <f>'CROP MANAGEMENT'!AD298</f>
        <v>0</v>
      </c>
      <c r="AP289" s="396">
        <f>'CROP MANAGEMENT'!AE298</f>
        <v>0</v>
      </c>
      <c r="HL289" s="398"/>
      <c r="HM289" s="398"/>
      <c r="HN289" s="398"/>
    </row>
    <row r="290" spans="3:222" x14ac:dyDescent="0.3">
      <c r="C290" s="396">
        <f>WEATHER!C300</f>
        <v>0</v>
      </c>
      <c r="D290" s="396">
        <f>WEATHER!D300</f>
        <v>29.4</v>
      </c>
      <c r="E290" s="396">
        <f>WEATHER!E300</f>
        <v>4.4838709677419351</v>
      </c>
      <c r="AG290" s="397">
        <f>'CROP MANAGEMENT'!V299</f>
        <v>0</v>
      </c>
      <c r="AH290" s="397">
        <f>'CROP MANAGEMENT'!W299</f>
        <v>0</v>
      </c>
      <c r="AI290" s="396">
        <f>'CROP MANAGEMENT'!X299</f>
        <v>0</v>
      </c>
      <c r="AJ290" s="396">
        <f>'CROP MANAGEMENT'!Y299</f>
        <v>0</v>
      </c>
      <c r="AK290" s="396">
        <f>'CROP MANAGEMENT'!Z299</f>
        <v>0</v>
      </c>
      <c r="AL290" s="396">
        <f>'CROP MANAGEMENT'!AA299</f>
        <v>0</v>
      </c>
      <c r="AM290" s="396">
        <f>'CROP MANAGEMENT'!AB299</f>
        <v>0</v>
      </c>
      <c r="AN290" s="396">
        <f>'CROP MANAGEMENT'!AC299</f>
        <v>0</v>
      </c>
      <c r="AO290" s="396">
        <f>'CROP MANAGEMENT'!AD299</f>
        <v>0</v>
      </c>
      <c r="AP290" s="396">
        <f>'CROP MANAGEMENT'!AE299</f>
        <v>0</v>
      </c>
      <c r="HL290" s="398"/>
      <c r="HM290" s="398"/>
      <c r="HN290" s="398"/>
    </row>
    <row r="291" spans="3:222" x14ac:dyDescent="0.3">
      <c r="C291" s="396">
        <f>WEATHER!C301</f>
        <v>0</v>
      </c>
      <c r="D291" s="396">
        <f>WEATHER!D301</f>
        <v>29.2</v>
      </c>
      <c r="E291" s="396">
        <f>WEATHER!E301</f>
        <v>4.4838709677419351</v>
      </c>
      <c r="AG291" s="397">
        <f>'CROP MANAGEMENT'!V300</f>
        <v>0</v>
      </c>
      <c r="AH291" s="397">
        <f>'CROP MANAGEMENT'!W300</f>
        <v>0</v>
      </c>
      <c r="AI291" s="396">
        <f>'CROP MANAGEMENT'!X300</f>
        <v>0</v>
      </c>
      <c r="AJ291" s="396">
        <f>'CROP MANAGEMENT'!Y300</f>
        <v>0</v>
      </c>
      <c r="AK291" s="396">
        <f>'CROP MANAGEMENT'!Z300</f>
        <v>0</v>
      </c>
      <c r="AL291" s="396">
        <f>'CROP MANAGEMENT'!AA300</f>
        <v>0</v>
      </c>
      <c r="AM291" s="396">
        <f>'CROP MANAGEMENT'!AB300</f>
        <v>0</v>
      </c>
      <c r="AN291" s="396">
        <f>'CROP MANAGEMENT'!AC300</f>
        <v>0</v>
      </c>
      <c r="AO291" s="396">
        <f>'CROP MANAGEMENT'!AD300</f>
        <v>0</v>
      </c>
      <c r="AP291" s="396">
        <f>'CROP MANAGEMENT'!AE300</f>
        <v>0</v>
      </c>
      <c r="HL291" s="398"/>
      <c r="HM291" s="398"/>
      <c r="HN291" s="398"/>
    </row>
    <row r="292" spans="3:222" x14ac:dyDescent="0.3">
      <c r="C292" s="396">
        <f>WEATHER!C302</f>
        <v>0</v>
      </c>
      <c r="D292" s="396">
        <f>WEATHER!D302</f>
        <v>27.7</v>
      </c>
      <c r="E292" s="396">
        <f>WEATHER!E302</f>
        <v>4.4838709677419351</v>
      </c>
      <c r="AG292" s="397">
        <f>'CROP MANAGEMENT'!V301</f>
        <v>0</v>
      </c>
      <c r="AH292" s="397">
        <f>'CROP MANAGEMENT'!W301</f>
        <v>0</v>
      </c>
      <c r="AI292" s="396">
        <f>'CROP MANAGEMENT'!X301</f>
        <v>0</v>
      </c>
      <c r="AJ292" s="396">
        <f>'CROP MANAGEMENT'!Y301</f>
        <v>0</v>
      </c>
      <c r="AK292" s="396">
        <f>'CROP MANAGEMENT'!Z301</f>
        <v>0</v>
      </c>
      <c r="AL292" s="396">
        <f>'CROP MANAGEMENT'!AA301</f>
        <v>0</v>
      </c>
      <c r="AM292" s="396">
        <f>'CROP MANAGEMENT'!AB301</f>
        <v>0</v>
      </c>
      <c r="AN292" s="396">
        <f>'CROP MANAGEMENT'!AC301</f>
        <v>0</v>
      </c>
      <c r="AO292" s="396">
        <f>'CROP MANAGEMENT'!AD301</f>
        <v>0</v>
      </c>
      <c r="AP292" s="396">
        <f>'CROP MANAGEMENT'!AE301</f>
        <v>0</v>
      </c>
      <c r="HL292" s="398"/>
      <c r="HM292" s="398"/>
      <c r="HN292" s="398"/>
    </row>
    <row r="293" spans="3:222" x14ac:dyDescent="0.3">
      <c r="C293" s="396">
        <f>WEATHER!C303</f>
        <v>0</v>
      </c>
      <c r="D293" s="396">
        <f>WEATHER!D303</f>
        <v>27.7</v>
      </c>
      <c r="E293" s="396">
        <f>WEATHER!E303</f>
        <v>4.4838709677419351</v>
      </c>
      <c r="AG293" s="397">
        <f>'CROP MANAGEMENT'!V302</f>
        <v>0</v>
      </c>
      <c r="AH293" s="397">
        <f>'CROP MANAGEMENT'!W302</f>
        <v>0</v>
      </c>
      <c r="AI293" s="396">
        <f>'CROP MANAGEMENT'!X302</f>
        <v>0</v>
      </c>
      <c r="AJ293" s="396">
        <f>'CROP MANAGEMENT'!Y302</f>
        <v>0</v>
      </c>
      <c r="AK293" s="396">
        <f>'CROP MANAGEMENT'!Z302</f>
        <v>0</v>
      </c>
      <c r="AL293" s="396">
        <f>'CROP MANAGEMENT'!AA302</f>
        <v>0</v>
      </c>
      <c r="AM293" s="396">
        <f>'CROP MANAGEMENT'!AB302</f>
        <v>0</v>
      </c>
      <c r="AN293" s="396">
        <f>'CROP MANAGEMENT'!AC302</f>
        <v>0</v>
      </c>
      <c r="AO293" s="396">
        <f>'CROP MANAGEMENT'!AD302</f>
        <v>0</v>
      </c>
      <c r="AP293" s="396">
        <f>'CROP MANAGEMENT'!AE302</f>
        <v>0</v>
      </c>
      <c r="HL293" s="398"/>
      <c r="HM293" s="398"/>
      <c r="HN293" s="398"/>
    </row>
    <row r="294" spans="3:222" x14ac:dyDescent="0.3">
      <c r="C294" s="396">
        <f>WEATHER!C304</f>
        <v>54</v>
      </c>
      <c r="D294" s="396">
        <f>WEATHER!D304</f>
        <v>29.7</v>
      </c>
      <c r="E294" s="396">
        <f>WEATHER!E304</f>
        <v>4.4838709677419351</v>
      </c>
      <c r="AG294" s="397">
        <f>'CROP MANAGEMENT'!V303</f>
        <v>0</v>
      </c>
      <c r="AH294" s="397">
        <f>'CROP MANAGEMENT'!W303</f>
        <v>0</v>
      </c>
      <c r="AI294" s="396">
        <f>'CROP MANAGEMENT'!X303</f>
        <v>0</v>
      </c>
      <c r="AJ294" s="396">
        <f>'CROP MANAGEMENT'!Y303</f>
        <v>0</v>
      </c>
      <c r="AK294" s="396">
        <f>'CROP MANAGEMENT'!Z303</f>
        <v>0</v>
      </c>
      <c r="AL294" s="396">
        <f>'CROP MANAGEMENT'!AA303</f>
        <v>0</v>
      </c>
      <c r="AM294" s="396">
        <f>'CROP MANAGEMENT'!AB303</f>
        <v>0</v>
      </c>
      <c r="AN294" s="396">
        <f>'CROP MANAGEMENT'!AC303</f>
        <v>0</v>
      </c>
      <c r="AO294" s="396">
        <f>'CROP MANAGEMENT'!AD303</f>
        <v>0</v>
      </c>
      <c r="AP294" s="396">
        <f>'CROP MANAGEMENT'!AE303</f>
        <v>0</v>
      </c>
      <c r="HL294" s="398"/>
      <c r="HM294" s="398"/>
      <c r="HN294" s="398"/>
    </row>
    <row r="295" spans="3:222" x14ac:dyDescent="0.3">
      <c r="C295" s="396">
        <f>WEATHER!C305</f>
        <v>10</v>
      </c>
      <c r="D295" s="396">
        <f>WEATHER!D305</f>
        <v>31.9</v>
      </c>
      <c r="E295" s="396">
        <f>WEATHER!E305</f>
        <v>4.4838709677419351</v>
      </c>
      <c r="AG295" s="397">
        <f>'CROP MANAGEMENT'!V304</f>
        <v>0</v>
      </c>
      <c r="AH295" s="397">
        <f>'CROP MANAGEMENT'!W304</f>
        <v>0</v>
      </c>
      <c r="AI295" s="396">
        <f>'CROP MANAGEMENT'!X304</f>
        <v>0</v>
      </c>
      <c r="AJ295" s="396">
        <f>'CROP MANAGEMENT'!Y304</f>
        <v>0</v>
      </c>
      <c r="AK295" s="396">
        <f>'CROP MANAGEMENT'!Z304</f>
        <v>0</v>
      </c>
      <c r="AL295" s="396">
        <f>'CROP MANAGEMENT'!AA304</f>
        <v>0</v>
      </c>
      <c r="AM295" s="396">
        <f>'CROP MANAGEMENT'!AB304</f>
        <v>0</v>
      </c>
      <c r="AN295" s="396">
        <f>'CROP MANAGEMENT'!AC304</f>
        <v>0</v>
      </c>
      <c r="AO295" s="396">
        <f>'CROP MANAGEMENT'!AD304</f>
        <v>0</v>
      </c>
      <c r="AP295" s="396">
        <f>'CROP MANAGEMENT'!AE304</f>
        <v>0</v>
      </c>
      <c r="HL295" s="398"/>
      <c r="HM295" s="398"/>
      <c r="HN295" s="398"/>
    </row>
    <row r="296" spans="3:222" x14ac:dyDescent="0.3">
      <c r="C296" s="396">
        <f>WEATHER!C306</f>
        <v>0</v>
      </c>
      <c r="D296" s="396">
        <f>WEATHER!D306</f>
        <v>32.9</v>
      </c>
      <c r="E296" s="396">
        <f>WEATHER!E306</f>
        <v>4.4838709677419351</v>
      </c>
      <c r="AG296" s="397">
        <f>'CROP MANAGEMENT'!V305</f>
        <v>0</v>
      </c>
      <c r="AH296" s="397">
        <f>'CROP MANAGEMENT'!W305</f>
        <v>0</v>
      </c>
      <c r="AI296" s="396">
        <f>'CROP MANAGEMENT'!X305</f>
        <v>0</v>
      </c>
      <c r="AJ296" s="396">
        <f>'CROP MANAGEMENT'!Y305</f>
        <v>0</v>
      </c>
      <c r="AK296" s="396">
        <f>'CROP MANAGEMENT'!Z305</f>
        <v>0</v>
      </c>
      <c r="AL296" s="396">
        <f>'CROP MANAGEMENT'!AA305</f>
        <v>0</v>
      </c>
      <c r="AM296" s="396">
        <f>'CROP MANAGEMENT'!AB305</f>
        <v>0</v>
      </c>
      <c r="AN296" s="396">
        <f>'CROP MANAGEMENT'!AC305</f>
        <v>0</v>
      </c>
      <c r="AO296" s="396">
        <f>'CROP MANAGEMENT'!AD305</f>
        <v>0</v>
      </c>
      <c r="AP296" s="396">
        <f>'CROP MANAGEMENT'!AE305</f>
        <v>0</v>
      </c>
      <c r="HL296" s="398"/>
      <c r="HM296" s="398"/>
      <c r="HN296" s="398"/>
    </row>
    <row r="297" spans="3:222" x14ac:dyDescent="0.3">
      <c r="C297" s="396">
        <f>WEATHER!C307</f>
        <v>23</v>
      </c>
      <c r="D297" s="396">
        <f>WEATHER!D307</f>
        <v>30.3</v>
      </c>
      <c r="E297" s="396">
        <f>WEATHER!E307</f>
        <v>4.4838709677419351</v>
      </c>
      <c r="AG297" s="397">
        <f>'CROP MANAGEMENT'!V306</f>
        <v>0</v>
      </c>
      <c r="AH297" s="397">
        <f>'CROP MANAGEMENT'!W306</f>
        <v>0</v>
      </c>
      <c r="AI297" s="396">
        <f>'CROP MANAGEMENT'!X306</f>
        <v>0</v>
      </c>
      <c r="AJ297" s="396">
        <f>'CROP MANAGEMENT'!Y306</f>
        <v>0</v>
      </c>
      <c r="AK297" s="396">
        <f>'CROP MANAGEMENT'!Z306</f>
        <v>0</v>
      </c>
      <c r="AL297" s="396">
        <f>'CROP MANAGEMENT'!AA306</f>
        <v>0</v>
      </c>
      <c r="AM297" s="396">
        <f>'CROP MANAGEMENT'!AB306</f>
        <v>0</v>
      </c>
      <c r="AN297" s="396">
        <f>'CROP MANAGEMENT'!AC306</f>
        <v>0</v>
      </c>
      <c r="AO297" s="396">
        <f>'CROP MANAGEMENT'!AD306</f>
        <v>0</v>
      </c>
      <c r="AP297" s="396">
        <f>'CROP MANAGEMENT'!AE306</f>
        <v>0</v>
      </c>
      <c r="HL297" s="398"/>
      <c r="HM297" s="398"/>
      <c r="HN297" s="398"/>
    </row>
    <row r="298" spans="3:222" x14ac:dyDescent="0.3">
      <c r="C298" s="396">
        <f>WEATHER!C308</f>
        <v>0</v>
      </c>
      <c r="D298" s="396">
        <f>WEATHER!D308</f>
        <v>29.6</v>
      </c>
      <c r="E298" s="396">
        <f>WEATHER!E308</f>
        <v>4.4838709677419351</v>
      </c>
      <c r="AG298" s="397">
        <f>'CROP MANAGEMENT'!V307</f>
        <v>0</v>
      </c>
      <c r="AH298" s="397">
        <f>'CROP MANAGEMENT'!W307</f>
        <v>0</v>
      </c>
      <c r="AI298" s="396">
        <f>'CROP MANAGEMENT'!X307</f>
        <v>0</v>
      </c>
      <c r="AJ298" s="396">
        <f>'CROP MANAGEMENT'!Y307</f>
        <v>0</v>
      </c>
      <c r="AK298" s="396">
        <f>'CROP MANAGEMENT'!Z307</f>
        <v>0</v>
      </c>
      <c r="AL298" s="396">
        <f>'CROP MANAGEMENT'!AA307</f>
        <v>0</v>
      </c>
      <c r="AM298" s="396">
        <f>'CROP MANAGEMENT'!AB307</f>
        <v>0</v>
      </c>
      <c r="AN298" s="396">
        <f>'CROP MANAGEMENT'!AC307</f>
        <v>0</v>
      </c>
      <c r="AO298" s="396">
        <f>'CROP MANAGEMENT'!AD307</f>
        <v>0</v>
      </c>
      <c r="AP298" s="396">
        <f>'CROP MANAGEMENT'!AE307</f>
        <v>0</v>
      </c>
      <c r="HL298" s="398"/>
      <c r="HM298" s="398"/>
      <c r="HN298" s="398"/>
    </row>
    <row r="299" spans="3:222" x14ac:dyDescent="0.3">
      <c r="C299" s="396">
        <f>WEATHER!C309</f>
        <v>0</v>
      </c>
      <c r="D299" s="396">
        <f>WEATHER!D309</f>
        <v>28.5</v>
      </c>
      <c r="E299" s="396">
        <f>WEATHER!E309</f>
        <v>4.4838709677419351</v>
      </c>
      <c r="AG299" s="397">
        <f>'CROP MANAGEMENT'!V308</f>
        <v>0</v>
      </c>
      <c r="AH299" s="397">
        <f>'CROP MANAGEMENT'!W308</f>
        <v>0</v>
      </c>
      <c r="AI299" s="396">
        <f>'CROP MANAGEMENT'!X308</f>
        <v>0</v>
      </c>
      <c r="AJ299" s="396">
        <f>'CROP MANAGEMENT'!Y308</f>
        <v>0</v>
      </c>
      <c r="AK299" s="396">
        <f>'CROP MANAGEMENT'!Z308</f>
        <v>0</v>
      </c>
      <c r="AL299" s="396">
        <f>'CROP MANAGEMENT'!AA308</f>
        <v>0</v>
      </c>
      <c r="AM299" s="396">
        <f>'CROP MANAGEMENT'!AB308</f>
        <v>0</v>
      </c>
      <c r="AN299" s="396">
        <f>'CROP MANAGEMENT'!AC308</f>
        <v>0</v>
      </c>
      <c r="AO299" s="396">
        <f>'CROP MANAGEMENT'!AD308</f>
        <v>0</v>
      </c>
      <c r="AP299" s="396">
        <f>'CROP MANAGEMENT'!AE308</f>
        <v>0</v>
      </c>
      <c r="HL299" s="398"/>
      <c r="HM299" s="398"/>
      <c r="HN299" s="398"/>
    </row>
    <row r="300" spans="3:222" x14ac:dyDescent="0.3">
      <c r="C300" s="396">
        <f>WEATHER!C310</f>
        <v>7</v>
      </c>
      <c r="D300" s="396">
        <f>WEATHER!D310</f>
        <v>28.3</v>
      </c>
      <c r="E300" s="396">
        <f>WEATHER!E310</f>
        <v>4.4838709677419351</v>
      </c>
      <c r="AG300" s="397">
        <f>'CROP MANAGEMENT'!V309</f>
        <v>0</v>
      </c>
      <c r="AH300" s="397">
        <f>'CROP MANAGEMENT'!W309</f>
        <v>0</v>
      </c>
      <c r="AI300" s="396">
        <f>'CROP MANAGEMENT'!X309</f>
        <v>0</v>
      </c>
      <c r="AJ300" s="396">
        <f>'CROP MANAGEMENT'!Y309</f>
        <v>0</v>
      </c>
      <c r="AK300" s="396">
        <f>'CROP MANAGEMENT'!Z309</f>
        <v>0</v>
      </c>
      <c r="AL300" s="396">
        <f>'CROP MANAGEMENT'!AA309</f>
        <v>0</v>
      </c>
      <c r="AM300" s="396">
        <f>'CROP MANAGEMENT'!AB309</f>
        <v>0</v>
      </c>
      <c r="AN300" s="396">
        <f>'CROP MANAGEMENT'!AC309</f>
        <v>0</v>
      </c>
      <c r="AO300" s="396">
        <f>'CROP MANAGEMENT'!AD309</f>
        <v>0</v>
      </c>
      <c r="AP300" s="396">
        <f>'CROP MANAGEMENT'!AE309</f>
        <v>0</v>
      </c>
      <c r="HL300" s="398"/>
      <c r="HM300" s="398"/>
      <c r="HN300" s="398"/>
    </row>
    <row r="301" spans="3:222" x14ac:dyDescent="0.3">
      <c r="C301" s="396">
        <f>WEATHER!C311</f>
        <v>0</v>
      </c>
      <c r="D301" s="396">
        <f>WEATHER!D311</f>
        <v>29</v>
      </c>
      <c r="E301" s="396">
        <f>WEATHER!E311</f>
        <v>4.4838709677419351</v>
      </c>
      <c r="AG301" s="397">
        <f>'CROP MANAGEMENT'!V310</f>
        <v>0</v>
      </c>
      <c r="AH301" s="397">
        <f>'CROP MANAGEMENT'!W310</f>
        <v>0</v>
      </c>
      <c r="AI301" s="396">
        <f>'CROP MANAGEMENT'!X310</f>
        <v>0</v>
      </c>
      <c r="AJ301" s="396">
        <f>'CROP MANAGEMENT'!Y310</f>
        <v>0</v>
      </c>
      <c r="AK301" s="396">
        <f>'CROP MANAGEMENT'!Z310</f>
        <v>0</v>
      </c>
      <c r="AL301" s="396">
        <f>'CROP MANAGEMENT'!AA310</f>
        <v>0</v>
      </c>
      <c r="AM301" s="396">
        <f>'CROP MANAGEMENT'!AB310</f>
        <v>0</v>
      </c>
      <c r="AN301" s="396">
        <f>'CROP MANAGEMENT'!AC310</f>
        <v>0</v>
      </c>
      <c r="AO301" s="396">
        <f>'CROP MANAGEMENT'!AD310</f>
        <v>0</v>
      </c>
      <c r="AP301" s="396">
        <f>'CROP MANAGEMENT'!AE310</f>
        <v>0</v>
      </c>
      <c r="HL301" s="398"/>
      <c r="HM301" s="398"/>
      <c r="HN301" s="398"/>
    </row>
    <row r="302" spans="3:222" x14ac:dyDescent="0.3">
      <c r="C302" s="396">
        <f>WEATHER!C312</f>
        <v>0</v>
      </c>
      <c r="D302" s="396">
        <f>WEATHER!D312</f>
        <v>27.8</v>
      </c>
      <c r="E302" s="396">
        <f>WEATHER!E312</f>
        <v>4.4838709677419351</v>
      </c>
      <c r="AG302" s="397">
        <f>'CROP MANAGEMENT'!V311</f>
        <v>0</v>
      </c>
      <c r="AH302" s="397">
        <f>'CROP MANAGEMENT'!W311</f>
        <v>0</v>
      </c>
      <c r="AI302" s="396">
        <f>'CROP MANAGEMENT'!X311</f>
        <v>0</v>
      </c>
      <c r="AJ302" s="396">
        <f>'CROP MANAGEMENT'!Y311</f>
        <v>0</v>
      </c>
      <c r="AK302" s="396">
        <f>'CROP MANAGEMENT'!Z311</f>
        <v>0</v>
      </c>
      <c r="AL302" s="396">
        <f>'CROP MANAGEMENT'!AA311</f>
        <v>0</v>
      </c>
      <c r="AM302" s="396">
        <f>'CROP MANAGEMENT'!AB311</f>
        <v>0</v>
      </c>
      <c r="AN302" s="396">
        <f>'CROP MANAGEMENT'!AC311</f>
        <v>0</v>
      </c>
      <c r="AO302" s="396">
        <f>'CROP MANAGEMENT'!AD311</f>
        <v>0</v>
      </c>
      <c r="AP302" s="396">
        <f>'CROP MANAGEMENT'!AE311</f>
        <v>0</v>
      </c>
      <c r="HL302" s="398"/>
      <c r="HM302" s="398"/>
      <c r="HN302" s="398"/>
    </row>
    <row r="303" spans="3:222" x14ac:dyDescent="0.3">
      <c r="C303" s="396">
        <f>WEATHER!C313</f>
        <v>0</v>
      </c>
      <c r="D303" s="396">
        <f>WEATHER!D313</f>
        <v>30.5</v>
      </c>
      <c r="E303" s="396">
        <f>WEATHER!E313</f>
        <v>4.4838709677419351</v>
      </c>
      <c r="AG303" s="397">
        <f>'CROP MANAGEMENT'!V312</f>
        <v>0</v>
      </c>
      <c r="AH303" s="397">
        <f>'CROP MANAGEMENT'!W312</f>
        <v>0</v>
      </c>
      <c r="AI303" s="396">
        <f>'CROP MANAGEMENT'!X312</f>
        <v>0</v>
      </c>
      <c r="AJ303" s="396">
        <f>'CROP MANAGEMENT'!Y312</f>
        <v>0</v>
      </c>
      <c r="AK303" s="396">
        <f>'CROP MANAGEMENT'!Z312</f>
        <v>0</v>
      </c>
      <c r="AL303" s="396">
        <f>'CROP MANAGEMENT'!AA312</f>
        <v>0</v>
      </c>
      <c r="AM303" s="396">
        <f>'CROP MANAGEMENT'!AB312</f>
        <v>0</v>
      </c>
      <c r="AN303" s="396">
        <f>'CROP MANAGEMENT'!AC312</f>
        <v>0</v>
      </c>
      <c r="AO303" s="396">
        <f>'CROP MANAGEMENT'!AD312</f>
        <v>0</v>
      </c>
      <c r="AP303" s="396">
        <f>'CROP MANAGEMENT'!AE312</f>
        <v>0</v>
      </c>
      <c r="HL303" s="398"/>
      <c r="HM303" s="398"/>
      <c r="HN303" s="398"/>
    </row>
    <row r="304" spans="3:222" x14ac:dyDescent="0.3">
      <c r="C304" s="396">
        <f>WEATHER!C314</f>
        <v>4</v>
      </c>
      <c r="D304" s="396">
        <f>WEATHER!D314</f>
        <v>28.4</v>
      </c>
      <c r="E304" s="396">
        <f>WEATHER!E314</f>
        <v>4.4838709677419351</v>
      </c>
      <c r="AG304" s="397">
        <f>'CROP MANAGEMENT'!V313</f>
        <v>0</v>
      </c>
      <c r="AH304" s="397">
        <f>'CROP MANAGEMENT'!W313</f>
        <v>0</v>
      </c>
      <c r="AI304" s="396">
        <f>'CROP MANAGEMENT'!X313</f>
        <v>0</v>
      </c>
      <c r="AJ304" s="396">
        <f>'CROP MANAGEMENT'!Y313</f>
        <v>0</v>
      </c>
      <c r="AK304" s="396">
        <f>'CROP MANAGEMENT'!Z313</f>
        <v>0</v>
      </c>
      <c r="AL304" s="396">
        <f>'CROP MANAGEMENT'!AA313</f>
        <v>0</v>
      </c>
      <c r="AM304" s="396">
        <f>'CROP MANAGEMENT'!AB313</f>
        <v>0</v>
      </c>
      <c r="AN304" s="396">
        <f>'CROP MANAGEMENT'!AC313</f>
        <v>0</v>
      </c>
      <c r="AO304" s="396">
        <f>'CROP MANAGEMENT'!AD313</f>
        <v>0</v>
      </c>
      <c r="AP304" s="396">
        <f>'CROP MANAGEMENT'!AE313</f>
        <v>0</v>
      </c>
      <c r="HL304" s="398"/>
      <c r="HM304" s="398"/>
      <c r="HN304" s="398"/>
    </row>
    <row r="305" spans="3:222" x14ac:dyDescent="0.3">
      <c r="C305" s="396">
        <f>WEATHER!C315</f>
        <v>0</v>
      </c>
      <c r="D305" s="396">
        <f>WEATHER!D315</f>
        <v>29.3</v>
      </c>
      <c r="E305" s="396">
        <f>WEATHER!E315</f>
        <v>4.4838709677419351</v>
      </c>
      <c r="AG305" s="397">
        <f>'CROP MANAGEMENT'!V314</f>
        <v>0</v>
      </c>
      <c r="AH305" s="397">
        <f>'CROP MANAGEMENT'!W314</f>
        <v>0</v>
      </c>
      <c r="AI305" s="396">
        <f>'CROP MANAGEMENT'!X314</f>
        <v>0</v>
      </c>
      <c r="AJ305" s="396">
        <f>'CROP MANAGEMENT'!Y314</f>
        <v>0</v>
      </c>
      <c r="AK305" s="396">
        <f>'CROP MANAGEMENT'!Z314</f>
        <v>0</v>
      </c>
      <c r="AL305" s="396">
        <f>'CROP MANAGEMENT'!AA314</f>
        <v>0</v>
      </c>
      <c r="AM305" s="396">
        <f>'CROP MANAGEMENT'!AB314</f>
        <v>0</v>
      </c>
      <c r="AN305" s="396">
        <f>'CROP MANAGEMENT'!AC314</f>
        <v>0</v>
      </c>
      <c r="AO305" s="396">
        <f>'CROP MANAGEMENT'!AD314</f>
        <v>0</v>
      </c>
      <c r="AP305" s="396">
        <f>'CROP MANAGEMENT'!AE314</f>
        <v>0</v>
      </c>
      <c r="HL305" s="398"/>
      <c r="HM305" s="398"/>
      <c r="HN305" s="398"/>
    </row>
    <row r="306" spans="3:222" x14ac:dyDescent="0.3">
      <c r="C306" s="396">
        <f>WEATHER!C316</f>
        <v>0</v>
      </c>
      <c r="D306" s="396">
        <f>WEATHER!D316</f>
        <v>28.7</v>
      </c>
      <c r="E306" s="396">
        <f>WEATHER!E316</f>
        <v>4.1333333333333337</v>
      </c>
      <c r="AG306" s="397">
        <f>'CROP MANAGEMENT'!V315</f>
        <v>0</v>
      </c>
      <c r="AH306" s="397">
        <f>'CROP MANAGEMENT'!W315</f>
        <v>0</v>
      </c>
      <c r="AI306" s="396">
        <f>'CROP MANAGEMENT'!X315</f>
        <v>0</v>
      </c>
      <c r="AJ306" s="396">
        <f>'CROP MANAGEMENT'!Y315</f>
        <v>0</v>
      </c>
      <c r="AK306" s="396">
        <f>'CROP MANAGEMENT'!Z315</f>
        <v>0</v>
      </c>
      <c r="AL306" s="396">
        <f>'CROP MANAGEMENT'!AA315</f>
        <v>0</v>
      </c>
      <c r="AM306" s="396">
        <f>'CROP MANAGEMENT'!AB315</f>
        <v>0</v>
      </c>
      <c r="AN306" s="396">
        <f>'CROP MANAGEMENT'!AC315</f>
        <v>0</v>
      </c>
      <c r="AO306" s="396">
        <f>'CROP MANAGEMENT'!AD315</f>
        <v>0</v>
      </c>
      <c r="AP306" s="396">
        <f>'CROP MANAGEMENT'!AE315</f>
        <v>0</v>
      </c>
      <c r="HL306" s="398"/>
      <c r="HM306" s="398"/>
      <c r="HN306" s="398"/>
    </row>
    <row r="307" spans="3:222" x14ac:dyDescent="0.3">
      <c r="C307" s="396">
        <f>WEATHER!C317</f>
        <v>0</v>
      </c>
      <c r="D307" s="396">
        <f>WEATHER!D317</f>
        <v>30</v>
      </c>
      <c r="E307" s="396">
        <f>WEATHER!E317</f>
        <v>4.1333333333333337</v>
      </c>
      <c r="AG307" s="397">
        <f>'CROP MANAGEMENT'!V316</f>
        <v>0</v>
      </c>
      <c r="AH307" s="397">
        <f>'CROP MANAGEMENT'!W316</f>
        <v>0</v>
      </c>
      <c r="AI307" s="396">
        <f>'CROP MANAGEMENT'!X316</f>
        <v>0</v>
      </c>
      <c r="AJ307" s="396">
        <f>'CROP MANAGEMENT'!Y316</f>
        <v>0</v>
      </c>
      <c r="AK307" s="396">
        <f>'CROP MANAGEMENT'!Z316</f>
        <v>0</v>
      </c>
      <c r="AL307" s="396">
        <f>'CROP MANAGEMENT'!AA316</f>
        <v>0</v>
      </c>
      <c r="AM307" s="396">
        <f>'CROP MANAGEMENT'!AB316</f>
        <v>0</v>
      </c>
      <c r="AN307" s="396">
        <f>'CROP MANAGEMENT'!AC316</f>
        <v>0</v>
      </c>
      <c r="AO307" s="396">
        <f>'CROP MANAGEMENT'!AD316</f>
        <v>0</v>
      </c>
      <c r="AP307" s="396">
        <f>'CROP MANAGEMENT'!AE316</f>
        <v>0</v>
      </c>
      <c r="HL307" s="398"/>
      <c r="HM307" s="398"/>
      <c r="HN307" s="398"/>
    </row>
    <row r="308" spans="3:222" x14ac:dyDescent="0.3">
      <c r="C308" s="396">
        <f>WEATHER!C318</f>
        <v>0</v>
      </c>
      <c r="D308" s="396">
        <f>WEATHER!D318</f>
        <v>29.3</v>
      </c>
      <c r="E308" s="396">
        <f>WEATHER!E318</f>
        <v>4.1333333333333337</v>
      </c>
      <c r="AG308" s="397">
        <f>'CROP MANAGEMENT'!V317</f>
        <v>0</v>
      </c>
      <c r="AH308" s="397">
        <f>'CROP MANAGEMENT'!W317</f>
        <v>0</v>
      </c>
      <c r="AI308" s="396">
        <f>'CROP MANAGEMENT'!X317</f>
        <v>0</v>
      </c>
      <c r="AJ308" s="396">
        <f>'CROP MANAGEMENT'!Y317</f>
        <v>0</v>
      </c>
      <c r="AK308" s="396">
        <f>'CROP MANAGEMENT'!Z317</f>
        <v>0</v>
      </c>
      <c r="AL308" s="396">
        <f>'CROP MANAGEMENT'!AA317</f>
        <v>0</v>
      </c>
      <c r="AM308" s="396">
        <f>'CROP MANAGEMENT'!AB317</f>
        <v>0</v>
      </c>
      <c r="AN308" s="396">
        <f>'CROP MANAGEMENT'!AC317</f>
        <v>0</v>
      </c>
      <c r="AO308" s="396">
        <f>'CROP MANAGEMENT'!AD317</f>
        <v>0</v>
      </c>
      <c r="AP308" s="396">
        <f>'CROP MANAGEMENT'!AE317</f>
        <v>0</v>
      </c>
      <c r="HL308" s="398"/>
      <c r="HM308" s="398"/>
      <c r="HN308" s="398"/>
    </row>
    <row r="309" spans="3:222" x14ac:dyDescent="0.3">
      <c r="C309" s="396">
        <f>WEATHER!C319</f>
        <v>0</v>
      </c>
      <c r="D309" s="396">
        <f>WEATHER!D319</f>
        <v>29</v>
      </c>
      <c r="E309" s="396">
        <f>WEATHER!E319</f>
        <v>4.1333333333333337</v>
      </c>
      <c r="AG309" s="397">
        <f>'CROP MANAGEMENT'!V318</f>
        <v>0</v>
      </c>
      <c r="AH309" s="397">
        <f>'CROP MANAGEMENT'!W318</f>
        <v>0</v>
      </c>
      <c r="AI309" s="396">
        <f>'CROP MANAGEMENT'!X318</f>
        <v>0</v>
      </c>
      <c r="AJ309" s="396">
        <f>'CROP MANAGEMENT'!Y318</f>
        <v>0</v>
      </c>
      <c r="AK309" s="396">
        <f>'CROP MANAGEMENT'!Z318</f>
        <v>0</v>
      </c>
      <c r="AL309" s="396">
        <f>'CROP MANAGEMENT'!AA318</f>
        <v>0</v>
      </c>
      <c r="AM309" s="396">
        <f>'CROP MANAGEMENT'!AB318</f>
        <v>0</v>
      </c>
      <c r="AN309" s="396">
        <f>'CROP MANAGEMENT'!AC318</f>
        <v>0</v>
      </c>
      <c r="AO309" s="396">
        <f>'CROP MANAGEMENT'!AD318</f>
        <v>0</v>
      </c>
      <c r="AP309" s="396">
        <f>'CROP MANAGEMENT'!AE318</f>
        <v>0</v>
      </c>
      <c r="HL309" s="398"/>
      <c r="HM309" s="398"/>
      <c r="HN309" s="398"/>
    </row>
    <row r="310" spans="3:222" x14ac:dyDescent="0.3">
      <c r="C310" s="396">
        <f>WEATHER!C320</f>
        <v>0</v>
      </c>
      <c r="D310" s="396">
        <f>WEATHER!D320</f>
        <v>28.6</v>
      </c>
      <c r="E310" s="396">
        <f>WEATHER!E320</f>
        <v>4.1333333333333337</v>
      </c>
      <c r="AG310" s="397">
        <f>'CROP MANAGEMENT'!V319</f>
        <v>0</v>
      </c>
      <c r="AH310" s="397">
        <f>'CROP MANAGEMENT'!W319</f>
        <v>0</v>
      </c>
      <c r="AI310" s="396">
        <f>'CROP MANAGEMENT'!X319</f>
        <v>0</v>
      </c>
      <c r="AJ310" s="396">
        <f>'CROP MANAGEMENT'!Y319</f>
        <v>0</v>
      </c>
      <c r="AK310" s="396">
        <f>'CROP MANAGEMENT'!Z319</f>
        <v>0</v>
      </c>
      <c r="AL310" s="396">
        <f>'CROP MANAGEMENT'!AA319</f>
        <v>0</v>
      </c>
      <c r="AM310" s="396">
        <f>'CROP MANAGEMENT'!AB319</f>
        <v>0</v>
      </c>
      <c r="AN310" s="396">
        <f>'CROP MANAGEMENT'!AC319</f>
        <v>0</v>
      </c>
      <c r="AO310" s="396">
        <f>'CROP MANAGEMENT'!AD319</f>
        <v>0</v>
      </c>
      <c r="AP310" s="396">
        <f>'CROP MANAGEMENT'!AE319</f>
        <v>0</v>
      </c>
      <c r="HL310" s="398"/>
      <c r="HM310" s="398"/>
      <c r="HN310" s="398"/>
    </row>
    <row r="311" spans="3:222" x14ac:dyDescent="0.3">
      <c r="C311" s="396">
        <f>WEATHER!C321</f>
        <v>0</v>
      </c>
      <c r="D311" s="396">
        <f>WEATHER!D321</f>
        <v>29.5</v>
      </c>
      <c r="E311" s="396">
        <f>WEATHER!E321</f>
        <v>4.1333333333333337</v>
      </c>
      <c r="AG311" s="397">
        <f>'CROP MANAGEMENT'!V320</f>
        <v>0</v>
      </c>
      <c r="AH311" s="397">
        <f>'CROP MANAGEMENT'!W320</f>
        <v>0</v>
      </c>
      <c r="AI311" s="396">
        <f>'CROP MANAGEMENT'!X320</f>
        <v>0</v>
      </c>
      <c r="AJ311" s="396">
        <f>'CROP MANAGEMENT'!Y320</f>
        <v>0</v>
      </c>
      <c r="AK311" s="396">
        <f>'CROP MANAGEMENT'!Z320</f>
        <v>0</v>
      </c>
      <c r="AL311" s="396">
        <f>'CROP MANAGEMENT'!AA320</f>
        <v>0</v>
      </c>
      <c r="AM311" s="396">
        <f>'CROP MANAGEMENT'!AB320</f>
        <v>0</v>
      </c>
      <c r="AN311" s="396">
        <f>'CROP MANAGEMENT'!AC320</f>
        <v>0</v>
      </c>
      <c r="AO311" s="396">
        <f>'CROP MANAGEMENT'!AD320</f>
        <v>0</v>
      </c>
      <c r="AP311" s="396">
        <f>'CROP MANAGEMENT'!AE320</f>
        <v>0</v>
      </c>
      <c r="HL311" s="398"/>
      <c r="HM311" s="398"/>
      <c r="HN311" s="398"/>
    </row>
    <row r="312" spans="3:222" x14ac:dyDescent="0.3">
      <c r="C312" s="396">
        <f>WEATHER!C322</f>
        <v>0</v>
      </c>
      <c r="D312" s="396">
        <f>WEATHER!D322</f>
        <v>27.2</v>
      </c>
      <c r="E312" s="396">
        <f>WEATHER!E322</f>
        <v>4.1333333333333337</v>
      </c>
      <c r="AG312" s="397">
        <f>'CROP MANAGEMENT'!V321</f>
        <v>0</v>
      </c>
      <c r="AH312" s="397">
        <f>'CROP MANAGEMENT'!W321</f>
        <v>0</v>
      </c>
      <c r="AI312" s="396">
        <f>'CROP MANAGEMENT'!X321</f>
        <v>0</v>
      </c>
      <c r="AJ312" s="396">
        <f>'CROP MANAGEMENT'!Y321</f>
        <v>0</v>
      </c>
      <c r="AK312" s="396">
        <f>'CROP MANAGEMENT'!Z321</f>
        <v>0</v>
      </c>
      <c r="AL312" s="396">
        <f>'CROP MANAGEMENT'!AA321</f>
        <v>0</v>
      </c>
      <c r="AM312" s="396">
        <f>'CROP MANAGEMENT'!AB321</f>
        <v>0</v>
      </c>
      <c r="AN312" s="396">
        <f>'CROP MANAGEMENT'!AC321</f>
        <v>0</v>
      </c>
      <c r="AO312" s="396">
        <f>'CROP MANAGEMENT'!AD321</f>
        <v>0</v>
      </c>
      <c r="AP312" s="396">
        <f>'CROP MANAGEMENT'!AE321</f>
        <v>0</v>
      </c>
      <c r="HL312" s="398"/>
      <c r="HM312" s="398"/>
      <c r="HN312" s="398"/>
    </row>
    <row r="313" spans="3:222" x14ac:dyDescent="0.3">
      <c r="C313" s="396">
        <f>WEATHER!C323</f>
        <v>0</v>
      </c>
      <c r="D313" s="396">
        <f>WEATHER!D323</f>
        <v>31.3</v>
      </c>
      <c r="E313" s="396">
        <f>WEATHER!E323</f>
        <v>4.1333333333333337</v>
      </c>
      <c r="AG313" s="397">
        <f>'CROP MANAGEMENT'!V322</f>
        <v>0</v>
      </c>
      <c r="AH313" s="397">
        <f>'CROP MANAGEMENT'!W322</f>
        <v>0</v>
      </c>
      <c r="AI313" s="396">
        <f>'CROP MANAGEMENT'!X322</f>
        <v>0</v>
      </c>
      <c r="AJ313" s="396">
        <f>'CROP MANAGEMENT'!Y322</f>
        <v>0</v>
      </c>
      <c r="AK313" s="396">
        <f>'CROP MANAGEMENT'!Z322</f>
        <v>0</v>
      </c>
      <c r="AL313" s="396">
        <f>'CROP MANAGEMENT'!AA322</f>
        <v>0</v>
      </c>
      <c r="AM313" s="396">
        <f>'CROP MANAGEMENT'!AB322</f>
        <v>0</v>
      </c>
      <c r="AN313" s="396">
        <f>'CROP MANAGEMENT'!AC322</f>
        <v>0</v>
      </c>
      <c r="AO313" s="396">
        <f>'CROP MANAGEMENT'!AD322</f>
        <v>0</v>
      </c>
      <c r="AP313" s="396">
        <f>'CROP MANAGEMENT'!AE322</f>
        <v>0</v>
      </c>
      <c r="HL313" s="398"/>
      <c r="HM313" s="398"/>
      <c r="HN313" s="398"/>
    </row>
    <row r="314" spans="3:222" x14ac:dyDescent="0.3">
      <c r="C314" s="396">
        <f>WEATHER!C324</f>
        <v>0</v>
      </c>
      <c r="D314" s="396">
        <f>WEATHER!D324</f>
        <v>30.8</v>
      </c>
      <c r="E314" s="396">
        <f>WEATHER!E324</f>
        <v>4.1333333333333337</v>
      </c>
      <c r="AG314" s="397">
        <f>'CROP MANAGEMENT'!V323</f>
        <v>0</v>
      </c>
      <c r="AH314" s="397">
        <f>'CROP MANAGEMENT'!W323</f>
        <v>0</v>
      </c>
      <c r="AI314" s="396">
        <f>'CROP MANAGEMENT'!X323</f>
        <v>0</v>
      </c>
      <c r="AJ314" s="396">
        <f>'CROP MANAGEMENT'!Y323</f>
        <v>0</v>
      </c>
      <c r="AK314" s="396">
        <f>'CROP MANAGEMENT'!Z323</f>
        <v>0</v>
      </c>
      <c r="AL314" s="396">
        <f>'CROP MANAGEMENT'!AA323</f>
        <v>0</v>
      </c>
      <c r="AM314" s="396">
        <f>'CROP MANAGEMENT'!AB323</f>
        <v>0</v>
      </c>
      <c r="AN314" s="396">
        <f>'CROP MANAGEMENT'!AC323</f>
        <v>0</v>
      </c>
      <c r="AO314" s="396">
        <f>'CROP MANAGEMENT'!AD323</f>
        <v>0</v>
      </c>
      <c r="AP314" s="396">
        <f>'CROP MANAGEMENT'!AE323</f>
        <v>0</v>
      </c>
      <c r="HL314" s="398"/>
      <c r="HM314" s="398"/>
      <c r="HN314" s="398"/>
    </row>
    <row r="315" spans="3:222" x14ac:dyDescent="0.3">
      <c r="C315" s="396">
        <f>WEATHER!C325</f>
        <v>0</v>
      </c>
      <c r="D315" s="396">
        <f>WEATHER!D325</f>
        <v>31</v>
      </c>
      <c r="E315" s="396">
        <f>WEATHER!E325</f>
        <v>4.1333333333333337</v>
      </c>
      <c r="AG315" s="397">
        <f>'CROP MANAGEMENT'!V324</f>
        <v>0</v>
      </c>
      <c r="AH315" s="397">
        <f>'CROP MANAGEMENT'!W324</f>
        <v>0</v>
      </c>
      <c r="AI315" s="396">
        <f>'CROP MANAGEMENT'!X324</f>
        <v>0</v>
      </c>
      <c r="AJ315" s="396">
        <f>'CROP MANAGEMENT'!Y324</f>
        <v>0</v>
      </c>
      <c r="AK315" s="396">
        <f>'CROP MANAGEMENT'!Z324</f>
        <v>0</v>
      </c>
      <c r="AL315" s="396">
        <f>'CROP MANAGEMENT'!AA324</f>
        <v>0</v>
      </c>
      <c r="AM315" s="396">
        <f>'CROP MANAGEMENT'!AB324</f>
        <v>0</v>
      </c>
      <c r="AN315" s="396">
        <f>'CROP MANAGEMENT'!AC324</f>
        <v>0</v>
      </c>
      <c r="AO315" s="396">
        <f>'CROP MANAGEMENT'!AD324</f>
        <v>0</v>
      </c>
      <c r="AP315" s="396">
        <f>'CROP MANAGEMENT'!AE324</f>
        <v>0</v>
      </c>
      <c r="HL315" s="398"/>
      <c r="HM315" s="398"/>
      <c r="HN315" s="398"/>
    </row>
    <row r="316" spans="3:222" x14ac:dyDescent="0.3">
      <c r="C316" s="396">
        <f>WEATHER!C326</f>
        <v>0</v>
      </c>
      <c r="D316" s="396">
        <f>WEATHER!D326</f>
        <v>31.1</v>
      </c>
      <c r="E316" s="396">
        <f>WEATHER!E326</f>
        <v>4.1333333333333337</v>
      </c>
      <c r="AG316" s="397">
        <f>'CROP MANAGEMENT'!V325</f>
        <v>0</v>
      </c>
      <c r="AH316" s="397">
        <f>'CROP MANAGEMENT'!W325</f>
        <v>0</v>
      </c>
      <c r="AI316" s="396">
        <f>'CROP MANAGEMENT'!X325</f>
        <v>0</v>
      </c>
      <c r="AJ316" s="396">
        <f>'CROP MANAGEMENT'!Y325</f>
        <v>0</v>
      </c>
      <c r="AK316" s="396">
        <f>'CROP MANAGEMENT'!Z325</f>
        <v>0</v>
      </c>
      <c r="AL316" s="396">
        <f>'CROP MANAGEMENT'!AA325</f>
        <v>0</v>
      </c>
      <c r="AM316" s="396">
        <f>'CROP MANAGEMENT'!AB325</f>
        <v>0</v>
      </c>
      <c r="AN316" s="396">
        <f>'CROP MANAGEMENT'!AC325</f>
        <v>0</v>
      </c>
      <c r="AO316" s="396">
        <f>'CROP MANAGEMENT'!AD325</f>
        <v>0</v>
      </c>
      <c r="AP316" s="396">
        <f>'CROP MANAGEMENT'!AE325</f>
        <v>0</v>
      </c>
      <c r="HL316" s="398"/>
      <c r="HM316" s="398"/>
      <c r="HN316" s="398"/>
    </row>
    <row r="317" spans="3:222" x14ac:dyDescent="0.3">
      <c r="C317" s="396">
        <f>WEATHER!C327</f>
        <v>0</v>
      </c>
      <c r="D317" s="396">
        <f>WEATHER!D327</f>
        <v>30.6</v>
      </c>
      <c r="E317" s="396">
        <f>WEATHER!E327</f>
        <v>4.1333333333333337</v>
      </c>
      <c r="AG317" s="397">
        <f>'CROP MANAGEMENT'!V326</f>
        <v>0</v>
      </c>
      <c r="AH317" s="397">
        <f>'CROP MANAGEMENT'!W326</f>
        <v>0</v>
      </c>
      <c r="AI317" s="396">
        <f>'CROP MANAGEMENT'!X326</f>
        <v>0</v>
      </c>
      <c r="AJ317" s="396">
        <f>'CROP MANAGEMENT'!Y326</f>
        <v>0</v>
      </c>
      <c r="AK317" s="396">
        <f>'CROP MANAGEMENT'!Z326</f>
        <v>0</v>
      </c>
      <c r="AL317" s="396">
        <f>'CROP MANAGEMENT'!AA326</f>
        <v>0</v>
      </c>
      <c r="AM317" s="396">
        <f>'CROP MANAGEMENT'!AB326</f>
        <v>0</v>
      </c>
      <c r="AN317" s="396">
        <f>'CROP MANAGEMENT'!AC326</f>
        <v>0</v>
      </c>
      <c r="AO317" s="396">
        <f>'CROP MANAGEMENT'!AD326</f>
        <v>0</v>
      </c>
      <c r="AP317" s="396">
        <f>'CROP MANAGEMENT'!AE326</f>
        <v>0</v>
      </c>
      <c r="HL317" s="398"/>
      <c r="HM317" s="398"/>
      <c r="HN317" s="398"/>
    </row>
    <row r="318" spans="3:222" x14ac:dyDescent="0.3">
      <c r="C318" s="396">
        <f>WEATHER!C328</f>
        <v>0</v>
      </c>
      <c r="D318" s="396">
        <f>WEATHER!D328</f>
        <v>29.1</v>
      </c>
      <c r="E318" s="396">
        <f>WEATHER!E328</f>
        <v>4.1333333333333337</v>
      </c>
      <c r="AG318" s="397">
        <f>'CROP MANAGEMENT'!V327</f>
        <v>0</v>
      </c>
      <c r="AH318" s="397">
        <f>'CROP MANAGEMENT'!W327</f>
        <v>0</v>
      </c>
      <c r="AI318" s="396">
        <f>'CROP MANAGEMENT'!X327</f>
        <v>0</v>
      </c>
      <c r="AJ318" s="396">
        <f>'CROP MANAGEMENT'!Y327</f>
        <v>0</v>
      </c>
      <c r="AK318" s="396">
        <f>'CROP MANAGEMENT'!Z327</f>
        <v>0</v>
      </c>
      <c r="AL318" s="396">
        <f>'CROP MANAGEMENT'!AA327</f>
        <v>0</v>
      </c>
      <c r="AM318" s="396">
        <f>'CROP MANAGEMENT'!AB327</f>
        <v>0</v>
      </c>
      <c r="AN318" s="396">
        <f>'CROP MANAGEMENT'!AC327</f>
        <v>0</v>
      </c>
      <c r="AO318" s="396">
        <f>'CROP MANAGEMENT'!AD327</f>
        <v>0</v>
      </c>
      <c r="AP318" s="396">
        <f>'CROP MANAGEMENT'!AE327</f>
        <v>0</v>
      </c>
      <c r="HL318" s="398"/>
      <c r="HM318" s="398"/>
      <c r="HN318" s="398"/>
    </row>
    <row r="319" spans="3:222" x14ac:dyDescent="0.3">
      <c r="C319" s="396">
        <f>WEATHER!C329</f>
        <v>0</v>
      </c>
      <c r="D319" s="396">
        <f>WEATHER!D329</f>
        <v>28.1</v>
      </c>
      <c r="E319" s="396">
        <f>WEATHER!E329</f>
        <v>4.1333333333333337</v>
      </c>
      <c r="AG319" s="397">
        <f>'CROP MANAGEMENT'!V328</f>
        <v>0</v>
      </c>
      <c r="AH319" s="397">
        <f>'CROP MANAGEMENT'!W328</f>
        <v>0</v>
      </c>
      <c r="AI319" s="396">
        <f>'CROP MANAGEMENT'!X328</f>
        <v>0</v>
      </c>
      <c r="AJ319" s="396">
        <f>'CROP MANAGEMENT'!Y328</f>
        <v>0</v>
      </c>
      <c r="AK319" s="396">
        <f>'CROP MANAGEMENT'!Z328</f>
        <v>0</v>
      </c>
      <c r="AL319" s="396">
        <f>'CROP MANAGEMENT'!AA328</f>
        <v>0</v>
      </c>
      <c r="AM319" s="396">
        <f>'CROP MANAGEMENT'!AB328</f>
        <v>0</v>
      </c>
      <c r="AN319" s="396">
        <f>'CROP MANAGEMENT'!AC328</f>
        <v>0</v>
      </c>
      <c r="AO319" s="396">
        <f>'CROP MANAGEMENT'!AD328</f>
        <v>0</v>
      </c>
      <c r="AP319" s="396">
        <f>'CROP MANAGEMENT'!AE328</f>
        <v>0</v>
      </c>
      <c r="HL319" s="398"/>
      <c r="HM319" s="398"/>
      <c r="HN319" s="398"/>
    </row>
    <row r="320" spans="3:222" x14ac:dyDescent="0.3">
      <c r="C320" s="396">
        <f>WEATHER!C330</f>
        <v>0</v>
      </c>
      <c r="D320" s="396">
        <f>WEATHER!D330</f>
        <v>30.2</v>
      </c>
      <c r="E320" s="396">
        <f>WEATHER!E330</f>
        <v>4.1333333333333337</v>
      </c>
      <c r="AG320" s="397">
        <f>'CROP MANAGEMENT'!V329</f>
        <v>0</v>
      </c>
      <c r="AH320" s="397">
        <f>'CROP MANAGEMENT'!W329</f>
        <v>0</v>
      </c>
      <c r="AI320" s="396">
        <f>'CROP MANAGEMENT'!X329</f>
        <v>0</v>
      </c>
      <c r="AJ320" s="396">
        <f>'CROP MANAGEMENT'!Y329</f>
        <v>0</v>
      </c>
      <c r="AK320" s="396">
        <f>'CROP MANAGEMENT'!Z329</f>
        <v>0</v>
      </c>
      <c r="AL320" s="396">
        <f>'CROP MANAGEMENT'!AA329</f>
        <v>0</v>
      </c>
      <c r="AM320" s="396">
        <f>'CROP MANAGEMENT'!AB329</f>
        <v>0</v>
      </c>
      <c r="AN320" s="396">
        <f>'CROP MANAGEMENT'!AC329</f>
        <v>0</v>
      </c>
      <c r="AO320" s="396">
        <f>'CROP MANAGEMENT'!AD329</f>
        <v>0</v>
      </c>
      <c r="AP320" s="396">
        <f>'CROP MANAGEMENT'!AE329</f>
        <v>0</v>
      </c>
      <c r="HL320" s="398"/>
      <c r="HM320" s="398"/>
      <c r="HN320" s="398"/>
    </row>
    <row r="321" spans="3:222" x14ac:dyDescent="0.3">
      <c r="C321" s="396">
        <f>WEATHER!C331</f>
        <v>0</v>
      </c>
      <c r="D321" s="396">
        <f>WEATHER!D331</f>
        <v>30.3</v>
      </c>
      <c r="E321" s="396">
        <f>WEATHER!E331</f>
        <v>4.1333333333333337</v>
      </c>
      <c r="AG321" s="397">
        <f>'CROP MANAGEMENT'!V330</f>
        <v>0</v>
      </c>
      <c r="AH321" s="397">
        <f>'CROP MANAGEMENT'!W330</f>
        <v>0</v>
      </c>
      <c r="AI321" s="396">
        <f>'CROP MANAGEMENT'!X330</f>
        <v>0</v>
      </c>
      <c r="AJ321" s="396">
        <f>'CROP MANAGEMENT'!Y330</f>
        <v>0</v>
      </c>
      <c r="AK321" s="396">
        <f>'CROP MANAGEMENT'!Z330</f>
        <v>0</v>
      </c>
      <c r="AL321" s="396">
        <f>'CROP MANAGEMENT'!AA330</f>
        <v>0</v>
      </c>
      <c r="AM321" s="396">
        <f>'CROP MANAGEMENT'!AB330</f>
        <v>0</v>
      </c>
      <c r="AN321" s="396">
        <f>'CROP MANAGEMENT'!AC330</f>
        <v>0</v>
      </c>
      <c r="AO321" s="396">
        <f>'CROP MANAGEMENT'!AD330</f>
        <v>0</v>
      </c>
      <c r="AP321" s="396">
        <f>'CROP MANAGEMENT'!AE330</f>
        <v>0</v>
      </c>
      <c r="HL321" s="398"/>
      <c r="HM321" s="398"/>
      <c r="HN321" s="398"/>
    </row>
    <row r="322" spans="3:222" x14ac:dyDescent="0.3">
      <c r="C322" s="396">
        <f>WEATHER!C332</f>
        <v>0</v>
      </c>
      <c r="D322" s="396">
        <f>WEATHER!D332</f>
        <v>29.7</v>
      </c>
      <c r="E322" s="396">
        <f>WEATHER!E332</f>
        <v>4.1333333333333337</v>
      </c>
      <c r="AG322" s="397">
        <f>'CROP MANAGEMENT'!V331</f>
        <v>0</v>
      </c>
      <c r="AH322" s="397">
        <f>'CROP MANAGEMENT'!W331</f>
        <v>0</v>
      </c>
      <c r="AI322" s="396">
        <f>'CROP MANAGEMENT'!X331</f>
        <v>0</v>
      </c>
      <c r="AJ322" s="396">
        <f>'CROP MANAGEMENT'!Y331</f>
        <v>0</v>
      </c>
      <c r="AK322" s="396">
        <f>'CROP MANAGEMENT'!Z331</f>
        <v>0</v>
      </c>
      <c r="AL322" s="396">
        <f>'CROP MANAGEMENT'!AA331</f>
        <v>0</v>
      </c>
      <c r="AM322" s="396">
        <f>'CROP MANAGEMENT'!AB331</f>
        <v>0</v>
      </c>
      <c r="AN322" s="396">
        <f>'CROP MANAGEMENT'!AC331</f>
        <v>0</v>
      </c>
      <c r="AO322" s="396">
        <f>'CROP MANAGEMENT'!AD331</f>
        <v>0</v>
      </c>
      <c r="AP322" s="396">
        <f>'CROP MANAGEMENT'!AE331</f>
        <v>0</v>
      </c>
      <c r="HL322" s="398"/>
      <c r="HM322" s="398"/>
      <c r="HN322" s="398"/>
    </row>
    <row r="323" spans="3:222" x14ac:dyDescent="0.3">
      <c r="C323" s="396">
        <f>WEATHER!C333</f>
        <v>0</v>
      </c>
      <c r="D323" s="396">
        <f>WEATHER!D333</f>
        <v>30</v>
      </c>
      <c r="E323" s="396">
        <f>WEATHER!E333</f>
        <v>4.1333333333333337</v>
      </c>
      <c r="AG323" s="397">
        <f>'CROP MANAGEMENT'!V332</f>
        <v>0</v>
      </c>
      <c r="AH323" s="397">
        <f>'CROP MANAGEMENT'!W332</f>
        <v>0</v>
      </c>
      <c r="AI323" s="396">
        <f>'CROP MANAGEMENT'!X332</f>
        <v>0</v>
      </c>
      <c r="AJ323" s="396">
        <f>'CROP MANAGEMENT'!Y332</f>
        <v>0</v>
      </c>
      <c r="AK323" s="396">
        <f>'CROP MANAGEMENT'!Z332</f>
        <v>0</v>
      </c>
      <c r="AL323" s="396">
        <f>'CROP MANAGEMENT'!AA332</f>
        <v>0</v>
      </c>
      <c r="AM323" s="396">
        <f>'CROP MANAGEMENT'!AB332</f>
        <v>0</v>
      </c>
      <c r="AN323" s="396">
        <f>'CROP MANAGEMENT'!AC332</f>
        <v>0</v>
      </c>
      <c r="AO323" s="396">
        <f>'CROP MANAGEMENT'!AD332</f>
        <v>0</v>
      </c>
      <c r="AP323" s="396">
        <f>'CROP MANAGEMENT'!AE332</f>
        <v>0</v>
      </c>
      <c r="HL323" s="398"/>
      <c r="HM323" s="398"/>
      <c r="HN323" s="398"/>
    </row>
    <row r="324" spans="3:222" x14ac:dyDescent="0.3">
      <c r="C324" s="396">
        <f>WEATHER!C334</f>
        <v>0</v>
      </c>
      <c r="D324" s="396">
        <f>WEATHER!D334</f>
        <v>30.2</v>
      </c>
      <c r="E324" s="396">
        <f>WEATHER!E334</f>
        <v>4.1333333333333337</v>
      </c>
      <c r="AG324" s="397">
        <f>'CROP MANAGEMENT'!V333</f>
        <v>0</v>
      </c>
      <c r="AH324" s="397">
        <f>'CROP MANAGEMENT'!W333</f>
        <v>0</v>
      </c>
      <c r="AI324" s="396">
        <f>'CROP MANAGEMENT'!X333</f>
        <v>0</v>
      </c>
      <c r="AJ324" s="396">
        <f>'CROP MANAGEMENT'!Y333</f>
        <v>0</v>
      </c>
      <c r="AK324" s="396">
        <f>'CROP MANAGEMENT'!Z333</f>
        <v>0</v>
      </c>
      <c r="AL324" s="396">
        <f>'CROP MANAGEMENT'!AA333</f>
        <v>0</v>
      </c>
      <c r="AM324" s="396">
        <f>'CROP MANAGEMENT'!AB333</f>
        <v>0</v>
      </c>
      <c r="AN324" s="396">
        <f>'CROP MANAGEMENT'!AC333</f>
        <v>0</v>
      </c>
      <c r="AO324" s="396">
        <f>'CROP MANAGEMENT'!AD333</f>
        <v>0</v>
      </c>
      <c r="AP324" s="396">
        <f>'CROP MANAGEMENT'!AE333</f>
        <v>0</v>
      </c>
      <c r="HL324" s="398"/>
      <c r="HM324" s="398"/>
      <c r="HN324" s="398"/>
    </row>
    <row r="325" spans="3:222" x14ac:dyDescent="0.3">
      <c r="C325" s="396">
        <f>WEATHER!C335</f>
        <v>0</v>
      </c>
      <c r="D325" s="396">
        <f>WEATHER!D335</f>
        <v>29.9</v>
      </c>
      <c r="E325" s="396">
        <f>WEATHER!E335</f>
        <v>4.1333333333333337</v>
      </c>
      <c r="AG325" s="397">
        <f>'CROP MANAGEMENT'!V334</f>
        <v>0</v>
      </c>
      <c r="AH325" s="397">
        <f>'CROP MANAGEMENT'!W334</f>
        <v>0</v>
      </c>
      <c r="AI325" s="396">
        <f>'CROP MANAGEMENT'!X334</f>
        <v>0</v>
      </c>
      <c r="AJ325" s="396">
        <f>'CROP MANAGEMENT'!Y334</f>
        <v>0</v>
      </c>
      <c r="AK325" s="396">
        <f>'CROP MANAGEMENT'!Z334</f>
        <v>0</v>
      </c>
      <c r="AL325" s="396">
        <f>'CROP MANAGEMENT'!AA334</f>
        <v>0</v>
      </c>
      <c r="AM325" s="396">
        <f>'CROP MANAGEMENT'!AB334</f>
        <v>0</v>
      </c>
      <c r="AN325" s="396">
        <f>'CROP MANAGEMENT'!AC334</f>
        <v>0</v>
      </c>
      <c r="AO325" s="396">
        <f>'CROP MANAGEMENT'!AD334</f>
        <v>0</v>
      </c>
      <c r="AP325" s="396">
        <f>'CROP MANAGEMENT'!AE334</f>
        <v>0</v>
      </c>
      <c r="HL325" s="398"/>
      <c r="HM325" s="398"/>
      <c r="HN325" s="398"/>
    </row>
    <row r="326" spans="3:222" x14ac:dyDescent="0.3">
      <c r="C326" s="396">
        <f>WEATHER!C336</f>
        <v>0</v>
      </c>
      <c r="D326" s="396">
        <f>WEATHER!D336</f>
        <v>30.2</v>
      </c>
      <c r="E326" s="396">
        <f>WEATHER!E336</f>
        <v>4.1333333333333337</v>
      </c>
      <c r="AG326" s="397">
        <f>'CROP MANAGEMENT'!V335</f>
        <v>0</v>
      </c>
      <c r="AH326" s="397">
        <f>'CROP MANAGEMENT'!W335</f>
        <v>0</v>
      </c>
      <c r="AI326" s="396">
        <f>'CROP MANAGEMENT'!X335</f>
        <v>0</v>
      </c>
      <c r="AJ326" s="396">
        <f>'CROP MANAGEMENT'!Y335</f>
        <v>0</v>
      </c>
      <c r="AK326" s="396">
        <f>'CROP MANAGEMENT'!Z335</f>
        <v>0</v>
      </c>
      <c r="AL326" s="396">
        <f>'CROP MANAGEMENT'!AA335</f>
        <v>0</v>
      </c>
      <c r="AM326" s="396">
        <f>'CROP MANAGEMENT'!AB335</f>
        <v>0</v>
      </c>
      <c r="AN326" s="396">
        <f>'CROP MANAGEMENT'!AC335</f>
        <v>0</v>
      </c>
      <c r="AO326" s="396">
        <f>'CROP MANAGEMENT'!AD335</f>
        <v>0</v>
      </c>
      <c r="AP326" s="396">
        <f>'CROP MANAGEMENT'!AE335</f>
        <v>0</v>
      </c>
      <c r="HL326" s="398"/>
      <c r="HM326" s="398"/>
      <c r="HN326" s="398"/>
    </row>
    <row r="327" spans="3:222" x14ac:dyDescent="0.3">
      <c r="C327" s="396">
        <f>WEATHER!C337</f>
        <v>0</v>
      </c>
      <c r="D327" s="396">
        <f>WEATHER!D337</f>
        <v>30.8</v>
      </c>
      <c r="E327" s="396">
        <f>WEATHER!E337</f>
        <v>4.1333333333333337</v>
      </c>
      <c r="AG327" s="397">
        <f>'CROP MANAGEMENT'!V336</f>
        <v>0</v>
      </c>
      <c r="AH327" s="397">
        <f>'CROP MANAGEMENT'!W336</f>
        <v>0</v>
      </c>
      <c r="AI327" s="396">
        <f>'CROP MANAGEMENT'!X336</f>
        <v>0</v>
      </c>
      <c r="AJ327" s="396">
        <f>'CROP MANAGEMENT'!Y336</f>
        <v>0</v>
      </c>
      <c r="AK327" s="396">
        <f>'CROP MANAGEMENT'!Z336</f>
        <v>0</v>
      </c>
      <c r="AL327" s="396">
        <f>'CROP MANAGEMENT'!AA336</f>
        <v>0</v>
      </c>
      <c r="AM327" s="396">
        <f>'CROP MANAGEMENT'!AB336</f>
        <v>0</v>
      </c>
      <c r="AN327" s="396">
        <f>'CROP MANAGEMENT'!AC336</f>
        <v>0</v>
      </c>
      <c r="AO327" s="396">
        <f>'CROP MANAGEMENT'!AD336</f>
        <v>0</v>
      </c>
      <c r="AP327" s="396">
        <f>'CROP MANAGEMENT'!AE336</f>
        <v>0</v>
      </c>
      <c r="HL327" s="398"/>
      <c r="HM327" s="398"/>
      <c r="HN327" s="398"/>
    </row>
    <row r="328" spans="3:222" x14ac:dyDescent="0.3">
      <c r="C328" s="396">
        <f>WEATHER!C338</f>
        <v>0</v>
      </c>
      <c r="D328" s="396">
        <f>WEATHER!D338</f>
        <v>30.4</v>
      </c>
      <c r="E328" s="396">
        <f>WEATHER!E338</f>
        <v>4.1333333333333337</v>
      </c>
      <c r="AG328" s="397">
        <f>'CROP MANAGEMENT'!V337</f>
        <v>0</v>
      </c>
      <c r="AH328" s="397">
        <f>'CROP MANAGEMENT'!W337</f>
        <v>0</v>
      </c>
      <c r="AI328" s="396">
        <f>'CROP MANAGEMENT'!X337</f>
        <v>0</v>
      </c>
      <c r="AJ328" s="396">
        <f>'CROP MANAGEMENT'!Y337</f>
        <v>0</v>
      </c>
      <c r="AK328" s="396">
        <f>'CROP MANAGEMENT'!Z337</f>
        <v>0</v>
      </c>
      <c r="AL328" s="396">
        <f>'CROP MANAGEMENT'!AA337</f>
        <v>0</v>
      </c>
      <c r="AM328" s="396">
        <f>'CROP MANAGEMENT'!AB337</f>
        <v>0</v>
      </c>
      <c r="AN328" s="396">
        <f>'CROP MANAGEMENT'!AC337</f>
        <v>0</v>
      </c>
      <c r="AO328" s="396">
        <f>'CROP MANAGEMENT'!AD337</f>
        <v>0</v>
      </c>
      <c r="AP328" s="396">
        <f>'CROP MANAGEMENT'!AE337</f>
        <v>0</v>
      </c>
      <c r="HL328" s="398"/>
      <c r="HM328" s="398"/>
      <c r="HN328" s="398"/>
    </row>
    <row r="329" spans="3:222" x14ac:dyDescent="0.3">
      <c r="C329" s="396">
        <f>WEATHER!C339</f>
        <v>0</v>
      </c>
      <c r="D329" s="396">
        <f>WEATHER!D339</f>
        <v>30.1</v>
      </c>
      <c r="E329" s="396">
        <f>WEATHER!E339</f>
        <v>4.1333333333333337</v>
      </c>
      <c r="AG329" s="397">
        <f>'CROP MANAGEMENT'!V338</f>
        <v>0</v>
      </c>
      <c r="AH329" s="397">
        <f>'CROP MANAGEMENT'!W338</f>
        <v>0</v>
      </c>
      <c r="AI329" s="396">
        <f>'CROP MANAGEMENT'!X338</f>
        <v>0</v>
      </c>
      <c r="AJ329" s="396">
        <f>'CROP MANAGEMENT'!Y338</f>
        <v>0</v>
      </c>
      <c r="AK329" s="396">
        <f>'CROP MANAGEMENT'!Z338</f>
        <v>0</v>
      </c>
      <c r="AL329" s="396">
        <f>'CROP MANAGEMENT'!AA338</f>
        <v>0</v>
      </c>
      <c r="AM329" s="396">
        <f>'CROP MANAGEMENT'!AB338</f>
        <v>0</v>
      </c>
      <c r="AN329" s="396">
        <f>'CROP MANAGEMENT'!AC338</f>
        <v>0</v>
      </c>
      <c r="AO329" s="396">
        <f>'CROP MANAGEMENT'!AD338</f>
        <v>0</v>
      </c>
      <c r="AP329" s="396">
        <f>'CROP MANAGEMENT'!AE338</f>
        <v>0</v>
      </c>
      <c r="HL329" s="398"/>
      <c r="HM329" s="398"/>
      <c r="HN329" s="398"/>
    </row>
    <row r="330" spans="3:222" x14ac:dyDescent="0.3">
      <c r="C330" s="396">
        <f>WEATHER!C340</f>
        <v>0</v>
      </c>
      <c r="D330" s="396">
        <f>WEATHER!D340</f>
        <v>28.8</v>
      </c>
      <c r="E330" s="396">
        <f>WEATHER!E340</f>
        <v>4.1333333333333337</v>
      </c>
      <c r="AG330" s="397">
        <f>'CROP MANAGEMENT'!V339</f>
        <v>0</v>
      </c>
      <c r="AH330" s="397">
        <f>'CROP MANAGEMENT'!W339</f>
        <v>0</v>
      </c>
      <c r="AI330" s="396">
        <f>'CROP MANAGEMENT'!X339</f>
        <v>0</v>
      </c>
      <c r="AJ330" s="396">
        <f>'CROP MANAGEMENT'!Y339</f>
        <v>0</v>
      </c>
      <c r="AK330" s="396">
        <f>'CROP MANAGEMENT'!Z339</f>
        <v>0</v>
      </c>
      <c r="AL330" s="396">
        <f>'CROP MANAGEMENT'!AA339</f>
        <v>0</v>
      </c>
      <c r="AM330" s="396">
        <f>'CROP MANAGEMENT'!AB339</f>
        <v>0</v>
      </c>
      <c r="AN330" s="396">
        <f>'CROP MANAGEMENT'!AC339</f>
        <v>0</v>
      </c>
      <c r="AO330" s="396">
        <f>'CROP MANAGEMENT'!AD339</f>
        <v>0</v>
      </c>
      <c r="AP330" s="396">
        <f>'CROP MANAGEMENT'!AE339</f>
        <v>0</v>
      </c>
      <c r="HL330" s="398"/>
      <c r="HM330" s="398"/>
      <c r="HN330" s="398"/>
    </row>
    <row r="331" spans="3:222" x14ac:dyDescent="0.3">
      <c r="C331" s="396">
        <f>WEATHER!C341</f>
        <v>0</v>
      </c>
      <c r="D331" s="396">
        <f>WEATHER!D341</f>
        <v>30.6</v>
      </c>
      <c r="E331" s="396">
        <f>WEATHER!E341</f>
        <v>4.1333333333333337</v>
      </c>
      <c r="AG331" s="397">
        <f>'CROP MANAGEMENT'!V340</f>
        <v>0</v>
      </c>
      <c r="AH331" s="397">
        <f>'CROP MANAGEMENT'!W340</f>
        <v>0</v>
      </c>
      <c r="AI331" s="396">
        <f>'CROP MANAGEMENT'!X340</f>
        <v>0</v>
      </c>
      <c r="AJ331" s="396">
        <f>'CROP MANAGEMENT'!Y340</f>
        <v>0</v>
      </c>
      <c r="AK331" s="396">
        <f>'CROP MANAGEMENT'!Z340</f>
        <v>0</v>
      </c>
      <c r="AL331" s="396">
        <f>'CROP MANAGEMENT'!AA340</f>
        <v>0</v>
      </c>
      <c r="AM331" s="396">
        <f>'CROP MANAGEMENT'!AB340</f>
        <v>0</v>
      </c>
      <c r="AN331" s="396">
        <f>'CROP MANAGEMENT'!AC340</f>
        <v>0</v>
      </c>
      <c r="AO331" s="396">
        <f>'CROP MANAGEMENT'!AD340</f>
        <v>0</v>
      </c>
      <c r="AP331" s="396">
        <f>'CROP MANAGEMENT'!AE340</f>
        <v>0</v>
      </c>
      <c r="HL331" s="398"/>
      <c r="HM331" s="398"/>
      <c r="HN331" s="398"/>
    </row>
    <row r="332" spans="3:222" x14ac:dyDescent="0.3">
      <c r="C332" s="396">
        <f>WEATHER!C342</f>
        <v>0</v>
      </c>
      <c r="D332" s="396">
        <f>WEATHER!D342</f>
        <v>29.1</v>
      </c>
      <c r="E332" s="396">
        <f>WEATHER!E342</f>
        <v>4.1333333333333337</v>
      </c>
      <c r="AG332" s="397">
        <f>'CROP MANAGEMENT'!V341</f>
        <v>0</v>
      </c>
      <c r="AH332" s="397">
        <f>'CROP MANAGEMENT'!W341</f>
        <v>0</v>
      </c>
      <c r="AI332" s="396">
        <f>'CROP MANAGEMENT'!X341</f>
        <v>0</v>
      </c>
      <c r="AJ332" s="396">
        <f>'CROP MANAGEMENT'!Y341</f>
        <v>0</v>
      </c>
      <c r="AK332" s="396">
        <f>'CROP MANAGEMENT'!Z341</f>
        <v>0</v>
      </c>
      <c r="AL332" s="396">
        <f>'CROP MANAGEMENT'!AA341</f>
        <v>0</v>
      </c>
      <c r="AM332" s="396">
        <f>'CROP MANAGEMENT'!AB341</f>
        <v>0</v>
      </c>
      <c r="AN332" s="396">
        <f>'CROP MANAGEMENT'!AC341</f>
        <v>0</v>
      </c>
      <c r="AO332" s="396">
        <f>'CROP MANAGEMENT'!AD341</f>
        <v>0</v>
      </c>
      <c r="AP332" s="396">
        <f>'CROP MANAGEMENT'!AE341</f>
        <v>0</v>
      </c>
      <c r="HL332" s="398"/>
      <c r="HM332" s="398"/>
      <c r="HN332" s="398"/>
    </row>
    <row r="333" spans="3:222" x14ac:dyDescent="0.3">
      <c r="C333" s="396">
        <f>WEATHER!C343</f>
        <v>14</v>
      </c>
      <c r="D333" s="396">
        <f>WEATHER!D343</f>
        <v>30.3</v>
      </c>
      <c r="E333" s="396">
        <f>WEATHER!E343</f>
        <v>4.1333333333333337</v>
      </c>
      <c r="AG333" s="397">
        <f>'CROP MANAGEMENT'!V342</f>
        <v>0</v>
      </c>
      <c r="AH333" s="397">
        <f>'CROP MANAGEMENT'!W342</f>
        <v>0</v>
      </c>
      <c r="AI333" s="396">
        <f>'CROP MANAGEMENT'!X342</f>
        <v>0</v>
      </c>
      <c r="AJ333" s="396">
        <f>'CROP MANAGEMENT'!Y342</f>
        <v>0</v>
      </c>
      <c r="AK333" s="396">
        <f>'CROP MANAGEMENT'!Z342</f>
        <v>0</v>
      </c>
      <c r="AL333" s="396">
        <f>'CROP MANAGEMENT'!AA342</f>
        <v>0</v>
      </c>
      <c r="AM333" s="396">
        <f>'CROP MANAGEMENT'!AB342</f>
        <v>0</v>
      </c>
      <c r="AN333" s="396">
        <f>'CROP MANAGEMENT'!AC342</f>
        <v>0</v>
      </c>
      <c r="AO333" s="396">
        <f>'CROP MANAGEMENT'!AD342</f>
        <v>0</v>
      </c>
      <c r="AP333" s="396">
        <f>'CROP MANAGEMENT'!AE342</f>
        <v>0</v>
      </c>
      <c r="HL333" s="398"/>
      <c r="HM333" s="398"/>
      <c r="HN333" s="398"/>
    </row>
    <row r="334" spans="3:222" x14ac:dyDescent="0.3">
      <c r="C334" s="396">
        <f>WEATHER!C344</f>
        <v>0</v>
      </c>
      <c r="D334" s="396">
        <f>WEATHER!D344</f>
        <v>29.6</v>
      </c>
      <c r="E334" s="396">
        <f>WEATHER!E344</f>
        <v>4.1333333333333337</v>
      </c>
      <c r="AG334" s="397">
        <f>'CROP MANAGEMENT'!V343</f>
        <v>0</v>
      </c>
      <c r="AH334" s="397">
        <f>'CROP MANAGEMENT'!W343</f>
        <v>0</v>
      </c>
      <c r="AI334" s="396">
        <f>'CROP MANAGEMENT'!X343</f>
        <v>0</v>
      </c>
      <c r="AJ334" s="396">
        <f>'CROP MANAGEMENT'!Y343</f>
        <v>0</v>
      </c>
      <c r="AK334" s="396">
        <f>'CROP MANAGEMENT'!Z343</f>
        <v>0</v>
      </c>
      <c r="AL334" s="396">
        <f>'CROP MANAGEMENT'!AA343</f>
        <v>0</v>
      </c>
      <c r="AM334" s="396">
        <f>'CROP MANAGEMENT'!AB343</f>
        <v>0</v>
      </c>
      <c r="AN334" s="396">
        <f>'CROP MANAGEMENT'!AC343</f>
        <v>0</v>
      </c>
      <c r="AO334" s="396">
        <f>'CROP MANAGEMENT'!AD343</f>
        <v>0</v>
      </c>
      <c r="AP334" s="396">
        <f>'CROP MANAGEMENT'!AE343</f>
        <v>0</v>
      </c>
      <c r="HL334" s="398"/>
      <c r="HM334" s="398"/>
      <c r="HN334" s="398"/>
    </row>
    <row r="335" spans="3:222" x14ac:dyDescent="0.3">
      <c r="C335" s="396">
        <f>WEATHER!C345</f>
        <v>0</v>
      </c>
      <c r="D335" s="396">
        <f>WEATHER!D345</f>
        <v>29.9</v>
      </c>
      <c r="E335" s="396">
        <f>WEATHER!E345</f>
        <v>4.1333333333333337</v>
      </c>
      <c r="AG335" s="397">
        <f>'CROP MANAGEMENT'!V344</f>
        <v>0</v>
      </c>
      <c r="AH335" s="397">
        <f>'CROP MANAGEMENT'!W344</f>
        <v>0</v>
      </c>
      <c r="AI335" s="396">
        <f>'CROP MANAGEMENT'!X344</f>
        <v>0</v>
      </c>
      <c r="AJ335" s="396">
        <f>'CROP MANAGEMENT'!Y344</f>
        <v>0</v>
      </c>
      <c r="AK335" s="396">
        <f>'CROP MANAGEMENT'!Z344</f>
        <v>0</v>
      </c>
      <c r="AL335" s="396">
        <f>'CROP MANAGEMENT'!AA344</f>
        <v>0</v>
      </c>
      <c r="AM335" s="396">
        <f>'CROP MANAGEMENT'!AB344</f>
        <v>0</v>
      </c>
      <c r="AN335" s="396">
        <f>'CROP MANAGEMENT'!AC344</f>
        <v>0</v>
      </c>
      <c r="AO335" s="396">
        <f>'CROP MANAGEMENT'!AD344</f>
        <v>0</v>
      </c>
      <c r="AP335" s="396">
        <f>'CROP MANAGEMENT'!AE344</f>
        <v>0</v>
      </c>
      <c r="HL335" s="398"/>
      <c r="HM335" s="398"/>
      <c r="HN335" s="398"/>
    </row>
    <row r="336" spans="3:222" x14ac:dyDescent="0.3">
      <c r="C336" s="396">
        <f>WEATHER!C346</f>
        <v>0</v>
      </c>
      <c r="D336" s="396">
        <f>WEATHER!D346</f>
        <v>29.8</v>
      </c>
      <c r="E336" s="396">
        <f>WEATHER!E346</f>
        <v>4.290322580645161</v>
      </c>
      <c r="AG336" s="397">
        <f>'CROP MANAGEMENT'!V345</f>
        <v>0</v>
      </c>
      <c r="AH336" s="397">
        <f>'CROP MANAGEMENT'!W345</f>
        <v>0</v>
      </c>
      <c r="AI336" s="396">
        <f>'CROP MANAGEMENT'!X345</f>
        <v>0</v>
      </c>
      <c r="AJ336" s="396">
        <f>'CROP MANAGEMENT'!Y345</f>
        <v>0</v>
      </c>
      <c r="AK336" s="396">
        <f>'CROP MANAGEMENT'!Z345</f>
        <v>0</v>
      </c>
      <c r="AL336" s="396">
        <f>'CROP MANAGEMENT'!AA345</f>
        <v>0</v>
      </c>
      <c r="AM336" s="396">
        <f>'CROP MANAGEMENT'!AB345</f>
        <v>0</v>
      </c>
      <c r="AN336" s="396">
        <f>'CROP MANAGEMENT'!AC345</f>
        <v>0</v>
      </c>
      <c r="AO336" s="396">
        <f>'CROP MANAGEMENT'!AD345</f>
        <v>0</v>
      </c>
      <c r="AP336" s="396">
        <f>'CROP MANAGEMENT'!AE345</f>
        <v>0</v>
      </c>
      <c r="HL336" s="398"/>
      <c r="HM336" s="398"/>
      <c r="HN336" s="398"/>
    </row>
    <row r="337" spans="3:222" x14ac:dyDescent="0.3">
      <c r="C337" s="396">
        <f>WEATHER!C347</f>
        <v>43</v>
      </c>
      <c r="D337" s="396">
        <f>WEATHER!D347</f>
        <v>28.4</v>
      </c>
      <c r="E337" s="396">
        <f>WEATHER!E347</f>
        <v>4.290322580645161</v>
      </c>
      <c r="AG337" s="397">
        <f>'CROP MANAGEMENT'!V346</f>
        <v>0</v>
      </c>
      <c r="AH337" s="397">
        <f>'CROP MANAGEMENT'!W346</f>
        <v>0</v>
      </c>
      <c r="AI337" s="396">
        <f>'CROP MANAGEMENT'!X346</f>
        <v>0</v>
      </c>
      <c r="AJ337" s="396">
        <f>'CROP MANAGEMENT'!Y346</f>
        <v>0</v>
      </c>
      <c r="AK337" s="396">
        <f>'CROP MANAGEMENT'!Z346</f>
        <v>0</v>
      </c>
      <c r="AL337" s="396">
        <f>'CROP MANAGEMENT'!AA346</f>
        <v>0</v>
      </c>
      <c r="AM337" s="396">
        <f>'CROP MANAGEMENT'!AB346</f>
        <v>0</v>
      </c>
      <c r="AN337" s="396">
        <f>'CROP MANAGEMENT'!AC346</f>
        <v>0</v>
      </c>
      <c r="AO337" s="396">
        <f>'CROP MANAGEMENT'!AD346</f>
        <v>0</v>
      </c>
      <c r="AP337" s="396">
        <f>'CROP MANAGEMENT'!AE346</f>
        <v>0</v>
      </c>
      <c r="HL337" s="398"/>
      <c r="HM337" s="398"/>
      <c r="HN337" s="398"/>
    </row>
    <row r="338" spans="3:222" x14ac:dyDescent="0.3">
      <c r="C338" s="396">
        <f>WEATHER!C348</f>
        <v>0</v>
      </c>
      <c r="D338" s="396">
        <f>WEATHER!D348</f>
        <v>30.4</v>
      </c>
      <c r="E338" s="396">
        <f>WEATHER!E348</f>
        <v>4.290322580645161</v>
      </c>
      <c r="AG338" s="397">
        <f>'CROP MANAGEMENT'!V347</f>
        <v>0</v>
      </c>
      <c r="AH338" s="397">
        <f>'CROP MANAGEMENT'!W347</f>
        <v>0</v>
      </c>
      <c r="AI338" s="396">
        <f>'CROP MANAGEMENT'!X347</f>
        <v>0</v>
      </c>
      <c r="AJ338" s="396">
        <f>'CROP MANAGEMENT'!Y347</f>
        <v>0</v>
      </c>
      <c r="AK338" s="396">
        <f>'CROP MANAGEMENT'!Z347</f>
        <v>0</v>
      </c>
      <c r="AL338" s="396">
        <f>'CROP MANAGEMENT'!AA347</f>
        <v>0</v>
      </c>
      <c r="AM338" s="396">
        <f>'CROP MANAGEMENT'!AB347</f>
        <v>0</v>
      </c>
      <c r="AN338" s="396">
        <f>'CROP MANAGEMENT'!AC347</f>
        <v>0</v>
      </c>
      <c r="AO338" s="396">
        <f>'CROP MANAGEMENT'!AD347</f>
        <v>0</v>
      </c>
      <c r="AP338" s="396">
        <f>'CROP MANAGEMENT'!AE347</f>
        <v>0</v>
      </c>
      <c r="HL338" s="398"/>
      <c r="HM338" s="398"/>
      <c r="HN338" s="398"/>
    </row>
    <row r="339" spans="3:222" x14ac:dyDescent="0.3">
      <c r="C339" s="396">
        <f>WEATHER!C349</f>
        <v>12</v>
      </c>
      <c r="D339" s="396">
        <f>WEATHER!D349</f>
        <v>30.4</v>
      </c>
      <c r="E339" s="396">
        <f>WEATHER!E349</f>
        <v>4.290322580645161</v>
      </c>
      <c r="AG339" s="397">
        <f>'CROP MANAGEMENT'!V348</f>
        <v>0</v>
      </c>
      <c r="AH339" s="397">
        <f>'CROP MANAGEMENT'!W348</f>
        <v>0</v>
      </c>
      <c r="AI339" s="396">
        <f>'CROP MANAGEMENT'!X348</f>
        <v>0</v>
      </c>
      <c r="AJ339" s="396">
        <f>'CROP MANAGEMENT'!Y348</f>
        <v>0</v>
      </c>
      <c r="AK339" s="396">
        <f>'CROP MANAGEMENT'!Z348</f>
        <v>0</v>
      </c>
      <c r="AL339" s="396">
        <f>'CROP MANAGEMENT'!AA348</f>
        <v>0</v>
      </c>
      <c r="AM339" s="396">
        <f>'CROP MANAGEMENT'!AB348</f>
        <v>0</v>
      </c>
      <c r="AN339" s="396">
        <f>'CROP MANAGEMENT'!AC348</f>
        <v>0</v>
      </c>
      <c r="AO339" s="396">
        <f>'CROP MANAGEMENT'!AD348</f>
        <v>0</v>
      </c>
      <c r="AP339" s="396">
        <f>'CROP MANAGEMENT'!AE348</f>
        <v>0</v>
      </c>
      <c r="HL339" s="398"/>
      <c r="HM339" s="398"/>
      <c r="HN339" s="398"/>
    </row>
    <row r="340" spans="3:222" x14ac:dyDescent="0.3">
      <c r="C340" s="396">
        <f>WEATHER!C350</f>
        <v>24</v>
      </c>
      <c r="D340" s="396">
        <f>WEATHER!D350</f>
        <v>31</v>
      </c>
      <c r="E340" s="396">
        <f>WEATHER!E350</f>
        <v>4.290322580645161</v>
      </c>
      <c r="AG340" s="397">
        <f>'CROP MANAGEMENT'!V349</f>
        <v>0</v>
      </c>
      <c r="AH340" s="397">
        <f>'CROP MANAGEMENT'!W349</f>
        <v>0</v>
      </c>
      <c r="AI340" s="396">
        <f>'CROP MANAGEMENT'!X349</f>
        <v>0</v>
      </c>
      <c r="AJ340" s="396">
        <f>'CROP MANAGEMENT'!Y349</f>
        <v>0</v>
      </c>
      <c r="AK340" s="396">
        <f>'CROP MANAGEMENT'!Z349</f>
        <v>0</v>
      </c>
      <c r="AL340" s="396">
        <f>'CROP MANAGEMENT'!AA349</f>
        <v>0</v>
      </c>
      <c r="AM340" s="396">
        <f>'CROP MANAGEMENT'!AB349</f>
        <v>0</v>
      </c>
      <c r="AN340" s="396">
        <f>'CROP MANAGEMENT'!AC349</f>
        <v>0</v>
      </c>
      <c r="AO340" s="396">
        <f>'CROP MANAGEMENT'!AD349</f>
        <v>0</v>
      </c>
      <c r="AP340" s="396">
        <f>'CROP MANAGEMENT'!AE349</f>
        <v>0</v>
      </c>
      <c r="HL340" s="398"/>
      <c r="HM340" s="398"/>
      <c r="HN340" s="398"/>
    </row>
    <row r="341" spans="3:222" x14ac:dyDescent="0.3">
      <c r="C341" s="396">
        <f>WEATHER!C351</f>
        <v>0</v>
      </c>
      <c r="D341" s="396">
        <f>WEATHER!D351</f>
        <v>31.8</v>
      </c>
      <c r="E341" s="396">
        <f>WEATHER!E351</f>
        <v>4.290322580645161</v>
      </c>
      <c r="AG341" s="397">
        <f>'CROP MANAGEMENT'!V350</f>
        <v>0</v>
      </c>
      <c r="AH341" s="397">
        <f>'CROP MANAGEMENT'!W350</f>
        <v>0</v>
      </c>
      <c r="AI341" s="396">
        <f>'CROP MANAGEMENT'!X350</f>
        <v>0</v>
      </c>
      <c r="AJ341" s="396">
        <f>'CROP MANAGEMENT'!Y350</f>
        <v>0</v>
      </c>
      <c r="AK341" s="396">
        <f>'CROP MANAGEMENT'!Z350</f>
        <v>0</v>
      </c>
      <c r="AL341" s="396">
        <f>'CROP MANAGEMENT'!AA350</f>
        <v>0</v>
      </c>
      <c r="AM341" s="396">
        <f>'CROP MANAGEMENT'!AB350</f>
        <v>0</v>
      </c>
      <c r="AN341" s="396">
        <f>'CROP MANAGEMENT'!AC350</f>
        <v>0</v>
      </c>
      <c r="AO341" s="396">
        <f>'CROP MANAGEMENT'!AD350</f>
        <v>0</v>
      </c>
      <c r="AP341" s="396">
        <f>'CROP MANAGEMENT'!AE350</f>
        <v>0</v>
      </c>
      <c r="HL341" s="398"/>
      <c r="HM341" s="398"/>
      <c r="HN341" s="398"/>
    </row>
    <row r="342" spans="3:222" x14ac:dyDescent="0.3">
      <c r="C342" s="396">
        <f>WEATHER!C352</f>
        <v>5</v>
      </c>
      <c r="D342" s="396">
        <f>WEATHER!D352</f>
        <v>31.5</v>
      </c>
      <c r="E342" s="396">
        <f>WEATHER!E352</f>
        <v>4.290322580645161</v>
      </c>
      <c r="AG342" s="397">
        <f>'CROP MANAGEMENT'!V351</f>
        <v>0</v>
      </c>
      <c r="AH342" s="397">
        <f>'CROP MANAGEMENT'!W351</f>
        <v>0</v>
      </c>
      <c r="AI342" s="396">
        <f>'CROP MANAGEMENT'!X351</f>
        <v>0</v>
      </c>
      <c r="AJ342" s="396">
        <f>'CROP MANAGEMENT'!Y351</f>
        <v>0</v>
      </c>
      <c r="AK342" s="396">
        <f>'CROP MANAGEMENT'!Z351</f>
        <v>0</v>
      </c>
      <c r="AL342" s="396">
        <f>'CROP MANAGEMENT'!AA351</f>
        <v>0</v>
      </c>
      <c r="AM342" s="396">
        <f>'CROP MANAGEMENT'!AB351</f>
        <v>0</v>
      </c>
      <c r="AN342" s="396">
        <f>'CROP MANAGEMENT'!AC351</f>
        <v>0</v>
      </c>
      <c r="AO342" s="396">
        <f>'CROP MANAGEMENT'!AD351</f>
        <v>0</v>
      </c>
      <c r="AP342" s="396">
        <f>'CROP MANAGEMENT'!AE351</f>
        <v>0</v>
      </c>
      <c r="HL342" s="398"/>
      <c r="HM342" s="398"/>
      <c r="HN342" s="398"/>
    </row>
    <row r="343" spans="3:222" x14ac:dyDescent="0.3">
      <c r="C343" s="396">
        <f>WEATHER!C353</f>
        <v>2</v>
      </c>
      <c r="D343" s="396">
        <f>WEATHER!D353</f>
        <v>30.1</v>
      </c>
      <c r="E343" s="396">
        <f>WEATHER!E353</f>
        <v>4.290322580645161</v>
      </c>
      <c r="AG343" s="397">
        <f>'CROP MANAGEMENT'!V352</f>
        <v>0</v>
      </c>
      <c r="AH343" s="397">
        <f>'CROP MANAGEMENT'!W352</f>
        <v>0</v>
      </c>
      <c r="AI343" s="396">
        <f>'CROP MANAGEMENT'!X352</f>
        <v>0</v>
      </c>
      <c r="AJ343" s="396">
        <f>'CROP MANAGEMENT'!Y352</f>
        <v>0</v>
      </c>
      <c r="AK343" s="396">
        <f>'CROP MANAGEMENT'!Z352</f>
        <v>0</v>
      </c>
      <c r="AL343" s="396">
        <f>'CROP MANAGEMENT'!AA352</f>
        <v>0</v>
      </c>
      <c r="AM343" s="396">
        <f>'CROP MANAGEMENT'!AB352</f>
        <v>0</v>
      </c>
      <c r="AN343" s="396">
        <f>'CROP MANAGEMENT'!AC352</f>
        <v>0</v>
      </c>
      <c r="AO343" s="396">
        <f>'CROP MANAGEMENT'!AD352</f>
        <v>0</v>
      </c>
      <c r="AP343" s="396">
        <f>'CROP MANAGEMENT'!AE352</f>
        <v>0</v>
      </c>
      <c r="HL343" s="398"/>
      <c r="HM343" s="398"/>
      <c r="HN343" s="398"/>
    </row>
    <row r="344" spans="3:222" x14ac:dyDescent="0.3">
      <c r="C344" s="396">
        <f>WEATHER!C354</f>
        <v>0</v>
      </c>
      <c r="D344" s="396">
        <f>WEATHER!D354</f>
        <v>30.4</v>
      </c>
      <c r="E344" s="396">
        <f>WEATHER!E354</f>
        <v>4.290322580645161</v>
      </c>
      <c r="AG344" s="397">
        <f>'CROP MANAGEMENT'!V353</f>
        <v>0</v>
      </c>
      <c r="AH344" s="397">
        <f>'CROP MANAGEMENT'!W353</f>
        <v>0</v>
      </c>
      <c r="AI344" s="396">
        <f>'CROP MANAGEMENT'!X353</f>
        <v>0</v>
      </c>
      <c r="AJ344" s="396">
        <f>'CROP MANAGEMENT'!Y353</f>
        <v>0</v>
      </c>
      <c r="AK344" s="396">
        <f>'CROP MANAGEMENT'!Z353</f>
        <v>0</v>
      </c>
      <c r="AL344" s="396">
        <f>'CROP MANAGEMENT'!AA353</f>
        <v>0</v>
      </c>
      <c r="AM344" s="396">
        <f>'CROP MANAGEMENT'!AB353</f>
        <v>0</v>
      </c>
      <c r="AN344" s="396">
        <f>'CROP MANAGEMENT'!AC353</f>
        <v>0</v>
      </c>
      <c r="AO344" s="396">
        <f>'CROP MANAGEMENT'!AD353</f>
        <v>0</v>
      </c>
      <c r="AP344" s="396">
        <f>'CROP MANAGEMENT'!AE353</f>
        <v>0</v>
      </c>
      <c r="HL344" s="398"/>
      <c r="HM344" s="398"/>
      <c r="HN344" s="398"/>
    </row>
    <row r="345" spans="3:222" x14ac:dyDescent="0.3">
      <c r="C345" s="396">
        <f>WEATHER!C355</f>
        <v>11</v>
      </c>
      <c r="D345" s="396">
        <f>WEATHER!D355</f>
        <v>29.8</v>
      </c>
      <c r="E345" s="396">
        <f>WEATHER!E355</f>
        <v>4.290322580645161</v>
      </c>
      <c r="AG345" s="397">
        <f>'CROP MANAGEMENT'!V354</f>
        <v>0</v>
      </c>
      <c r="AH345" s="397">
        <f>'CROP MANAGEMENT'!W354</f>
        <v>0</v>
      </c>
      <c r="AI345" s="396">
        <f>'CROP MANAGEMENT'!X354</f>
        <v>0</v>
      </c>
      <c r="AJ345" s="396">
        <f>'CROP MANAGEMENT'!Y354</f>
        <v>0</v>
      </c>
      <c r="AK345" s="396">
        <f>'CROP MANAGEMENT'!Z354</f>
        <v>0</v>
      </c>
      <c r="AL345" s="396">
        <f>'CROP MANAGEMENT'!AA354</f>
        <v>0</v>
      </c>
      <c r="AM345" s="396">
        <f>'CROP MANAGEMENT'!AB354</f>
        <v>0</v>
      </c>
      <c r="AN345" s="396">
        <f>'CROP MANAGEMENT'!AC354</f>
        <v>0</v>
      </c>
      <c r="AO345" s="396">
        <f>'CROP MANAGEMENT'!AD354</f>
        <v>0</v>
      </c>
      <c r="AP345" s="396">
        <f>'CROP MANAGEMENT'!AE354</f>
        <v>0</v>
      </c>
      <c r="HL345" s="398"/>
      <c r="HM345" s="398"/>
      <c r="HN345" s="398"/>
    </row>
    <row r="346" spans="3:222" x14ac:dyDescent="0.3">
      <c r="C346" s="396">
        <f>WEATHER!C356</f>
        <v>4</v>
      </c>
      <c r="D346" s="396">
        <f>WEATHER!D356</f>
        <v>30.3</v>
      </c>
      <c r="E346" s="396">
        <f>WEATHER!E356</f>
        <v>4.290322580645161</v>
      </c>
      <c r="AG346" s="397">
        <f>'CROP MANAGEMENT'!V355</f>
        <v>0</v>
      </c>
      <c r="AH346" s="397">
        <f>'CROP MANAGEMENT'!W355</f>
        <v>0</v>
      </c>
      <c r="AI346" s="396">
        <f>'CROP MANAGEMENT'!X355</f>
        <v>0</v>
      </c>
      <c r="AJ346" s="396">
        <f>'CROP MANAGEMENT'!Y355</f>
        <v>0</v>
      </c>
      <c r="AK346" s="396">
        <f>'CROP MANAGEMENT'!Z355</f>
        <v>0</v>
      </c>
      <c r="AL346" s="396">
        <f>'CROP MANAGEMENT'!AA355</f>
        <v>0</v>
      </c>
      <c r="AM346" s="396">
        <f>'CROP MANAGEMENT'!AB355</f>
        <v>0</v>
      </c>
      <c r="AN346" s="396">
        <f>'CROP MANAGEMENT'!AC355</f>
        <v>0</v>
      </c>
      <c r="AO346" s="396">
        <f>'CROP MANAGEMENT'!AD355</f>
        <v>0</v>
      </c>
      <c r="AP346" s="396">
        <f>'CROP MANAGEMENT'!AE355</f>
        <v>0</v>
      </c>
      <c r="HL346" s="398"/>
      <c r="HM346" s="398"/>
      <c r="HN346" s="398"/>
    </row>
    <row r="347" spans="3:222" x14ac:dyDescent="0.3">
      <c r="C347" s="396">
        <f>WEATHER!C357</f>
        <v>45</v>
      </c>
      <c r="D347" s="396">
        <f>WEATHER!D357</f>
        <v>29.7</v>
      </c>
      <c r="E347" s="396">
        <f>WEATHER!E357</f>
        <v>4.290322580645161</v>
      </c>
      <c r="AG347" s="397">
        <f>'CROP MANAGEMENT'!V356</f>
        <v>0</v>
      </c>
      <c r="AH347" s="397">
        <f>'CROP MANAGEMENT'!W356</f>
        <v>0</v>
      </c>
      <c r="AI347" s="396">
        <f>'CROP MANAGEMENT'!X356</f>
        <v>0</v>
      </c>
      <c r="AJ347" s="396">
        <f>'CROP MANAGEMENT'!Y356</f>
        <v>0</v>
      </c>
      <c r="AK347" s="396">
        <f>'CROP MANAGEMENT'!Z356</f>
        <v>0</v>
      </c>
      <c r="AL347" s="396">
        <f>'CROP MANAGEMENT'!AA356</f>
        <v>0</v>
      </c>
      <c r="AM347" s="396">
        <f>'CROP MANAGEMENT'!AB356</f>
        <v>0</v>
      </c>
      <c r="AN347" s="396">
        <f>'CROP MANAGEMENT'!AC356</f>
        <v>0</v>
      </c>
      <c r="AO347" s="396">
        <f>'CROP MANAGEMENT'!AD356</f>
        <v>0</v>
      </c>
      <c r="AP347" s="396">
        <f>'CROP MANAGEMENT'!AE356</f>
        <v>0</v>
      </c>
      <c r="HL347" s="398"/>
      <c r="HM347" s="398"/>
      <c r="HN347" s="398"/>
    </row>
    <row r="348" spans="3:222" x14ac:dyDescent="0.3">
      <c r="C348" s="396">
        <f>WEATHER!C358</f>
        <v>0</v>
      </c>
      <c r="D348" s="396">
        <f>WEATHER!D358</f>
        <v>30.8</v>
      </c>
      <c r="E348" s="396">
        <f>WEATHER!E358</f>
        <v>4.290322580645161</v>
      </c>
      <c r="AG348" s="397">
        <f>'CROP MANAGEMENT'!V357</f>
        <v>0</v>
      </c>
      <c r="AH348" s="397">
        <f>'CROP MANAGEMENT'!W357</f>
        <v>0</v>
      </c>
      <c r="AI348" s="396">
        <f>'CROP MANAGEMENT'!X357</f>
        <v>0</v>
      </c>
      <c r="AJ348" s="396">
        <f>'CROP MANAGEMENT'!Y357</f>
        <v>0</v>
      </c>
      <c r="AK348" s="396">
        <f>'CROP MANAGEMENT'!Z357</f>
        <v>0</v>
      </c>
      <c r="AL348" s="396">
        <f>'CROP MANAGEMENT'!AA357</f>
        <v>0</v>
      </c>
      <c r="AM348" s="396">
        <f>'CROP MANAGEMENT'!AB357</f>
        <v>0</v>
      </c>
      <c r="AN348" s="396">
        <f>'CROP MANAGEMENT'!AC357</f>
        <v>0</v>
      </c>
      <c r="AO348" s="396">
        <f>'CROP MANAGEMENT'!AD357</f>
        <v>0</v>
      </c>
      <c r="AP348" s="396">
        <f>'CROP MANAGEMENT'!AE357</f>
        <v>0</v>
      </c>
      <c r="HL348" s="398"/>
      <c r="HM348" s="398"/>
      <c r="HN348" s="398"/>
    </row>
    <row r="349" spans="3:222" x14ac:dyDescent="0.3">
      <c r="C349" s="396">
        <f>WEATHER!C359</f>
        <v>0</v>
      </c>
      <c r="D349" s="396">
        <f>WEATHER!D359</f>
        <v>29.4</v>
      </c>
      <c r="E349" s="396">
        <f>WEATHER!E359</f>
        <v>4.290322580645161</v>
      </c>
      <c r="AG349" s="397">
        <f>'CROP MANAGEMENT'!V358</f>
        <v>0</v>
      </c>
      <c r="AH349" s="397">
        <f>'CROP MANAGEMENT'!W358</f>
        <v>0</v>
      </c>
      <c r="AI349" s="396">
        <f>'CROP MANAGEMENT'!X358</f>
        <v>0</v>
      </c>
      <c r="AJ349" s="396">
        <f>'CROP MANAGEMENT'!Y358</f>
        <v>0</v>
      </c>
      <c r="AK349" s="396">
        <f>'CROP MANAGEMENT'!Z358</f>
        <v>0</v>
      </c>
      <c r="AL349" s="396">
        <f>'CROP MANAGEMENT'!AA358</f>
        <v>0</v>
      </c>
      <c r="AM349" s="396">
        <f>'CROP MANAGEMENT'!AB358</f>
        <v>0</v>
      </c>
      <c r="AN349" s="396">
        <f>'CROP MANAGEMENT'!AC358</f>
        <v>0</v>
      </c>
      <c r="AO349" s="396">
        <f>'CROP MANAGEMENT'!AD358</f>
        <v>0</v>
      </c>
      <c r="AP349" s="396">
        <f>'CROP MANAGEMENT'!AE358</f>
        <v>0</v>
      </c>
      <c r="HL349" s="398"/>
      <c r="HM349" s="398"/>
      <c r="HN349" s="398"/>
    </row>
    <row r="350" spans="3:222" x14ac:dyDescent="0.3">
      <c r="C350" s="396">
        <f>WEATHER!C360</f>
        <v>88</v>
      </c>
      <c r="D350" s="396">
        <f>WEATHER!D360</f>
        <v>29.1</v>
      </c>
      <c r="E350" s="396">
        <f>WEATHER!E360</f>
        <v>4.290322580645161</v>
      </c>
      <c r="AG350" s="397">
        <f>'CROP MANAGEMENT'!V359</f>
        <v>0</v>
      </c>
      <c r="AH350" s="397">
        <f>'CROP MANAGEMENT'!W359</f>
        <v>0</v>
      </c>
      <c r="AI350" s="396">
        <f>'CROP MANAGEMENT'!X359</f>
        <v>0</v>
      </c>
      <c r="AJ350" s="396">
        <f>'CROP MANAGEMENT'!Y359</f>
        <v>0</v>
      </c>
      <c r="AK350" s="396">
        <f>'CROP MANAGEMENT'!Z359</f>
        <v>0</v>
      </c>
      <c r="AL350" s="396">
        <f>'CROP MANAGEMENT'!AA359</f>
        <v>0</v>
      </c>
      <c r="AM350" s="396">
        <f>'CROP MANAGEMENT'!AB359</f>
        <v>0</v>
      </c>
      <c r="AN350" s="396">
        <f>'CROP MANAGEMENT'!AC359</f>
        <v>0</v>
      </c>
      <c r="AO350" s="396">
        <f>'CROP MANAGEMENT'!AD359</f>
        <v>0</v>
      </c>
      <c r="AP350" s="396">
        <f>'CROP MANAGEMENT'!AE359</f>
        <v>0</v>
      </c>
      <c r="HL350" s="398"/>
      <c r="HM350" s="398"/>
      <c r="HN350" s="398"/>
    </row>
    <row r="351" spans="3:222" x14ac:dyDescent="0.3">
      <c r="C351" s="396">
        <f>WEATHER!C361</f>
        <v>0</v>
      </c>
      <c r="D351" s="396">
        <f>WEATHER!D361</f>
        <v>30.5</v>
      </c>
      <c r="E351" s="396">
        <f>WEATHER!E361</f>
        <v>4.290322580645161</v>
      </c>
      <c r="AG351" s="397">
        <f>'CROP MANAGEMENT'!V360</f>
        <v>0</v>
      </c>
      <c r="AH351" s="397">
        <f>'CROP MANAGEMENT'!W360</f>
        <v>0</v>
      </c>
      <c r="AI351" s="396">
        <f>'CROP MANAGEMENT'!X360</f>
        <v>0</v>
      </c>
      <c r="AJ351" s="396">
        <f>'CROP MANAGEMENT'!Y360</f>
        <v>0</v>
      </c>
      <c r="AK351" s="396">
        <f>'CROP MANAGEMENT'!Z360</f>
        <v>0</v>
      </c>
      <c r="AL351" s="396">
        <f>'CROP MANAGEMENT'!AA360</f>
        <v>0</v>
      </c>
      <c r="AM351" s="396">
        <f>'CROP MANAGEMENT'!AB360</f>
        <v>0</v>
      </c>
      <c r="AN351" s="396">
        <f>'CROP MANAGEMENT'!AC360</f>
        <v>0</v>
      </c>
      <c r="AO351" s="396">
        <f>'CROP MANAGEMENT'!AD360</f>
        <v>0</v>
      </c>
      <c r="AP351" s="396">
        <f>'CROP MANAGEMENT'!AE360</f>
        <v>0</v>
      </c>
      <c r="HL351" s="398"/>
      <c r="HM351" s="398"/>
      <c r="HN351" s="398"/>
    </row>
    <row r="352" spans="3:222" x14ac:dyDescent="0.3">
      <c r="C352" s="396">
        <f>WEATHER!C362</f>
        <v>12</v>
      </c>
      <c r="D352" s="396">
        <f>WEATHER!D362</f>
        <v>30.9</v>
      </c>
      <c r="E352" s="396">
        <f>WEATHER!E362</f>
        <v>4.290322580645161</v>
      </c>
      <c r="AG352" s="397">
        <f>'CROP MANAGEMENT'!V361</f>
        <v>0</v>
      </c>
      <c r="AH352" s="397">
        <f>'CROP MANAGEMENT'!W361</f>
        <v>0</v>
      </c>
      <c r="AI352" s="396">
        <f>'CROP MANAGEMENT'!X361</f>
        <v>0</v>
      </c>
      <c r="AJ352" s="396">
        <f>'CROP MANAGEMENT'!Y361</f>
        <v>0</v>
      </c>
      <c r="AK352" s="396">
        <f>'CROP MANAGEMENT'!Z361</f>
        <v>0</v>
      </c>
      <c r="AL352" s="396">
        <f>'CROP MANAGEMENT'!AA361</f>
        <v>0</v>
      </c>
      <c r="AM352" s="396">
        <f>'CROP MANAGEMENT'!AB361</f>
        <v>0</v>
      </c>
      <c r="AN352" s="396">
        <f>'CROP MANAGEMENT'!AC361</f>
        <v>0</v>
      </c>
      <c r="AO352" s="396">
        <f>'CROP MANAGEMENT'!AD361</f>
        <v>0</v>
      </c>
      <c r="AP352" s="396">
        <f>'CROP MANAGEMENT'!AE361</f>
        <v>0</v>
      </c>
      <c r="HL352" s="398"/>
      <c r="HM352" s="398"/>
      <c r="HN352" s="398"/>
    </row>
    <row r="353" spans="3:222" x14ac:dyDescent="0.3">
      <c r="C353" s="396">
        <f>WEATHER!C363</f>
        <v>0</v>
      </c>
      <c r="D353" s="396">
        <f>WEATHER!D363</f>
        <v>31</v>
      </c>
      <c r="E353" s="396">
        <f>WEATHER!E363</f>
        <v>4.290322580645161</v>
      </c>
      <c r="AG353" s="397">
        <f>'CROP MANAGEMENT'!V362</f>
        <v>0</v>
      </c>
      <c r="AH353" s="397">
        <f>'CROP MANAGEMENT'!W362</f>
        <v>0</v>
      </c>
      <c r="AI353" s="396">
        <f>'CROP MANAGEMENT'!X362</f>
        <v>0</v>
      </c>
      <c r="AJ353" s="396">
        <f>'CROP MANAGEMENT'!Y362</f>
        <v>0</v>
      </c>
      <c r="AK353" s="396">
        <f>'CROP MANAGEMENT'!Z362</f>
        <v>0</v>
      </c>
      <c r="AL353" s="396">
        <f>'CROP MANAGEMENT'!AA362</f>
        <v>0</v>
      </c>
      <c r="AM353" s="396">
        <f>'CROP MANAGEMENT'!AB362</f>
        <v>0</v>
      </c>
      <c r="AN353" s="396">
        <f>'CROP MANAGEMENT'!AC362</f>
        <v>0</v>
      </c>
      <c r="AO353" s="396">
        <f>'CROP MANAGEMENT'!AD362</f>
        <v>0</v>
      </c>
      <c r="AP353" s="396">
        <f>'CROP MANAGEMENT'!AE362</f>
        <v>0</v>
      </c>
      <c r="HL353" s="398"/>
      <c r="HM353" s="398"/>
      <c r="HN353" s="398"/>
    </row>
    <row r="354" spans="3:222" x14ac:dyDescent="0.3">
      <c r="C354" s="396">
        <f>WEATHER!C364</f>
        <v>0</v>
      </c>
      <c r="D354" s="396">
        <f>WEATHER!D364</f>
        <v>30.2</v>
      </c>
      <c r="E354" s="396">
        <f>WEATHER!E364</f>
        <v>4.290322580645161</v>
      </c>
      <c r="AG354" s="397">
        <f>'CROP MANAGEMENT'!V363</f>
        <v>0</v>
      </c>
      <c r="AH354" s="397">
        <f>'CROP MANAGEMENT'!W363</f>
        <v>0</v>
      </c>
      <c r="AI354" s="396">
        <f>'CROP MANAGEMENT'!X363</f>
        <v>0</v>
      </c>
      <c r="AJ354" s="396">
        <f>'CROP MANAGEMENT'!Y363</f>
        <v>0</v>
      </c>
      <c r="AK354" s="396">
        <f>'CROP MANAGEMENT'!Z363</f>
        <v>0</v>
      </c>
      <c r="AL354" s="396">
        <f>'CROP MANAGEMENT'!AA363</f>
        <v>0</v>
      </c>
      <c r="AM354" s="396">
        <f>'CROP MANAGEMENT'!AB363</f>
        <v>0</v>
      </c>
      <c r="AN354" s="396">
        <f>'CROP MANAGEMENT'!AC363</f>
        <v>0</v>
      </c>
      <c r="AO354" s="396">
        <f>'CROP MANAGEMENT'!AD363</f>
        <v>0</v>
      </c>
      <c r="AP354" s="396">
        <f>'CROP MANAGEMENT'!AE363</f>
        <v>0</v>
      </c>
      <c r="HL354" s="398"/>
      <c r="HM354" s="398"/>
      <c r="HN354" s="398"/>
    </row>
    <row r="355" spans="3:222" x14ac:dyDescent="0.3">
      <c r="C355" s="396">
        <f>WEATHER!C365</f>
        <v>56</v>
      </c>
      <c r="D355" s="396">
        <f>WEATHER!D365</f>
        <v>30.3</v>
      </c>
      <c r="E355" s="396">
        <f>WEATHER!E365</f>
        <v>4.290322580645161</v>
      </c>
      <c r="AG355" s="397">
        <f>'CROP MANAGEMENT'!V364</f>
        <v>0</v>
      </c>
      <c r="AH355" s="397">
        <f>'CROP MANAGEMENT'!W364</f>
        <v>0</v>
      </c>
      <c r="AI355" s="396">
        <f>'CROP MANAGEMENT'!X364</f>
        <v>0</v>
      </c>
      <c r="AJ355" s="396">
        <f>'CROP MANAGEMENT'!Y364</f>
        <v>0</v>
      </c>
      <c r="AK355" s="396">
        <f>'CROP MANAGEMENT'!Z364</f>
        <v>0</v>
      </c>
      <c r="AL355" s="396">
        <f>'CROP MANAGEMENT'!AA364</f>
        <v>0</v>
      </c>
      <c r="AM355" s="396">
        <f>'CROP MANAGEMENT'!AB364</f>
        <v>0</v>
      </c>
      <c r="AN355" s="396">
        <f>'CROP MANAGEMENT'!AC364</f>
        <v>0</v>
      </c>
      <c r="AO355" s="396">
        <f>'CROP MANAGEMENT'!AD364</f>
        <v>0</v>
      </c>
      <c r="AP355" s="396">
        <f>'CROP MANAGEMENT'!AE364</f>
        <v>0</v>
      </c>
      <c r="HL355" s="398"/>
      <c r="HM355" s="398"/>
      <c r="HN355" s="398"/>
    </row>
    <row r="356" spans="3:222" x14ac:dyDescent="0.3">
      <c r="C356" s="396">
        <f>WEATHER!C366</f>
        <v>0</v>
      </c>
      <c r="D356" s="396">
        <f>WEATHER!D366</f>
        <v>30</v>
      </c>
      <c r="E356" s="396">
        <f>WEATHER!E366</f>
        <v>4.290322580645161</v>
      </c>
      <c r="AG356" s="397">
        <f>'CROP MANAGEMENT'!V365</f>
        <v>0</v>
      </c>
      <c r="AH356" s="397">
        <f>'CROP MANAGEMENT'!W365</f>
        <v>0</v>
      </c>
      <c r="AI356" s="396">
        <f>'CROP MANAGEMENT'!X365</f>
        <v>0</v>
      </c>
      <c r="AJ356" s="396">
        <f>'CROP MANAGEMENT'!Y365</f>
        <v>0</v>
      </c>
      <c r="AK356" s="396">
        <f>'CROP MANAGEMENT'!Z365</f>
        <v>0</v>
      </c>
      <c r="AL356" s="396">
        <f>'CROP MANAGEMENT'!AA365</f>
        <v>0</v>
      </c>
      <c r="AM356" s="396">
        <f>'CROP MANAGEMENT'!AB365</f>
        <v>0</v>
      </c>
      <c r="AN356" s="396">
        <f>'CROP MANAGEMENT'!AC365</f>
        <v>0</v>
      </c>
      <c r="AO356" s="396">
        <f>'CROP MANAGEMENT'!AD365</f>
        <v>0</v>
      </c>
      <c r="AP356" s="396">
        <f>'CROP MANAGEMENT'!AE365</f>
        <v>0</v>
      </c>
      <c r="HL356" s="398"/>
      <c r="HM356" s="398"/>
      <c r="HN356" s="398"/>
    </row>
    <row r="357" spans="3:222" x14ac:dyDescent="0.3">
      <c r="C357" s="396">
        <f>WEATHER!C367</f>
        <v>0</v>
      </c>
      <c r="D357" s="396">
        <f>WEATHER!D367</f>
        <v>29.8</v>
      </c>
      <c r="E357" s="396">
        <f>WEATHER!E367</f>
        <v>4.290322580645161</v>
      </c>
      <c r="AG357" s="397">
        <f>'CROP MANAGEMENT'!V366</f>
        <v>0</v>
      </c>
      <c r="AH357" s="397">
        <f>'CROP MANAGEMENT'!W366</f>
        <v>0</v>
      </c>
      <c r="AI357" s="396">
        <f>'CROP MANAGEMENT'!X366</f>
        <v>0</v>
      </c>
      <c r="AJ357" s="396">
        <f>'CROP MANAGEMENT'!Y366</f>
        <v>0</v>
      </c>
      <c r="AK357" s="396">
        <f>'CROP MANAGEMENT'!Z366</f>
        <v>0</v>
      </c>
      <c r="AL357" s="396">
        <f>'CROP MANAGEMENT'!AA366</f>
        <v>0</v>
      </c>
      <c r="AM357" s="396">
        <f>'CROP MANAGEMENT'!AB366</f>
        <v>0</v>
      </c>
      <c r="AN357" s="396">
        <f>'CROP MANAGEMENT'!AC366</f>
        <v>0</v>
      </c>
      <c r="AO357" s="396">
        <f>'CROP MANAGEMENT'!AD366</f>
        <v>0</v>
      </c>
      <c r="AP357" s="396">
        <f>'CROP MANAGEMENT'!AE366</f>
        <v>0</v>
      </c>
      <c r="HL357" s="398"/>
      <c r="HM357" s="398"/>
      <c r="HN357" s="398"/>
    </row>
    <row r="358" spans="3:222" x14ac:dyDescent="0.3">
      <c r="C358" s="396">
        <f>WEATHER!C368</f>
        <v>2</v>
      </c>
      <c r="D358" s="396">
        <f>WEATHER!D368</f>
        <v>29.5</v>
      </c>
      <c r="E358" s="396">
        <f>WEATHER!E368</f>
        <v>4.290322580645161</v>
      </c>
      <c r="AG358" s="397">
        <f>'CROP MANAGEMENT'!V367</f>
        <v>0</v>
      </c>
      <c r="AH358" s="397">
        <f>'CROP MANAGEMENT'!W367</f>
        <v>0</v>
      </c>
      <c r="AI358" s="396">
        <f>'CROP MANAGEMENT'!X367</f>
        <v>0</v>
      </c>
      <c r="AJ358" s="396">
        <f>'CROP MANAGEMENT'!Y367</f>
        <v>0</v>
      </c>
      <c r="AK358" s="396">
        <f>'CROP MANAGEMENT'!Z367</f>
        <v>0</v>
      </c>
      <c r="AL358" s="396">
        <f>'CROP MANAGEMENT'!AA367</f>
        <v>0</v>
      </c>
      <c r="AM358" s="396">
        <f>'CROP MANAGEMENT'!AB367</f>
        <v>0</v>
      </c>
      <c r="AN358" s="396">
        <f>'CROP MANAGEMENT'!AC367</f>
        <v>0</v>
      </c>
      <c r="AO358" s="396">
        <f>'CROP MANAGEMENT'!AD367</f>
        <v>0</v>
      </c>
      <c r="AP358" s="396">
        <f>'CROP MANAGEMENT'!AE367</f>
        <v>0</v>
      </c>
      <c r="HL358" s="398"/>
      <c r="HM358" s="398"/>
      <c r="HN358" s="398"/>
    </row>
    <row r="359" spans="3:222" x14ac:dyDescent="0.3">
      <c r="C359" s="396">
        <f>WEATHER!C369</f>
        <v>0</v>
      </c>
      <c r="D359" s="396">
        <f>WEATHER!D369</f>
        <v>29.9</v>
      </c>
      <c r="E359" s="396">
        <f>WEATHER!E369</f>
        <v>4.290322580645161</v>
      </c>
      <c r="AG359" s="397">
        <f>'CROP MANAGEMENT'!V368</f>
        <v>0</v>
      </c>
      <c r="AH359" s="397">
        <f>'CROP MANAGEMENT'!W368</f>
        <v>0</v>
      </c>
      <c r="AI359" s="396">
        <f>'CROP MANAGEMENT'!X368</f>
        <v>0</v>
      </c>
      <c r="AJ359" s="396">
        <f>'CROP MANAGEMENT'!Y368</f>
        <v>0</v>
      </c>
      <c r="AK359" s="396">
        <f>'CROP MANAGEMENT'!Z368</f>
        <v>0</v>
      </c>
      <c r="AL359" s="396">
        <f>'CROP MANAGEMENT'!AA368</f>
        <v>0</v>
      </c>
      <c r="AM359" s="396">
        <f>'CROP MANAGEMENT'!AB368</f>
        <v>0</v>
      </c>
      <c r="AN359" s="396">
        <f>'CROP MANAGEMENT'!AC368</f>
        <v>0</v>
      </c>
      <c r="AO359" s="396">
        <f>'CROP MANAGEMENT'!AD368</f>
        <v>0</v>
      </c>
      <c r="AP359" s="396">
        <f>'CROP MANAGEMENT'!AE368</f>
        <v>0</v>
      </c>
      <c r="HL359" s="398"/>
      <c r="HM359" s="398"/>
      <c r="HN359" s="398"/>
    </row>
    <row r="360" spans="3:222" x14ac:dyDescent="0.3">
      <c r="C360" s="396">
        <f>WEATHER!C370</f>
        <v>5</v>
      </c>
      <c r="D360" s="396">
        <f>WEATHER!D370</f>
        <v>30.1</v>
      </c>
      <c r="E360" s="396">
        <f>WEATHER!E370</f>
        <v>4.290322580645161</v>
      </c>
      <c r="AG360" s="397">
        <f>'CROP MANAGEMENT'!V369</f>
        <v>0</v>
      </c>
      <c r="AH360" s="397">
        <f>'CROP MANAGEMENT'!W369</f>
        <v>0</v>
      </c>
      <c r="AI360" s="396">
        <f>'CROP MANAGEMENT'!X369</f>
        <v>0</v>
      </c>
      <c r="AJ360" s="396">
        <f>'CROP MANAGEMENT'!Y369</f>
        <v>0</v>
      </c>
      <c r="AK360" s="396">
        <f>'CROP MANAGEMENT'!Z369</f>
        <v>0</v>
      </c>
      <c r="AL360" s="396">
        <f>'CROP MANAGEMENT'!AA369</f>
        <v>0</v>
      </c>
      <c r="AM360" s="396">
        <f>'CROP MANAGEMENT'!AB369</f>
        <v>0</v>
      </c>
      <c r="AN360" s="396">
        <f>'CROP MANAGEMENT'!AC369</f>
        <v>0</v>
      </c>
      <c r="AO360" s="396">
        <f>'CROP MANAGEMENT'!AD369</f>
        <v>0</v>
      </c>
      <c r="AP360" s="396">
        <f>'CROP MANAGEMENT'!AE369</f>
        <v>0</v>
      </c>
      <c r="HL360" s="398"/>
      <c r="HM360" s="398"/>
      <c r="HN360" s="398"/>
    </row>
    <row r="361" spans="3:222" x14ac:dyDescent="0.3">
      <c r="C361" s="396">
        <f>WEATHER!C371</f>
        <v>0</v>
      </c>
      <c r="D361" s="396">
        <f>WEATHER!D371</f>
        <v>30.8</v>
      </c>
      <c r="E361" s="396">
        <f>WEATHER!E371</f>
        <v>4.290322580645161</v>
      </c>
      <c r="AG361" s="397">
        <f>'CROP MANAGEMENT'!V370</f>
        <v>0</v>
      </c>
      <c r="AH361" s="397">
        <f>'CROP MANAGEMENT'!W370</f>
        <v>0</v>
      </c>
      <c r="AI361" s="396">
        <f>'CROP MANAGEMENT'!X370</f>
        <v>0</v>
      </c>
      <c r="AJ361" s="396">
        <f>'CROP MANAGEMENT'!Y370</f>
        <v>0</v>
      </c>
      <c r="AK361" s="396">
        <f>'CROP MANAGEMENT'!Z370</f>
        <v>0</v>
      </c>
      <c r="AL361" s="396">
        <f>'CROP MANAGEMENT'!AA370</f>
        <v>0</v>
      </c>
      <c r="AM361" s="396">
        <f>'CROP MANAGEMENT'!AB370</f>
        <v>0</v>
      </c>
      <c r="AN361" s="396">
        <f>'CROP MANAGEMENT'!AC370</f>
        <v>0</v>
      </c>
      <c r="AO361" s="396">
        <f>'CROP MANAGEMENT'!AD370</f>
        <v>0</v>
      </c>
      <c r="AP361" s="396">
        <f>'CROP MANAGEMENT'!AE370</f>
        <v>0</v>
      </c>
      <c r="HL361" s="398"/>
      <c r="HM361" s="398"/>
      <c r="HN361" s="398"/>
    </row>
    <row r="362" spans="3:222" x14ac:dyDescent="0.3">
      <c r="C362" s="396">
        <f>WEATHER!C372</f>
        <v>0</v>
      </c>
      <c r="D362" s="396">
        <f>WEATHER!D372</f>
        <v>28.9</v>
      </c>
      <c r="E362" s="396">
        <f>WEATHER!E372</f>
        <v>4.290322580645161</v>
      </c>
      <c r="AG362" s="397">
        <f>'CROP MANAGEMENT'!V371</f>
        <v>0</v>
      </c>
      <c r="AH362" s="397">
        <f>'CROP MANAGEMENT'!W371</f>
        <v>0</v>
      </c>
      <c r="AI362" s="396">
        <f>'CROP MANAGEMENT'!X371</f>
        <v>0</v>
      </c>
      <c r="AJ362" s="396">
        <f>'CROP MANAGEMENT'!Y371</f>
        <v>0</v>
      </c>
      <c r="AK362" s="396">
        <f>'CROP MANAGEMENT'!Z371</f>
        <v>0</v>
      </c>
      <c r="AL362" s="396">
        <f>'CROP MANAGEMENT'!AA371</f>
        <v>0</v>
      </c>
      <c r="AM362" s="396">
        <f>'CROP MANAGEMENT'!AB371</f>
        <v>0</v>
      </c>
      <c r="AN362" s="396">
        <f>'CROP MANAGEMENT'!AC371</f>
        <v>0</v>
      </c>
      <c r="AO362" s="396">
        <f>'CROP MANAGEMENT'!AD371</f>
        <v>0</v>
      </c>
      <c r="AP362" s="396">
        <f>'CROP MANAGEMENT'!AE371</f>
        <v>0</v>
      </c>
      <c r="HL362" s="398"/>
      <c r="HM362" s="398"/>
      <c r="HN362" s="398"/>
    </row>
    <row r="363" spans="3:222" x14ac:dyDescent="0.3">
      <c r="C363" s="396">
        <f>WEATHER!C373</f>
        <v>0</v>
      </c>
      <c r="D363" s="396">
        <f>WEATHER!D373</f>
        <v>29.4</v>
      </c>
      <c r="E363" s="396">
        <f>WEATHER!E373</f>
        <v>4.290322580645161</v>
      </c>
      <c r="AG363" s="397">
        <f>'CROP MANAGEMENT'!V372</f>
        <v>0</v>
      </c>
      <c r="AH363" s="397">
        <f>'CROP MANAGEMENT'!W372</f>
        <v>0</v>
      </c>
      <c r="AI363" s="396">
        <f>'CROP MANAGEMENT'!X372</f>
        <v>0</v>
      </c>
      <c r="AJ363" s="396">
        <f>'CROP MANAGEMENT'!Y372</f>
        <v>0</v>
      </c>
      <c r="AK363" s="396">
        <f>'CROP MANAGEMENT'!Z372</f>
        <v>0</v>
      </c>
      <c r="AL363" s="396">
        <f>'CROP MANAGEMENT'!AA372</f>
        <v>0</v>
      </c>
      <c r="AM363" s="396">
        <f>'CROP MANAGEMENT'!AB372</f>
        <v>0</v>
      </c>
      <c r="AN363" s="396">
        <f>'CROP MANAGEMENT'!AC372</f>
        <v>0</v>
      </c>
      <c r="AO363" s="396">
        <f>'CROP MANAGEMENT'!AD372</f>
        <v>0</v>
      </c>
      <c r="AP363" s="396">
        <f>'CROP MANAGEMENT'!AE372</f>
        <v>0</v>
      </c>
      <c r="HL363" s="398"/>
      <c r="HM363" s="398"/>
      <c r="HN363" s="398"/>
    </row>
    <row r="364" spans="3:222" x14ac:dyDescent="0.3">
      <c r="C364" s="396">
        <f>WEATHER!C374</f>
        <v>0</v>
      </c>
      <c r="D364" s="396">
        <f>WEATHER!D374</f>
        <v>29.2</v>
      </c>
      <c r="E364" s="396">
        <f>WEATHER!E374</f>
        <v>4.290322580645161</v>
      </c>
      <c r="AG364" s="397">
        <f>'CROP MANAGEMENT'!V373</f>
        <v>0</v>
      </c>
      <c r="AH364" s="397">
        <f>'CROP MANAGEMENT'!W373</f>
        <v>0</v>
      </c>
      <c r="AI364" s="396">
        <f>'CROP MANAGEMENT'!X373</f>
        <v>0</v>
      </c>
      <c r="AJ364" s="396">
        <f>'CROP MANAGEMENT'!Y373</f>
        <v>0</v>
      </c>
      <c r="AK364" s="396">
        <f>'CROP MANAGEMENT'!Z373</f>
        <v>0</v>
      </c>
      <c r="AL364" s="396">
        <f>'CROP MANAGEMENT'!AA373</f>
        <v>0</v>
      </c>
      <c r="AM364" s="396">
        <f>'CROP MANAGEMENT'!AB373</f>
        <v>0</v>
      </c>
      <c r="AN364" s="396">
        <f>'CROP MANAGEMENT'!AC373</f>
        <v>0</v>
      </c>
      <c r="AO364" s="396">
        <f>'CROP MANAGEMENT'!AD373</f>
        <v>0</v>
      </c>
      <c r="AP364" s="396">
        <f>'CROP MANAGEMENT'!AE373</f>
        <v>0</v>
      </c>
      <c r="HL364" s="398"/>
      <c r="HM364" s="398"/>
      <c r="HN364" s="398"/>
    </row>
    <row r="365" spans="3:222" x14ac:dyDescent="0.3">
      <c r="C365" s="396">
        <f>WEATHER!C375</f>
        <v>2</v>
      </c>
      <c r="D365" s="396">
        <f>WEATHER!D375</f>
        <v>30.4</v>
      </c>
      <c r="E365" s="396">
        <f>WEATHER!E375</f>
        <v>4.290322580645161</v>
      </c>
      <c r="AG365" s="397">
        <f>'CROP MANAGEMENT'!V374</f>
        <v>0</v>
      </c>
      <c r="AH365" s="397">
        <f>'CROP MANAGEMENT'!W374</f>
        <v>0</v>
      </c>
      <c r="AI365" s="396">
        <f>'CROP MANAGEMENT'!X374</f>
        <v>0</v>
      </c>
      <c r="AJ365" s="396">
        <f>'CROP MANAGEMENT'!Y374</f>
        <v>0</v>
      </c>
      <c r="AK365" s="396">
        <f>'CROP MANAGEMENT'!Z374</f>
        <v>0</v>
      </c>
      <c r="AL365" s="396">
        <f>'CROP MANAGEMENT'!AA374</f>
        <v>0</v>
      </c>
      <c r="AM365" s="396">
        <f>'CROP MANAGEMENT'!AB374</f>
        <v>0</v>
      </c>
      <c r="AN365" s="396">
        <f>'CROP MANAGEMENT'!AC374</f>
        <v>0</v>
      </c>
      <c r="AO365" s="396">
        <f>'CROP MANAGEMENT'!AD374</f>
        <v>0</v>
      </c>
      <c r="AP365" s="396">
        <f>'CROP MANAGEMENT'!AE374</f>
        <v>0</v>
      </c>
      <c r="HL365" s="398"/>
      <c r="HM365" s="398"/>
      <c r="HN365" s="398"/>
    </row>
    <row r="366" spans="3:222" x14ac:dyDescent="0.3">
      <c r="C366" s="396">
        <f>WEATHER!C376</f>
        <v>0</v>
      </c>
      <c r="D366" s="396">
        <f>WEATHER!D376</f>
        <v>29.7</v>
      </c>
      <c r="E366" s="396">
        <f>WEATHER!E376</f>
        <v>4.290322580645161</v>
      </c>
      <c r="AG366" s="397">
        <f>'CROP MANAGEMENT'!V375</f>
        <v>0</v>
      </c>
      <c r="AH366" s="397">
        <f>'CROP MANAGEMENT'!W375</f>
        <v>0</v>
      </c>
      <c r="AI366" s="396">
        <f>'CROP MANAGEMENT'!X375</f>
        <v>0</v>
      </c>
      <c r="AJ366" s="396">
        <f>'CROP MANAGEMENT'!Y375</f>
        <v>0</v>
      </c>
      <c r="AK366" s="396">
        <f>'CROP MANAGEMENT'!Z375</f>
        <v>0</v>
      </c>
      <c r="AL366" s="396">
        <f>'CROP MANAGEMENT'!AA375</f>
        <v>0</v>
      </c>
      <c r="AM366" s="396">
        <f>'CROP MANAGEMENT'!AB375</f>
        <v>0</v>
      </c>
      <c r="AN366" s="396">
        <f>'CROP MANAGEMENT'!AC375</f>
        <v>0</v>
      </c>
      <c r="AO366" s="396">
        <f>'CROP MANAGEMENT'!AD375</f>
        <v>0</v>
      </c>
      <c r="AP366" s="396">
        <f>'CROP MANAGEMENT'!AE375</f>
        <v>0</v>
      </c>
      <c r="HL366" s="398"/>
      <c r="HM366" s="398"/>
      <c r="HN366" s="398"/>
    </row>
    <row r="367" spans="3:222" x14ac:dyDescent="0.3">
      <c r="C367" s="396"/>
      <c r="D367" s="396"/>
      <c r="E367" s="396"/>
      <c r="HL367" s="398"/>
      <c r="HM367" s="398"/>
      <c r="HN367" s="398"/>
    </row>
    <row r="368" spans="3:222" x14ac:dyDescent="0.3">
      <c r="C368" s="396"/>
      <c r="D368" s="396"/>
      <c r="E368" s="396"/>
      <c r="HL368" s="398"/>
      <c r="HM368" s="398"/>
      <c r="HN368" s="398"/>
    </row>
    <row r="369" spans="3:222" x14ac:dyDescent="0.3">
      <c r="C369" s="396"/>
      <c r="D369" s="396"/>
      <c r="E369" s="396"/>
      <c r="HL369" s="398"/>
      <c r="HM369" s="398"/>
      <c r="HN369" s="398"/>
    </row>
    <row r="370" spans="3:222" x14ac:dyDescent="0.3">
      <c r="C370" s="396"/>
      <c r="D370" s="396"/>
      <c r="E370" s="396"/>
      <c r="HL370" s="398"/>
      <c r="HM370" s="398"/>
      <c r="HN370" s="398"/>
    </row>
    <row r="371" spans="3:222" x14ac:dyDescent="0.3">
      <c r="C371" s="396"/>
      <c r="D371" s="396"/>
      <c r="E371" s="396"/>
      <c r="HL371" s="398"/>
      <c r="HM371" s="398"/>
      <c r="HN371" s="398"/>
    </row>
    <row r="372" spans="3:222" x14ac:dyDescent="0.3">
      <c r="C372" s="396"/>
      <c r="D372" s="396"/>
      <c r="E372" s="396"/>
      <c r="HL372" s="398"/>
      <c r="HM372" s="398"/>
      <c r="HN372" s="398"/>
    </row>
    <row r="373" spans="3:222" x14ac:dyDescent="0.3">
      <c r="C373" s="396"/>
      <c r="D373" s="396"/>
      <c r="E373" s="396"/>
      <c r="HL373" s="398"/>
      <c r="HM373" s="398"/>
      <c r="HN373" s="398"/>
    </row>
    <row r="374" spans="3:222" x14ac:dyDescent="0.3">
      <c r="C374" s="396"/>
      <c r="D374" s="396"/>
      <c r="E374" s="396"/>
      <c r="HL374" s="398"/>
      <c r="HM374" s="398"/>
      <c r="HN374" s="398"/>
    </row>
    <row r="375" spans="3:222" x14ac:dyDescent="0.3">
      <c r="C375" s="396"/>
      <c r="D375" s="396"/>
      <c r="E375" s="396"/>
      <c r="HL375" s="398"/>
      <c r="HM375" s="398"/>
      <c r="HN375" s="398"/>
    </row>
    <row r="376" spans="3:222" x14ac:dyDescent="0.3">
      <c r="C376" s="396"/>
      <c r="D376" s="396"/>
      <c r="E376" s="396"/>
      <c r="HL376" s="398"/>
      <c r="HM376" s="398"/>
      <c r="HN376" s="398"/>
    </row>
    <row r="377" spans="3:222" x14ac:dyDescent="0.3">
      <c r="C377" s="396"/>
      <c r="D377" s="396"/>
      <c r="E377" s="396"/>
      <c r="HL377" s="398"/>
      <c r="HM377" s="398"/>
      <c r="HN377" s="398"/>
    </row>
    <row r="378" spans="3:222" x14ac:dyDescent="0.3">
      <c r="C378" s="396"/>
      <c r="D378" s="396"/>
      <c r="E378" s="396"/>
      <c r="HL378" s="398"/>
      <c r="HM378" s="398"/>
      <c r="HN378" s="398"/>
    </row>
    <row r="379" spans="3:222" x14ac:dyDescent="0.3">
      <c r="C379" s="396"/>
      <c r="D379" s="396"/>
      <c r="E379" s="396"/>
      <c r="HL379" s="398"/>
      <c r="HM379" s="398"/>
      <c r="HN379" s="398"/>
    </row>
    <row r="380" spans="3:222" x14ac:dyDescent="0.3">
      <c r="C380" s="396"/>
      <c r="D380" s="396"/>
      <c r="E380" s="396"/>
      <c r="HL380" s="398"/>
      <c r="HM380" s="398"/>
      <c r="HN380" s="398"/>
    </row>
    <row r="381" spans="3:222" x14ac:dyDescent="0.3">
      <c r="C381" s="396"/>
      <c r="D381" s="396"/>
      <c r="E381" s="396"/>
      <c r="HL381" s="398"/>
      <c r="HM381" s="398"/>
      <c r="HN381" s="398"/>
    </row>
    <row r="382" spans="3:222" x14ac:dyDescent="0.3">
      <c r="C382" s="396"/>
      <c r="D382" s="396"/>
      <c r="E382" s="396"/>
      <c r="HL382" s="398"/>
      <c r="HM382" s="398"/>
      <c r="HN382" s="398"/>
    </row>
    <row r="383" spans="3:222" x14ac:dyDescent="0.3">
      <c r="C383" s="396"/>
      <c r="D383" s="396"/>
      <c r="E383" s="396"/>
      <c r="HL383" s="398"/>
      <c r="HM383" s="398"/>
      <c r="HN383" s="398"/>
    </row>
    <row r="384" spans="3:222" x14ac:dyDescent="0.3">
      <c r="C384" s="396"/>
      <c r="D384" s="396"/>
      <c r="E384" s="396"/>
      <c r="HL384" s="398"/>
      <c r="HM384" s="398"/>
      <c r="HN384" s="398"/>
    </row>
    <row r="385" spans="3:222" x14ac:dyDescent="0.3">
      <c r="C385" s="396"/>
      <c r="D385" s="396"/>
      <c r="E385" s="396"/>
      <c r="HL385" s="398"/>
      <c r="HM385" s="398"/>
      <c r="HN385" s="398"/>
    </row>
    <row r="386" spans="3:222" x14ac:dyDescent="0.3">
      <c r="C386" s="396"/>
      <c r="D386" s="396"/>
      <c r="E386" s="396"/>
      <c r="HL386" s="398"/>
      <c r="HM386" s="398"/>
      <c r="HN386" s="398"/>
    </row>
    <row r="387" spans="3:222" x14ac:dyDescent="0.3">
      <c r="C387" s="396"/>
      <c r="D387" s="396"/>
      <c r="E387" s="396"/>
      <c r="HL387" s="398"/>
      <c r="HM387" s="398"/>
      <c r="HN387" s="398"/>
    </row>
    <row r="388" spans="3:222" x14ac:dyDescent="0.3">
      <c r="C388" s="396"/>
      <c r="D388" s="396"/>
      <c r="E388" s="396"/>
      <c r="HL388" s="398"/>
      <c r="HM388" s="398"/>
      <c r="HN388" s="398"/>
    </row>
    <row r="389" spans="3:222" x14ac:dyDescent="0.3">
      <c r="C389" s="396"/>
      <c r="D389" s="396"/>
      <c r="E389" s="396"/>
      <c r="HL389" s="398"/>
      <c r="HM389" s="398"/>
      <c r="HN389" s="398"/>
    </row>
    <row r="390" spans="3:222" x14ac:dyDescent="0.3">
      <c r="C390" s="396"/>
      <c r="D390" s="396"/>
      <c r="E390" s="396"/>
      <c r="HL390" s="398"/>
      <c r="HM390" s="398"/>
      <c r="HN390" s="398"/>
    </row>
    <row r="391" spans="3:222" x14ac:dyDescent="0.3">
      <c r="C391" s="396"/>
      <c r="D391" s="396"/>
      <c r="E391" s="396"/>
      <c r="HL391" s="398"/>
      <c r="HM391" s="398"/>
      <c r="HN391" s="398"/>
    </row>
    <row r="392" spans="3:222" x14ac:dyDescent="0.3">
      <c r="C392" s="396"/>
      <c r="D392" s="396"/>
      <c r="E392" s="396"/>
      <c r="HL392" s="398"/>
      <c r="HM392" s="398"/>
      <c r="HN392" s="398"/>
    </row>
    <row r="393" spans="3:222" x14ac:dyDescent="0.3">
      <c r="C393" s="396"/>
      <c r="D393" s="396"/>
      <c r="E393" s="396"/>
      <c r="HL393" s="398"/>
      <c r="HM393" s="398"/>
      <c r="HN393" s="398"/>
    </row>
    <row r="394" spans="3:222" x14ac:dyDescent="0.3">
      <c r="C394" s="396"/>
      <c r="D394" s="396"/>
      <c r="E394" s="396"/>
      <c r="HL394" s="398"/>
      <c r="HM394" s="398"/>
      <c r="HN394" s="398"/>
    </row>
    <row r="395" spans="3:222" x14ac:dyDescent="0.3">
      <c r="C395" s="396"/>
      <c r="D395" s="396"/>
      <c r="E395" s="396"/>
      <c r="HL395" s="398"/>
      <c r="HM395" s="398"/>
      <c r="HN395" s="398"/>
    </row>
    <row r="396" spans="3:222" x14ac:dyDescent="0.3">
      <c r="C396" s="396"/>
      <c r="D396" s="396"/>
      <c r="E396" s="396"/>
      <c r="HL396" s="398"/>
      <c r="HM396" s="398"/>
      <c r="HN396" s="398"/>
    </row>
    <row r="397" spans="3:222" x14ac:dyDescent="0.3">
      <c r="C397" s="396"/>
      <c r="D397" s="396"/>
      <c r="E397" s="396"/>
      <c r="HL397" s="398"/>
      <c r="HM397" s="398"/>
      <c r="HN397" s="398"/>
    </row>
    <row r="398" spans="3:222" x14ac:dyDescent="0.3">
      <c r="C398" s="396"/>
      <c r="D398" s="396"/>
      <c r="E398" s="396"/>
      <c r="HL398" s="398"/>
      <c r="HM398" s="398"/>
      <c r="HN398" s="398"/>
    </row>
    <row r="399" spans="3:222" x14ac:dyDescent="0.3">
      <c r="C399" s="396"/>
      <c r="D399" s="396"/>
      <c r="E399" s="396"/>
      <c r="HL399" s="398"/>
      <c r="HM399" s="398"/>
      <c r="HN399" s="398"/>
    </row>
    <row r="400" spans="3:222" x14ac:dyDescent="0.3">
      <c r="C400" s="396"/>
      <c r="D400" s="396"/>
      <c r="E400" s="396"/>
      <c r="HL400" s="398"/>
      <c r="HM400" s="398"/>
      <c r="HN400" s="398"/>
    </row>
    <row r="401" spans="3:222" x14ac:dyDescent="0.3">
      <c r="C401" s="396"/>
      <c r="D401" s="396"/>
      <c r="E401" s="396"/>
      <c r="HL401" s="398"/>
      <c r="HM401" s="398"/>
      <c r="HN401" s="398"/>
    </row>
    <row r="402" spans="3:222" x14ac:dyDescent="0.3">
      <c r="C402" s="396"/>
      <c r="D402" s="396"/>
      <c r="E402" s="396"/>
      <c r="HL402" s="398"/>
      <c r="HM402" s="398"/>
      <c r="HN402" s="398"/>
    </row>
    <row r="403" spans="3:222" x14ac:dyDescent="0.3">
      <c r="C403" s="396"/>
      <c r="D403" s="396"/>
      <c r="E403" s="396"/>
      <c r="HL403" s="398"/>
      <c r="HM403" s="398"/>
      <c r="HN403" s="398"/>
    </row>
    <row r="404" spans="3:222" x14ac:dyDescent="0.3">
      <c r="C404" s="396"/>
      <c r="D404" s="396"/>
      <c r="E404" s="396"/>
      <c r="HL404" s="398"/>
      <c r="HM404" s="398"/>
      <c r="HN404" s="398"/>
    </row>
    <row r="405" spans="3:222" x14ac:dyDescent="0.3">
      <c r="C405" s="396"/>
      <c r="D405" s="396"/>
      <c r="E405" s="396"/>
      <c r="HL405" s="398"/>
      <c r="HM405" s="398"/>
      <c r="HN405" s="398"/>
    </row>
    <row r="406" spans="3:222" x14ac:dyDescent="0.3">
      <c r="C406" s="396"/>
      <c r="D406" s="396"/>
      <c r="E406" s="396"/>
      <c r="HL406" s="398"/>
      <c r="HM406" s="398"/>
      <c r="HN406" s="398"/>
    </row>
    <row r="407" spans="3:222" x14ac:dyDescent="0.3">
      <c r="C407" s="396"/>
      <c r="D407" s="396"/>
      <c r="E407" s="396"/>
      <c r="HL407" s="398"/>
      <c r="HM407" s="398"/>
      <c r="HN407" s="398"/>
    </row>
    <row r="408" spans="3:222" x14ac:dyDescent="0.3">
      <c r="C408" s="396"/>
      <c r="D408" s="396"/>
      <c r="E408" s="396"/>
      <c r="HL408" s="398"/>
      <c r="HM408" s="398"/>
      <c r="HN408" s="398"/>
    </row>
    <row r="409" spans="3:222" x14ac:dyDescent="0.3">
      <c r="C409" s="396"/>
      <c r="D409" s="396"/>
      <c r="E409" s="396"/>
      <c r="HL409" s="398"/>
      <c r="HM409" s="398"/>
      <c r="HN409" s="398"/>
    </row>
    <row r="410" spans="3:222" x14ac:dyDescent="0.3">
      <c r="C410" s="396"/>
      <c r="D410" s="396"/>
      <c r="E410" s="396"/>
      <c r="HL410" s="398"/>
      <c r="HM410" s="398"/>
      <c r="HN410" s="398"/>
    </row>
    <row r="411" spans="3:222" x14ac:dyDescent="0.3">
      <c r="C411" s="396"/>
      <c r="D411" s="396"/>
      <c r="E411" s="396"/>
      <c r="HL411" s="398"/>
      <c r="HM411" s="398"/>
      <c r="HN411" s="398"/>
    </row>
    <row r="412" spans="3:222" x14ac:dyDescent="0.3">
      <c r="C412" s="396"/>
      <c r="D412" s="396"/>
      <c r="E412" s="396"/>
      <c r="HL412" s="398"/>
      <c r="HM412" s="398"/>
      <c r="HN412" s="398"/>
    </row>
    <row r="413" spans="3:222" x14ac:dyDescent="0.3">
      <c r="C413" s="396"/>
      <c r="D413" s="396"/>
      <c r="E413" s="396"/>
      <c r="HL413" s="398"/>
      <c r="HM413" s="398"/>
      <c r="HN413" s="398"/>
    </row>
    <row r="414" spans="3:222" x14ac:dyDescent="0.3">
      <c r="C414" s="396"/>
      <c r="D414" s="396"/>
      <c r="E414" s="396"/>
      <c r="HL414" s="398"/>
      <c r="HM414" s="398"/>
      <c r="HN414" s="398"/>
    </row>
    <row r="415" spans="3:222" x14ac:dyDescent="0.3">
      <c r="C415" s="396"/>
      <c r="D415" s="396"/>
      <c r="E415" s="396"/>
      <c r="HL415" s="398"/>
      <c r="HM415" s="398"/>
      <c r="HN415" s="398"/>
    </row>
    <row r="416" spans="3:222" x14ac:dyDescent="0.3">
      <c r="C416" s="396"/>
      <c r="D416" s="396"/>
      <c r="E416" s="396"/>
      <c r="HL416" s="398"/>
      <c r="HM416" s="398"/>
      <c r="HN416" s="398"/>
    </row>
    <row r="417" spans="3:222" x14ac:dyDescent="0.3">
      <c r="C417" s="396"/>
      <c r="D417" s="396"/>
      <c r="E417" s="396"/>
      <c r="HL417" s="398"/>
      <c r="HM417" s="398"/>
      <c r="HN417" s="398"/>
    </row>
    <row r="418" spans="3:222" x14ac:dyDescent="0.3">
      <c r="C418" s="396"/>
      <c r="D418" s="396"/>
      <c r="E418" s="396"/>
      <c r="HL418" s="398"/>
      <c r="HM418" s="398"/>
      <c r="HN418" s="398"/>
    </row>
    <row r="419" spans="3:222" x14ac:dyDescent="0.3">
      <c r="C419" s="396"/>
      <c r="D419" s="396"/>
      <c r="E419" s="396"/>
      <c r="HL419" s="398"/>
      <c r="HM419" s="398"/>
      <c r="HN419" s="398"/>
    </row>
    <row r="420" spans="3:222" x14ac:dyDescent="0.3">
      <c r="C420" s="396"/>
      <c r="D420" s="396"/>
      <c r="E420" s="396"/>
      <c r="HL420" s="398"/>
      <c r="HM420" s="398"/>
      <c r="HN420" s="398"/>
    </row>
    <row r="421" spans="3:222" x14ac:dyDescent="0.3">
      <c r="C421" s="396"/>
      <c r="D421" s="396"/>
      <c r="E421" s="396"/>
      <c r="HL421" s="398"/>
      <c r="HM421" s="398"/>
      <c r="HN421" s="398"/>
    </row>
    <row r="422" spans="3:222" x14ac:dyDescent="0.3">
      <c r="C422" s="396"/>
      <c r="D422" s="396"/>
      <c r="E422" s="396"/>
      <c r="HL422" s="398"/>
      <c r="HM422" s="398"/>
      <c r="HN422" s="398"/>
    </row>
    <row r="423" spans="3:222" x14ac:dyDescent="0.3">
      <c r="C423" s="396"/>
      <c r="D423" s="396"/>
      <c r="E423" s="396"/>
      <c r="HL423" s="398"/>
      <c r="HM423" s="398"/>
      <c r="HN423" s="398"/>
    </row>
    <row r="424" spans="3:222" x14ac:dyDescent="0.3">
      <c r="C424" s="396"/>
      <c r="D424" s="396"/>
      <c r="E424" s="396"/>
      <c r="HL424" s="398"/>
      <c r="HM424" s="398"/>
      <c r="HN424" s="398"/>
    </row>
    <row r="425" spans="3:222" x14ac:dyDescent="0.3">
      <c r="C425" s="396"/>
      <c r="D425" s="396"/>
      <c r="E425" s="396"/>
      <c r="HL425" s="398"/>
      <c r="HM425" s="398"/>
      <c r="HN425" s="398"/>
    </row>
    <row r="426" spans="3:222" x14ac:dyDescent="0.3">
      <c r="C426" s="396"/>
      <c r="D426" s="396"/>
      <c r="E426" s="396"/>
      <c r="HL426" s="398"/>
      <c r="HM426" s="398"/>
      <c r="HN426" s="398"/>
    </row>
    <row r="427" spans="3:222" x14ac:dyDescent="0.3">
      <c r="C427" s="396"/>
      <c r="D427" s="396"/>
      <c r="E427" s="396"/>
      <c r="HL427" s="398"/>
      <c r="HM427" s="398"/>
      <c r="HN427" s="398"/>
    </row>
    <row r="428" spans="3:222" x14ac:dyDescent="0.3">
      <c r="C428" s="396"/>
      <c r="D428" s="396"/>
      <c r="E428" s="396"/>
      <c r="HL428" s="398"/>
      <c r="HM428" s="398"/>
      <c r="HN428" s="398"/>
    </row>
    <row r="429" spans="3:222" x14ac:dyDescent="0.3">
      <c r="C429" s="396"/>
      <c r="D429" s="396"/>
      <c r="E429" s="396"/>
      <c r="HL429" s="398"/>
      <c r="HM429" s="398"/>
      <c r="HN429" s="398"/>
    </row>
    <row r="430" spans="3:222" x14ac:dyDescent="0.3">
      <c r="C430" s="396"/>
      <c r="D430" s="396"/>
      <c r="E430" s="396"/>
      <c r="HL430" s="398"/>
      <c r="HM430" s="398"/>
      <c r="HN430" s="398"/>
    </row>
    <row r="431" spans="3:222" x14ac:dyDescent="0.3">
      <c r="C431" s="396"/>
      <c r="D431" s="396"/>
      <c r="E431" s="396"/>
      <c r="HL431" s="398"/>
      <c r="HM431" s="398"/>
      <c r="HN431" s="398"/>
    </row>
    <row r="432" spans="3:222" x14ac:dyDescent="0.3">
      <c r="HL432" s="398"/>
      <c r="HM432" s="398"/>
      <c r="HN432" s="398"/>
    </row>
    <row r="433" spans="220:222" x14ac:dyDescent="0.3">
      <c r="HL433" s="398"/>
      <c r="HM433" s="398"/>
      <c r="HN433" s="398"/>
    </row>
    <row r="434" spans="220:222" x14ac:dyDescent="0.3">
      <c r="HL434" s="398"/>
      <c r="HM434" s="398"/>
      <c r="HN434" s="398"/>
    </row>
    <row r="435" spans="220:222" x14ac:dyDescent="0.3">
      <c r="HL435" s="398"/>
      <c r="HM435" s="398"/>
      <c r="HN435" s="398"/>
    </row>
    <row r="436" spans="220:222" x14ac:dyDescent="0.3">
      <c r="HL436" s="398"/>
      <c r="HM436" s="398"/>
      <c r="HN436" s="398"/>
    </row>
    <row r="437" spans="220:222" x14ac:dyDescent="0.3">
      <c r="HL437" s="398"/>
      <c r="HM437" s="398"/>
      <c r="HN437" s="398"/>
    </row>
    <row r="438" spans="220:222" x14ac:dyDescent="0.3">
      <c r="HL438" s="398"/>
      <c r="HM438" s="398"/>
      <c r="HN438" s="398"/>
    </row>
    <row r="439" spans="220:222" x14ac:dyDescent="0.3">
      <c r="HL439" s="398"/>
      <c r="HM439" s="398"/>
      <c r="HN439" s="398"/>
    </row>
    <row r="440" spans="220:222" x14ac:dyDescent="0.3">
      <c r="HL440" s="398"/>
      <c r="HM440" s="398"/>
      <c r="HN440" s="398"/>
    </row>
    <row r="441" spans="220:222" x14ac:dyDescent="0.3">
      <c r="HL441" s="398"/>
      <c r="HM441" s="398"/>
      <c r="HN441" s="398"/>
    </row>
    <row r="442" spans="220:222" x14ac:dyDescent="0.3">
      <c r="HL442" s="398"/>
      <c r="HM442" s="398"/>
      <c r="HN442" s="398"/>
    </row>
    <row r="443" spans="220:222" x14ac:dyDescent="0.3">
      <c r="HL443" s="398"/>
      <c r="HM443" s="398"/>
      <c r="HN443" s="398"/>
    </row>
    <row r="444" spans="220:222" x14ac:dyDescent="0.3">
      <c r="HL444" s="398"/>
      <c r="HM444" s="398"/>
      <c r="HN444" s="398"/>
    </row>
    <row r="445" spans="220:222" x14ac:dyDescent="0.3">
      <c r="HL445" s="398"/>
      <c r="HM445" s="398"/>
      <c r="HN445" s="398"/>
    </row>
    <row r="446" spans="220:222" x14ac:dyDescent="0.3">
      <c r="HL446" s="398"/>
      <c r="HM446" s="398"/>
      <c r="HN446" s="398"/>
    </row>
    <row r="447" spans="220:222" x14ac:dyDescent="0.3">
      <c r="HL447" s="398"/>
      <c r="HM447" s="398"/>
      <c r="HN447" s="398"/>
    </row>
    <row r="448" spans="220:222" x14ac:dyDescent="0.3">
      <c r="HL448" s="398"/>
      <c r="HM448" s="398"/>
      <c r="HN448" s="398"/>
    </row>
    <row r="449" spans="220:222" x14ac:dyDescent="0.3">
      <c r="HL449" s="398"/>
      <c r="HM449" s="398"/>
      <c r="HN449" s="398"/>
    </row>
    <row r="450" spans="220:222" x14ac:dyDescent="0.3">
      <c r="HL450" s="398"/>
      <c r="HM450" s="398"/>
      <c r="HN450" s="398"/>
    </row>
    <row r="451" spans="220:222" x14ac:dyDescent="0.3">
      <c r="HL451" s="398"/>
      <c r="HM451" s="398"/>
      <c r="HN451" s="398"/>
    </row>
    <row r="452" spans="220:222" x14ac:dyDescent="0.3">
      <c r="HL452" s="398"/>
      <c r="HM452" s="398"/>
      <c r="HN452" s="398"/>
    </row>
    <row r="453" spans="220:222" x14ac:dyDescent="0.3">
      <c r="HL453" s="398"/>
      <c r="HM453" s="398"/>
      <c r="HN453" s="398"/>
    </row>
    <row r="454" spans="220:222" x14ac:dyDescent="0.3">
      <c r="HL454" s="398"/>
      <c r="HM454" s="398"/>
      <c r="HN454" s="398"/>
    </row>
    <row r="455" spans="220:222" x14ac:dyDescent="0.3">
      <c r="HL455" s="398"/>
      <c r="HM455" s="398"/>
      <c r="HN455" s="398"/>
    </row>
    <row r="456" spans="220:222" x14ac:dyDescent="0.3">
      <c r="HL456" s="398"/>
      <c r="HM456" s="398"/>
      <c r="HN456" s="398"/>
    </row>
    <row r="457" spans="220:222" x14ac:dyDescent="0.3">
      <c r="HL457" s="398"/>
      <c r="HM457" s="398"/>
      <c r="HN457" s="398"/>
    </row>
    <row r="458" spans="220:222" x14ac:dyDescent="0.3">
      <c r="HL458" s="398"/>
      <c r="HM458" s="398"/>
      <c r="HN458" s="398"/>
    </row>
    <row r="459" spans="220:222" x14ac:dyDescent="0.3">
      <c r="HL459" s="398"/>
      <c r="HM459" s="398"/>
      <c r="HN459" s="398"/>
    </row>
    <row r="460" spans="220:222" x14ac:dyDescent="0.3">
      <c r="HL460" s="398"/>
      <c r="HM460" s="398"/>
      <c r="HN460" s="398"/>
    </row>
    <row r="461" spans="220:222" x14ac:dyDescent="0.3">
      <c r="HL461" s="398"/>
      <c r="HM461" s="398"/>
      <c r="HN461" s="398"/>
    </row>
    <row r="462" spans="220:222" x14ac:dyDescent="0.3">
      <c r="HL462" s="398"/>
      <c r="HM462" s="398"/>
      <c r="HN462" s="398"/>
    </row>
    <row r="463" spans="220:222" x14ac:dyDescent="0.3">
      <c r="HL463" s="398"/>
      <c r="HM463" s="398"/>
      <c r="HN463" s="398"/>
    </row>
    <row r="464" spans="220:222" x14ac:dyDescent="0.3">
      <c r="HL464" s="398"/>
      <c r="HM464" s="398"/>
      <c r="HN464" s="398"/>
    </row>
    <row r="465" spans="220:222" x14ac:dyDescent="0.3">
      <c r="HL465" s="398"/>
      <c r="HM465" s="398"/>
      <c r="HN465" s="398"/>
    </row>
    <row r="466" spans="220:222" x14ac:dyDescent="0.3">
      <c r="HL466" s="398"/>
      <c r="HM466" s="398"/>
      <c r="HN466" s="398"/>
    </row>
    <row r="467" spans="220:222" x14ac:dyDescent="0.3">
      <c r="HL467" s="398"/>
      <c r="HM467" s="398"/>
      <c r="HN467" s="398"/>
    </row>
    <row r="468" spans="220:222" x14ac:dyDescent="0.3">
      <c r="HL468" s="398"/>
      <c r="HM468" s="398"/>
      <c r="HN468" s="398"/>
    </row>
    <row r="469" spans="220:222" x14ac:dyDescent="0.3">
      <c r="HL469" s="398"/>
      <c r="HM469" s="398"/>
      <c r="HN469" s="398"/>
    </row>
    <row r="470" spans="220:222" x14ac:dyDescent="0.3">
      <c r="HL470" s="398"/>
      <c r="HM470" s="398"/>
      <c r="HN470" s="398"/>
    </row>
    <row r="471" spans="220:222" x14ac:dyDescent="0.3">
      <c r="HL471" s="398"/>
      <c r="HM471" s="398"/>
      <c r="HN471" s="398"/>
    </row>
    <row r="472" spans="220:222" x14ac:dyDescent="0.3">
      <c r="HL472" s="398"/>
      <c r="HM472" s="398"/>
      <c r="HN472" s="398"/>
    </row>
    <row r="473" spans="220:222" x14ac:dyDescent="0.3">
      <c r="HL473" s="398"/>
      <c r="HM473" s="398"/>
      <c r="HN473" s="398"/>
    </row>
    <row r="474" spans="220:222" x14ac:dyDescent="0.3">
      <c r="HL474" s="398"/>
      <c r="HM474" s="398"/>
      <c r="HN474" s="398"/>
    </row>
    <row r="475" spans="220:222" x14ac:dyDescent="0.3">
      <c r="HL475" s="398"/>
      <c r="HM475" s="398"/>
      <c r="HN475" s="398"/>
    </row>
    <row r="476" spans="220:222" x14ac:dyDescent="0.3">
      <c r="HL476" s="398"/>
      <c r="HM476" s="398"/>
      <c r="HN476" s="398"/>
    </row>
    <row r="477" spans="220:222" x14ac:dyDescent="0.3">
      <c r="HL477" s="398"/>
      <c r="HM477" s="398"/>
      <c r="HN477" s="398"/>
    </row>
    <row r="478" spans="220:222" x14ac:dyDescent="0.3">
      <c r="HL478" s="398"/>
      <c r="HM478" s="398"/>
      <c r="HN478" s="398"/>
    </row>
    <row r="479" spans="220:222" x14ac:dyDescent="0.3">
      <c r="HL479" s="398"/>
      <c r="HM479" s="398"/>
      <c r="HN479" s="398"/>
    </row>
    <row r="480" spans="220:222" x14ac:dyDescent="0.3">
      <c r="HL480" s="398"/>
      <c r="HM480" s="398"/>
      <c r="HN480" s="398"/>
    </row>
    <row r="481" spans="220:222" x14ac:dyDescent="0.3">
      <c r="HL481" s="398"/>
      <c r="HM481" s="398"/>
      <c r="HN481" s="398"/>
    </row>
    <row r="482" spans="220:222" x14ac:dyDescent="0.3">
      <c r="HL482" s="398"/>
      <c r="HM482" s="398"/>
      <c r="HN482" s="398"/>
    </row>
    <row r="483" spans="220:222" x14ac:dyDescent="0.3">
      <c r="HL483" s="398"/>
      <c r="HM483" s="398"/>
      <c r="HN483" s="398"/>
    </row>
    <row r="484" spans="220:222" x14ac:dyDescent="0.3">
      <c r="HL484" s="398"/>
      <c r="HM484" s="398"/>
      <c r="HN484" s="398"/>
    </row>
    <row r="485" spans="220:222" x14ac:dyDescent="0.3">
      <c r="HL485" s="398"/>
      <c r="HM485" s="398"/>
      <c r="HN485" s="398"/>
    </row>
    <row r="486" spans="220:222" x14ac:dyDescent="0.3">
      <c r="HL486" s="398"/>
      <c r="HM486" s="398"/>
      <c r="HN486" s="398"/>
    </row>
    <row r="487" spans="220:222" x14ac:dyDescent="0.3">
      <c r="HL487" s="398"/>
      <c r="HM487" s="398"/>
      <c r="HN487" s="398"/>
    </row>
    <row r="488" spans="220:222" x14ac:dyDescent="0.3">
      <c r="HL488" s="398"/>
      <c r="HM488" s="398"/>
      <c r="HN488" s="398"/>
    </row>
    <row r="489" spans="220:222" x14ac:dyDescent="0.3">
      <c r="HL489" s="398"/>
      <c r="HM489" s="398"/>
      <c r="HN489" s="398"/>
    </row>
    <row r="490" spans="220:222" x14ac:dyDescent="0.3">
      <c r="HL490" s="398"/>
      <c r="HM490" s="398"/>
      <c r="HN490" s="398"/>
    </row>
    <row r="491" spans="220:222" x14ac:dyDescent="0.3">
      <c r="HL491" s="398"/>
      <c r="HM491" s="398"/>
      <c r="HN491" s="398"/>
    </row>
    <row r="492" spans="220:222" x14ac:dyDescent="0.3">
      <c r="HL492" s="398"/>
      <c r="HM492" s="398"/>
      <c r="HN492" s="398"/>
    </row>
    <row r="493" spans="220:222" x14ac:dyDescent="0.3">
      <c r="HL493" s="398"/>
      <c r="HM493" s="398"/>
      <c r="HN493" s="398"/>
    </row>
    <row r="494" spans="220:222" x14ac:dyDescent="0.3">
      <c r="HL494" s="398"/>
      <c r="HM494" s="398"/>
      <c r="HN494" s="398"/>
    </row>
    <row r="495" spans="220:222" x14ac:dyDescent="0.3">
      <c r="HL495" s="398"/>
      <c r="HM495" s="398"/>
      <c r="HN495" s="398"/>
    </row>
    <row r="496" spans="220:222" x14ac:dyDescent="0.3">
      <c r="HL496" s="398"/>
      <c r="HM496" s="398"/>
      <c r="HN496" s="398"/>
    </row>
    <row r="497" spans="220:222" x14ac:dyDescent="0.3">
      <c r="HL497" s="398"/>
      <c r="HM497" s="398"/>
      <c r="HN497" s="398"/>
    </row>
    <row r="498" spans="220:222" x14ac:dyDescent="0.3">
      <c r="HL498" s="398"/>
      <c r="HM498" s="398"/>
      <c r="HN498" s="398"/>
    </row>
    <row r="499" spans="220:222" x14ac:dyDescent="0.3">
      <c r="HL499" s="398"/>
      <c r="HM499" s="398"/>
      <c r="HN499" s="398"/>
    </row>
    <row r="500" spans="220:222" x14ac:dyDescent="0.3">
      <c r="HL500" s="398"/>
      <c r="HM500" s="398"/>
      <c r="HN500" s="398"/>
    </row>
    <row r="501" spans="220:222" x14ac:dyDescent="0.3">
      <c r="HL501" s="398"/>
      <c r="HM501" s="398"/>
      <c r="HN501" s="398"/>
    </row>
    <row r="502" spans="220:222" x14ac:dyDescent="0.3">
      <c r="HL502" s="398"/>
      <c r="HM502" s="398"/>
      <c r="HN502" s="398"/>
    </row>
    <row r="503" spans="220:222" x14ac:dyDescent="0.3">
      <c r="HL503" s="398"/>
      <c r="HM503" s="398"/>
      <c r="HN503" s="398"/>
    </row>
    <row r="504" spans="220:222" x14ac:dyDescent="0.3">
      <c r="HL504" s="398"/>
      <c r="HM504" s="398"/>
      <c r="HN504" s="398"/>
    </row>
    <row r="505" spans="220:222" x14ac:dyDescent="0.3">
      <c r="HL505" s="398"/>
      <c r="HM505" s="398"/>
      <c r="HN505" s="398"/>
    </row>
    <row r="506" spans="220:222" x14ac:dyDescent="0.3">
      <c r="HL506" s="398"/>
      <c r="HM506" s="398"/>
      <c r="HN506" s="398"/>
    </row>
    <row r="507" spans="220:222" x14ac:dyDescent="0.3">
      <c r="HL507" s="398"/>
      <c r="HM507" s="398"/>
      <c r="HN507" s="398"/>
    </row>
    <row r="508" spans="220:222" x14ac:dyDescent="0.3">
      <c r="HL508" s="398"/>
      <c r="HM508" s="398"/>
      <c r="HN508" s="398"/>
    </row>
    <row r="509" spans="220:222" x14ac:dyDescent="0.3">
      <c r="HL509" s="398"/>
      <c r="HM509" s="398"/>
      <c r="HN509" s="398"/>
    </row>
    <row r="510" spans="220:222" x14ac:dyDescent="0.3">
      <c r="HL510" s="398"/>
      <c r="HM510" s="398"/>
      <c r="HN510" s="398"/>
    </row>
    <row r="511" spans="220:222" x14ac:dyDescent="0.3">
      <c r="HL511" s="398"/>
      <c r="HM511" s="398"/>
      <c r="HN511" s="398"/>
    </row>
    <row r="512" spans="220:222" x14ac:dyDescent="0.3">
      <c r="HL512" s="398"/>
      <c r="HM512" s="398"/>
      <c r="HN512" s="398"/>
    </row>
    <row r="513" spans="220:222" x14ac:dyDescent="0.3">
      <c r="HL513" s="398"/>
      <c r="HM513" s="398"/>
      <c r="HN513" s="398"/>
    </row>
    <row r="514" spans="220:222" x14ac:dyDescent="0.3">
      <c r="HL514" s="398"/>
      <c r="HM514" s="398"/>
      <c r="HN514" s="398"/>
    </row>
    <row r="515" spans="220:222" x14ac:dyDescent="0.3">
      <c r="HL515" s="398"/>
      <c r="HM515" s="398"/>
      <c r="HN515" s="398"/>
    </row>
    <row r="516" spans="220:222" x14ac:dyDescent="0.3">
      <c r="HL516" s="398"/>
      <c r="HM516" s="398"/>
      <c r="HN516" s="398"/>
    </row>
    <row r="517" spans="220:222" x14ac:dyDescent="0.3">
      <c r="HL517" s="398"/>
      <c r="HM517" s="398"/>
      <c r="HN517" s="398"/>
    </row>
    <row r="518" spans="220:222" x14ac:dyDescent="0.3">
      <c r="HL518" s="398"/>
      <c r="HM518" s="398"/>
      <c r="HN518" s="398"/>
    </row>
    <row r="519" spans="220:222" x14ac:dyDescent="0.3">
      <c r="HL519" s="398"/>
      <c r="HM519" s="398"/>
      <c r="HN519" s="398"/>
    </row>
    <row r="520" spans="220:222" x14ac:dyDescent="0.3">
      <c r="HL520" s="398"/>
      <c r="HM520" s="398"/>
      <c r="HN520" s="398"/>
    </row>
    <row r="521" spans="220:222" x14ac:dyDescent="0.3">
      <c r="HL521" s="398"/>
      <c r="HM521" s="398"/>
      <c r="HN521" s="398"/>
    </row>
    <row r="522" spans="220:222" x14ac:dyDescent="0.3">
      <c r="HL522" s="398"/>
      <c r="HM522" s="398"/>
      <c r="HN522" s="398"/>
    </row>
    <row r="523" spans="220:222" x14ac:dyDescent="0.3">
      <c r="HL523" s="398"/>
      <c r="HM523" s="398"/>
      <c r="HN523" s="398"/>
    </row>
    <row r="524" spans="220:222" x14ac:dyDescent="0.3">
      <c r="HL524" s="398"/>
      <c r="HM524" s="398"/>
      <c r="HN524" s="398"/>
    </row>
    <row r="525" spans="220:222" x14ac:dyDescent="0.3">
      <c r="HL525" s="398"/>
      <c r="HM525" s="398"/>
      <c r="HN525" s="398"/>
    </row>
    <row r="526" spans="220:222" x14ac:dyDescent="0.3">
      <c r="HL526" s="398"/>
      <c r="HM526" s="398"/>
      <c r="HN526" s="398"/>
    </row>
    <row r="527" spans="220:222" x14ac:dyDescent="0.3">
      <c r="HL527" s="398"/>
      <c r="HM527" s="398"/>
      <c r="HN527" s="398"/>
    </row>
    <row r="528" spans="220:222" x14ac:dyDescent="0.3">
      <c r="HL528" s="398"/>
      <c r="HM528" s="398"/>
      <c r="HN528" s="398"/>
    </row>
    <row r="529" spans="220:222" x14ac:dyDescent="0.3">
      <c r="HL529" s="398"/>
      <c r="HM529" s="398"/>
      <c r="HN529" s="398"/>
    </row>
    <row r="530" spans="220:222" x14ac:dyDescent="0.3">
      <c r="HL530" s="398"/>
      <c r="HM530" s="398"/>
      <c r="HN530" s="398"/>
    </row>
    <row r="531" spans="220:222" x14ac:dyDescent="0.3">
      <c r="HL531" s="398"/>
      <c r="HM531" s="398"/>
      <c r="HN531" s="398"/>
    </row>
    <row r="532" spans="220:222" x14ac:dyDescent="0.3">
      <c r="HL532" s="398"/>
      <c r="HM532" s="398"/>
      <c r="HN532" s="398"/>
    </row>
    <row r="533" spans="220:222" x14ac:dyDescent="0.3">
      <c r="HL533" s="398"/>
      <c r="HM533" s="398"/>
      <c r="HN533" s="398"/>
    </row>
    <row r="534" spans="220:222" x14ac:dyDescent="0.3">
      <c r="HL534" s="398"/>
      <c r="HM534" s="398"/>
      <c r="HN534" s="398"/>
    </row>
    <row r="535" spans="220:222" x14ac:dyDescent="0.3">
      <c r="HL535" s="398"/>
      <c r="HM535" s="398"/>
      <c r="HN535" s="398"/>
    </row>
    <row r="536" spans="220:222" x14ac:dyDescent="0.3">
      <c r="HL536" s="398"/>
      <c r="HM536" s="398"/>
      <c r="HN536" s="398"/>
    </row>
    <row r="537" spans="220:222" x14ac:dyDescent="0.3">
      <c r="HL537" s="398"/>
      <c r="HM537" s="398"/>
      <c r="HN537" s="398"/>
    </row>
    <row r="538" spans="220:222" x14ac:dyDescent="0.3">
      <c r="HL538" s="398"/>
      <c r="HM538" s="398"/>
      <c r="HN538" s="398"/>
    </row>
    <row r="539" spans="220:222" x14ac:dyDescent="0.3">
      <c r="HL539" s="398"/>
      <c r="HM539" s="398"/>
      <c r="HN539" s="398"/>
    </row>
    <row r="540" spans="220:222" x14ac:dyDescent="0.3">
      <c r="HL540" s="398"/>
      <c r="HM540" s="398"/>
      <c r="HN540" s="398"/>
    </row>
    <row r="541" spans="220:222" x14ac:dyDescent="0.3">
      <c r="HL541" s="398"/>
      <c r="HM541" s="398"/>
      <c r="HN541" s="398"/>
    </row>
    <row r="542" spans="220:222" x14ac:dyDescent="0.3">
      <c r="HL542" s="398"/>
      <c r="HM542" s="398"/>
      <c r="HN542" s="398"/>
    </row>
    <row r="543" spans="220:222" x14ac:dyDescent="0.3">
      <c r="HL543" s="398"/>
      <c r="HM543" s="398"/>
      <c r="HN543" s="398"/>
    </row>
    <row r="544" spans="220:222" x14ac:dyDescent="0.3">
      <c r="HL544" s="398"/>
      <c r="HM544" s="398"/>
      <c r="HN544" s="398"/>
    </row>
    <row r="545" spans="220:222" x14ac:dyDescent="0.3">
      <c r="HL545" s="398"/>
      <c r="HM545" s="398"/>
      <c r="HN545" s="398"/>
    </row>
    <row r="546" spans="220:222" x14ac:dyDescent="0.3">
      <c r="HL546" s="398"/>
      <c r="HM546" s="398"/>
      <c r="HN546" s="398"/>
    </row>
    <row r="547" spans="220:222" x14ac:dyDescent="0.3">
      <c r="HL547" s="398"/>
      <c r="HM547" s="398"/>
      <c r="HN547" s="398"/>
    </row>
    <row r="548" spans="220:222" x14ac:dyDescent="0.3">
      <c r="HL548" s="398"/>
      <c r="HM548" s="398"/>
      <c r="HN548" s="398"/>
    </row>
    <row r="549" spans="220:222" x14ac:dyDescent="0.3">
      <c r="HL549" s="398"/>
      <c r="HM549" s="398"/>
      <c r="HN549" s="398"/>
    </row>
    <row r="550" spans="220:222" x14ac:dyDescent="0.3">
      <c r="HL550" s="398"/>
      <c r="HM550" s="398"/>
      <c r="HN550" s="398"/>
    </row>
    <row r="551" spans="220:222" x14ac:dyDescent="0.3">
      <c r="HL551" s="398"/>
      <c r="HM551" s="398"/>
      <c r="HN551" s="398"/>
    </row>
    <row r="552" spans="220:222" x14ac:dyDescent="0.3">
      <c r="HL552" s="398"/>
      <c r="HM552" s="398"/>
      <c r="HN552" s="398"/>
    </row>
    <row r="553" spans="220:222" x14ac:dyDescent="0.3">
      <c r="HL553" s="398"/>
      <c r="HM553" s="398"/>
      <c r="HN553" s="398"/>
    </row>
    <row r="554" spans="220:222" x14ac:dyDescent="0.3">
      <c r="HL554" s="398"/>
      <c r="HM554" s="398"/>
      <c r="HN554" s="398"/>
    </row>
    <row r="555" spans="220:222" x14ac:dyDescent="0.3">
      <c r="HL555" s="398"/>
      <c r="HM555" s="398"/>
      <c r="HN555" s="398"/>
    </row>
    <row r="556" spans="220:222" x14ac:dyDescent="0.3">
      <c r="HL556" s="398"/>
      <c r="HM556" s="398"/>
      <c r="HN556" s="398"/>
    </row>
    <row r="557" spans="220:222" x14ac:dyDescent="0.3">
      <c r="HL557" s="398"/>
      <c r="HM557" s="398"/>
      <c r="HN557" s="398"/>
    </row>
    <row r="558" spans="220:222" x14ac:dyDescent="0.3">
      <c r="HL558" s="398"/>
      <c r="HM558" s="398"/>
      <c r="HN558" s="398"/>
    </row>
    <row r="559" spans="220:222" x14ac:dyDescent="0.3">
      <c r="HL559" s="398"/>
      <c r="HM559" s="398"/>
      <c r="HN559" s="398"/>
    </row>
    <row r="560" spans="220:222" x14ac:dyDescent="0.3">
      <c r="HL560" s="398"/>
      <c r="HM560" s="398"/>
      <c r="HN560" s="398"/>
    </row>
    <row r="561" spans="220:222" x14ac:dyDescent="0.3">
      <c r="HL561" s="398"/>
      <c r="HM561" s="398"/>
      <c r="HN561" s="398"/>
    </row>
    <row r="562" spans="220:222" x14ac:dyDescent="0.3">
      <c r="HL562" s="398"/>
      <c r="HM562" s="398"/>
      <c r="HN562" s="398"/>
    </row>
    <row r="563" spans="220:222" x14ac:dyDescent="0.3">
      <c r="HL563" s="398"/>
      <c r="HM563" s="398"/>
      <c r="HN563" s="398"/>
    </row>
    <row r="564" spans="220:222" x14ac:dyDescent="0.3">
      <c r="HL564" s="398"/>
      <c r="HM564" s="398"/>
      <c r="HN564" s="398"/>
    </row>
    <row r="565" spans="220:222" x14ac:dyDescent="0.3">
      <c r="HL565" s="398"/>
      <c r="HM565" s="398"/>
      <c r="HN565" s="398"/>
    </row>
    <row r="566" spans="220:222" x14ac:dyDescent="0.3">
      <c r="HL566" s="398"/>
      <c r="HM566" s="398"/>
      <c r="HN566" s="398"/>
    </row>
    <row r="567" spans="220:222" x14ac:dyDescent="0.3">
      <c r="HL567" s="398"/>
      <c r="HM567" s="398"/>
      <c r="HN567" s="398"/>
    </row>
    <row r="568" spans="220:222" x14ac:dyDescent="0.3">
      <c r="HL568" s="398"/>
      <c r="HM568" s="398"/>
      <c r="HN568" s="398"/>
    </row>
    <row r="569" spans="220:222" x14ac:dyDescent="0.3">
      <c r="HL569" s="398"/>
      <c r="HM569" s="398"/>
      <c r="HN569" s="398"/>
    </row>
    <row r="570" spans="220:222" x14ac:dyDescent="0.3">
      <c r="HL570" s="398"/>
      <c r="HM570" s="398"/>
      <c r="HN570" s="398"/>
    </row>
    <row r="571" spans="220:222" x14ac:dyDescent="0.3">
      <c r="HL571" s="398"/>
      <c r="HM571" s="398"/>
      <c r="HN571" s="398"/>
    </row>
    <row r="572" spans="220:222" x14ac:dyDescent="0.3">
      <c r="HL572" s="398"/>
      <c r="HM572" s="398"/>
      <c r="HN572" s="398"/>
    </row>
    <row r="573" spans="220:222" x14ac:dyDescent="0.3">
      <c r="HL573" s="398"/>
      <c r="HM573" s="398"/>
      <c r="HN573" s="398"/>
    </row>
    <row r="574" spans="220:222" x14ac:dyDescent="0.3">
      <c r="HL574" s="398"/>
      <c r="HM574" s="398"/>
      <c r="HN574" s="398"/>
    </row>
    <row r="575" spans="220:222" x14ac:dyDescent="0.3">
      <c r="HL575" s="398"/>
      <c r="HM575" s="398"/>
      <c r="HN575" s="398"/>
    </row>
    <row r="576" spans="220:222" x14ac:dyDescent="0.3">
      <c r="HL576" s="398"/>
      <c r="HM576" s="398"/>
      <c r="HN576" s="398"/>
    </row>
    <row r="577" spans="220:222" x14ac:dyDescent="0.3">
      <c r="HL577" s="398"/>
      <c r="HM577" s="398"/>
      <c r="HN577" s="398"/>
    </row>
    <row r="578" spans="220:222" x14ac:dyDescent="0.3">
      <c r="HL578" s="398"/>
      <c r="HM578" s="398"/>
      <c r="HN578" s="398"/>
    </row>
    <row r="579" spans="220:222" x14ac:dyDescent="0.3">
      <c r="HL579" s="398"/>
      <c r="HM579" s="398"/>
      <c r="HN579" s="398"/>
    </row>
    <row r="580" spans="220:222" x14ac:dyDescent="0.3">
      <c r="HL580" s="398"/>
      <c r="HM580" s="398"/>
      <c r="HN580" s="398"/>
    </row>
    <row r="581" spans="220:222" x14ac:dyDescent="0.3">
      <c r="HL581" s="398"/>
      <c r="HM581" s="398"/>
      <c r="HN581" s="398"/>
    </row>
    <row r="582" spans="220:222" x14ac:dyDescent="0.3">
      <c r="HL582" s="398"/>
      <c r="HM582" s="398"/>
      <c r="HN582" s="398"/>
    </row>
    <row r="583" spans="220:222" x14ac:dyDescent="0.3">
      <c r="HL583" s="398"/>
      <c r="HM583" s="398"/>
      <c r="HN583" s="398"/>
    </row>
    <row r="584" spans="220:222" x14ac:dyDescent="0.3">
      <c r="HL584" s="398"/>
      <c r="HM584" s="398"/>
      <c r="HN584" s="398"/>
    </row>
    <row r="585" spans="220:222" x14ac:dyDescent="0.3">
      <c r="HL585" s="398"/>
      <c r="HM585" s="398"/>
      <c r="HN585" s="398"/>
    </row>
    <row r="586" spans="220:222" x14ac:dyDescent="0.3">
      <c r="HL586" s="398"/>
      <c r="HM586" s="398"/>
      <c r="HN586" s="398"/>
    </row>
    <row r="587" spans="220:222" x14ac:dyDescent="0.3">
      <c r="HL587" s="398"/>
      <c r="HM587" s="398"/>
      <c r="HN587" s="398"/>
    </row>
    <row r="588" spans="220:222" x14ac:dyDescent="0.3">
      <c r="HL588" s="398"/>
      <c r="HM588" s="398"/>
      <c r="HN588" s="398"/>
    </row>
    <row r="589" spans="220:222" x14ac:dyDescent="0.3">
      <c r="HL589" s="398"/>
      <c r="HM589" s="398"/>
      <c r="HN589" s="398"/>
    </row>
    <row r="590" spans="220:222" x14ac:dyDescent="0.3">
      <c r="HL590" s="398"/>
      <c r="HM590" s="398"/>
      <c r="HN590" s="398"/>
    </row>
    <row r="591" spans="220:222" x14ac:dyDescent="0.3">
      <c r="HL591" s="398"/>
      <c r="HM591" s="398"/>
      <c r="HN591" s="398"/>
    </row>
    <row r="592" spans="220:222" x14ac:dyDescent="0.3">
      <c r="HL592" s="398"/>
      <c r="HM592" s="398"/>
      <c r="HN592" s="398"/>
    </row>
    <row r="593" spans="220:222" x14ac:dyDescent="0.3">
      <c r="HL593" s="398"/>
      <c r="HM593" s="398"/>
      <c r="HN593" s="398"/>
    </row>
    <row r="594" spans="220:222" x14ac:dyDescent="0.3">
      <c r="HL594" s="398"/>
      <c r="HM594" s="398"/>
      <c r="HN594" s="398"/>
    </row>
    <row r="595" spans="220:222" x14ac:dyDescent="0.3">
      <c r="HL595" s="398"/>
      <c r="HM595" s="398"/>
      <c r="HN595" s="398"/>
    </row>
    <row r="596" spans="220:222" x14ac:dyDescent="0.3">
      <c r="HL596" s="398"/>
      <c r="HM596" s="398"/>
      <c r="HN596" s="398"/>
    </row>
    <row r="597" spans="220:222" x14ac:dyDescent="0.3">
      <c r="HL597" s="398"/>
      <c r="HM597" s="398"/>
      <c r="HN597" s="398"/>
    </row>
    <row r="598" spans="220:222" x14ac:dyDescent="0.3">
      <c r="HL598" s="398"/>
      <c r="HM598" s="398"/>
      <c r="HN598" s="398"/>
    </row>
    <row r="599" spans="220:222" x14ac:dyDescent="0.3">
      <c r="HL599" s="398"/>
      <c r="HM599" s="398"/>
      <c r="HN599" s="398"/>
    </row>
    <row r="600" spans="220:222" x14ac:dyDescent="0.3">
      <c r="HL600" s="398"/>
      <c r="HM600" s="398"/>
      <c r="HN600" s="398"/>
    </row>
    <row r="601" spans="220:222" x14ac:dyDescent="0.3">
      <c r="HL601" s="398"/>
      <c r="HM601" s="398"/>
      <c r="HN601" s="398"/>
    </row>
    <row r="602" spans="220:222" x14ac:dyDescent="0.3">
      <c r="HL602" s="398"/>
      <c r="HM602" s="398"/>
      <c r="HN602" s="398"/>
    </row>
    <row r="603" spans="220:222" x14ac:dyDescent="0.3">
      <c r="HL603" s="398"/>
      <c r="HM603" s="398"/>
      <c r="HN603" s="398"/>
    </row>
    <row r="604" spans="220:222" x14ac:dyDescent="0.3">
      <c r="HL604" s="398"/>
      <c r="HM604" s="398"/>
      <c r="HN604" s="398"/>
    </row>
    <row r="605" spans="220:222" x14ac:dyDescent="0.3">
      <c r="HL605" s="398"/>
      <c r="HM605" s="398"/>
      <c r="HN605" s="398"/>
    </row>
    <row r="606" spans="220:222" x14ac:dyDescent="0.3">
      <c r="HL606" s="398"/>
      <c r="HM606" s="398"/>
      <c r="HN606" s="398"/>
    </row>
    <row r="607" spans="220:222" x14ac:dyDescent="0.3">
      <c r="HL607" s="398"/>
      <c r="HM607" s="398"/>
      <c r="HN607" s="398"/>
    </row>
    <row r="608" spans="220:222" x14ac:dyDescent="0.3">
      <c r="HL608" s="398"/>
      <c r="HM608" s="398"/>
      <c r="HN608" s="398"/>
    </row>
    <row r="609" spans="220:222" x14ac:dyDescent="0.3">
      <c r="HL609" s="398"/>
      <c r="HM609" s="398"/>
      <c r="HN609" s="398"/>
    </row>
    <row r="610" spans="220:222" x14ac:dyDescent="0.3">
      <c r="HL610" s="398"/>
      <c r="HM610" s="398"/>
      <c r="HN610" s="398"/>
    </row>
    <row r="611" spans="220:222" x14ac:dyDescent="0.3">
      <c r="HL611" s="398"/>
      <c r="HM611" s="398"/>
      <c r="HN611" s="398"/>
    </row>
    <row r="612" spans="220:222" x14ac:dyDescent="0.3">
      <c r="HL612" s="398"/>
      <c r="HM612" s="398"/>
      <c r="HN612" s="398"/>
    </row>
    <row r="613" spans="220:222" x14ac:dyDescent="0.3">
      <c r="HL613" s="398"/>
      <c r="HM613" s="398"/>
      <c r="HN613" s="398"/>
    </row>
    <row r="614" spans="220:222" x14ac:dyDescent="0.3">
      <c r="HL614" s="398"/>
      <c r="HM614" s="398"/>
      <c r="HN614" s="398"/>
    </row>
    <row r="615" spans="220:222" x14ac:dyDescent="0.3">
      <c r="HL615" s="398"/>
      <c r="HM615" s="398"/>
      <c r="HN615" s="398"/>
    </row>
    <row r="616" spans="220:222" x14ac:dyDescent="0.3">
      <c r="HL616" s="398"/>
      <c r="HM616" s="398"/>
      <c r="HN616" s="398"/>
    </row>
    <row r="617" spans="220:222" x14ac:dyDescent="0.3">
      <c r="HL617" s="398"/>
      <c r="HM617" s="398"/>
      <c r="HN617" s="398"/>
    </row>
    <row r="618" spans="220:222" x14ac:dyDescent="0.3">
      <c r="HL618" s="398"/>
      <c r="HM618" s="398"/>
      <c r="HN618" s="398"/>
    </row>
    <row r="619" spans="220:222" x14ac:dyDescent="0.3">
      <c r="HL619" s="398"/>
      <c r="HM619" s="398"/>
      <c r="HN619" s="398"/>
    </row>
    <row r="620" spans="220:222" x14ac:dyDescent="0.3">
      <c r="HL620" s="398"/>
      <c r="HM620" s="398"/>
      <c r="HN620" s="398"/>
    </row>
    <row r="621" spans="220:222" x14ac:dyDescent="0.3">
      <c r="HL621" s="398"/>
      <c r="HM621" s="398"/>
      <c r="HN621" s="398"/>
    </row>
    <row r="622" spans="220:222" x14ac:dyDescent="0.3">
      <c r="HL622" s="398"/>
      <c r="HM622" s="398"/>
      <c r="HN622" s="398"/>
    </row>
    <row r="623" spans="220:222" x14ac:dyDescent="0.3">
      <c r="HL623" s="398"/>
      <c r="HM623" s="398"/>
      <c r="HN623" s="398"/>
    </row>
    <row r="624" spans="220:222" x14ac:dyDescent="0.3">
      <c r="HL624" s="398"/>
      <c r="HM624" s="398"/>
      <c r="HN624" s="398"/>
    </row>
    <row r="625" spans="220:222" x14ac:dyDescent="0.3">
      <c r="HL625" s="398"/>
      <c r="HM625" s="398"/>
      <c r="HN625" s="398"/>
    </row>
    <row r="626" spans="220:222" x14ac:dyDescent="0.3">
      <c r="HL626" s="398"/>
      <c r="HM626" s="398"/>
      <c r="HN626" s="398"/>
    </row>
    <row r="627" spans="220:222" x14ac:dyDescent="0.3">
      <c r="HL627" s="398"/>
      <c r="HM627" s="398"/>
      <c r="HN627" s="398"/>
    </row>
    <row r="628" spans="220:222" x14ac:dyDescent="0.3">
      <c r="HL628" s="398"/>
      <c r="HM628" s="398"/>
      <c r="HN628" s="398"/>
    </row>
    <row r="629" spans="220:222" x14ac:dyDescent="0.3">
      <c r="HL629" s="398"/>
      <c r="HM629" s="398"/>
      <c r="HN629" s="398"/>
    </row>
    <row r="630" spans="220:222" x14ac:dyDescent="0.3">
      <c r="HL630" s="398"/>
      <c r="HM630" s="398"/>
      <c r="HN630" s="398"/>
    </row>
    <row r="631" spans="220:222" x14ac:dyDescent="0.3">
      <c r="HL631" s="398"/>
      <c r="HM631" s="398"/>
      <c r="HN631" s="398"/>
    </row>
    <row r="632" spans="220:222" x14ac:dyDescent="0.3">
      <c r="HL632" s="398"/>
      <c r="HM632" s="398"/>
      <c r="HN632" s="398"/>
    </row>
    <row r="633" spans="220:222" x14ac:dyDescent="0.3">
      <c r="HL633" s="398"/>
      <c r="HM633" s="398"/>
      <c r="HN633" s="398"/>
    </row>
    <row r="634" spans="220:222" x14ac:dyDescent="0.3">
      <c r="HL634" s="398"/>
      <c r="HM634" s="398"/>
      <c r="HN634" s="398"/>
    </row>
    <row r="635" spans="220:222" x14ac:dyDescent="0.3">
      <c r="HL635" s="398"/>
      <c r="HM635" s="398"/>
      <c r="HN635" s="398"/>
    </row>
    <row r="636" spans="220:222" x14ac:dyDescent="0.3">
      <c r="HL636" s="398"/>
      <c r="HM636" s="398"/>
      <c r="HN636" s="398"/>
    </row>
    <row r="637" spans="220:222" x14ac:dyDescent="0.3">
      <c r="HL637" s="398"/>
      <c r="HM637" s="398"/>
      <c r="HN637" s="398"/>
    </row>
    <row r="638" spans="220:222" x14ac:dyDescent="0.3">
      <c r="HL638" s="398"/>
      <c r="HM638" s="398"/>
      <c r="HN638" s="398"/>
    </row>
    <row r="639" spans="220:222" x14ac:dyDescent="0.3">
      <c r="HL639" s="398"/>
      <c r="HM639" s="398"/>
      <c r="HN639" s="398"/>
    </row>
    <row r="640" spans="220:222" x14ac:dyDescent="0.3">
      <c r="HL640" s="398"/>
      <c r="HM640" s="398"/>
      <c r="HN640" s="398"/>
    </row>
    <row r="641" spans="220:222" x14ac:dyDescent="0.3">
      <c r="HL641" s="398"/>
      <c r="HM641" s="398"/>
      <c r="HN641" s="398"/>
    </row>
    <row r="642" spans="220:222" x14ac:dyDescent="0.3">
      <c r="HL642" s="398"/>
      <c r="HM642" s="398"/>
      <c r="HN642" s="398"/>
    </row>
    <row r="643" spans="220:222" x14ac:dyDescent="0.3">
      <c r="HL643" s="398"/>
      <c r="HM643" s="398"/>
      <c r="HN643" s="398"/>
    </row>
    <row r="644" spans="220:222" x14ac:dyDescent="0.3">
      <c r="HL644" s="398"/>
      <c r="HM644" s="398"/>
      <c r="HN644" s="398"/>
    </row>
    <row r="645" spans="220:222" x14ac:dyDescent="0.3">
      <c r="HL645" s="398"/>
      <c r="HM645" s="398"/>
      <c r="HN645" s="398"/>
    </row>
    <row r="646" spans="220:222" x14ac:dyDescent="0.3">
      <c r="HL646" s="398"/>
      <c r="HM646" s="398"/>
      <c r="HN646" s="398"/>
    </row>
    <row r="647" spans="220:222" x14ac:dyDescent="0.3">
      <c r="HL647" s="398"/>
      <c r="HM647" s="398"/>
      <c r="HN647" s="398"/>
    </row>
    <row r="648" spans="220:222" x14ac:dyDescent="0.3">
      <c r="HL648" s="398"/>
      <c r="HM648" s="398"/>
      <c r="HN648" s="398"/>
    </row>
    <row r="649" spans="220:222" x14ac:dyDescent="0.3">
      <c r="HL649" s="398"/>
      <c r="HM649" s="398"/>
      <c r="HN649" s="398"/>
    </row>
    <row r="650" spans="220:222" x14ac:dyDescent="0.3">
      <c r="HL650" s="398"/>
      <c r="HM650" s="398"/>
      <c r="HN650" s="398"/>
    </row>
    <row r="651" spans="220:222" x14ac:dyDescent="0.3">
      <c r="HL651" s="398"/>
      <c r="HM651" s="398"/>
      <c r="HN651" s="398"/>
    </row>
    <row r="652" spans="220:222" x14ac:dyDescent="0.3">
      <c r="HL652" s="398"/>
      <c r="HM652" s="398"/>
      <c r="HN652" s="398"/>
    </row>
    <row r="653" spans="220:222" x14ac:dyDescent="0.3">
      <c r="HL653" s="398"/>
      <c r="HM653" s="398"/>
      <c r="HN653" s="398"/>
    </row>
    <row r="654" spans="220:222" x14ac:dyDescent="0.3">
      <c r="HL654" s="398"/>
      <c r="HM654" s="398"/>
      <c r="HN654" s="398"/>
    </row>
    <row r="655" spans="220:222" x14ac:dyDescent="0.3">
      <c r="HL655" s="398"/>
      <c r="HM655" s="398"/>
      <c r="HN655" s="398"/>
    </row>
  </sheetData>
  <phoneticPr fontId="1"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READ ME</vt:lpstr>
      <vt:lpstr>AFSystem</vt:lpstr>
      <vt:lpstr>WEATHER</vt:lpstr>
      <vt:lpstr>Pedotransfer</vt:lpstr>
      <vt:lpstr>Phosphorus</vt:lpstr>
      <vt:lpstr>Nitrogen</vt:lpstr>
      <vt:lpstr>Slash&amp;Burn</vt:lpstr>
      <vt:lpstr>CROP MANAGEMENT</vt:lpstr>
      <vt:lpstr>TREE MANAGEMENT</vt:lpstr>
      <vt:lpstr>CropLibrary</vt:lpstr>
      <vt:lpstr>TreeLibrary</vt:lpstr>
      <vt:lpstr>Pedo SOM</vt:lpstr>
      <vt:lpstr>PROFITABILITY</vt:lpstr>
      <vt:lpstr>Soil Hydraulic</vt:lpstr>
      <vt:lpstr>CROP PARAMETERS</vt:lpstr>
      <vt:lpstr>TREE PARAMETERS</vt:lpstr>
      <vt:lpstr>Jullian day</vt:lpstr>
      <vt:lpstr>LinkOutput</vt:lpstr>
      <vt:lpstr>LinkToStella</vt:lpstr>
      <vt:lpstr>'CROP MANAGEMENT'!Print_Area</vt:lpstr>
      <vt:lpstr>'CROP PARAMETERS'!Print_Area</vt:lpstr>
      <vt:lpstr>'TREE PARAMETERS'!Print_Area</vt:lpstr>
    </vt:vector>
  </TitlesOfParts>
  <Company>ICRAF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Betha Lusiana</dc:creator>
  <cp:lastModifiedBy>Afifah, Hasna</cp:lastModifiedBy>
  <cp:lastPrinted>2011-09-07T08:51:37Z</cp:lastPrinted>
  <dcterms:created xsi:type="dcterms:W3CDTF">1999-11-21T11:39:11Z</dcterms:created>
  <dcterms:modified xsi:type="dcterms:W3CDTF">2026-09-09T08:39:19Z</dcterms:modified>
</cp:coreProperties>
</file>