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84.png" ContentType="image/png"/>
  <Override PartName="/xl/media/image18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pLoad" sheetId="1" state="visible" r:id="rId2"/>
    <sheet name="Task2_Prelim" sheetId="2" state="visible" r:id="rId3"/>
    <sheet name="Task2" sheetId="3" state="visible" r:id="rId4"/>
    <sheet name="Task3" sheetId="4" state="visible" r:id="rId5"/>
    <sheet name="Task4-3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<sst xmlns="http://schemas.openxmlformats.org/spreadsheetml/2006/main" count="382" uniqueCount="120">
  <si>
    <t xml:space="preserve">Delta</t>
  </si>
  <si>
    <t xml:space="preserve">Steps</t>
  </si>
  <si>
    <t xml:space="preserve">a</t>
  </si>
  <si>
    <t xml:space="preserve">b</t>
  </si>
  <si>
    <t xml:space="preserve">c</t>
  </si>
  <si>
    <t xml:space="preserve">d</t>
  </si>
  <si>
    <t xml:space="preserve">L</t>
  </si>
  <si>
    <t xml:space="preserve">h</t>
  </si>
  <si>
    <t xml:space="preserve">hsize</t>
  </si>
  <si>
    <t xml:space="preserve">ell</t>
  </si>
  <si>
    <t xml:space="preserve">mu</t>
  </si>
  <si>
    <t xml:space="preserve">Gc</t>
  </si>
  <si>
    <t xml:space="preserve">Gc_e</t>
  </si>
  <si>
    <t xml:space="preserve">kappa</t>
  </si>
  <si>
    <t xml:space="preserve">Pred Delta (Gc)</t>
  </si>
  <si>
    <t xml:space="preserve">Pred Delta (Gc_e)</t>
  </si>
  <si>
    <t xml:space="preserve">N</t>
  </si>
  <si>
    <t xml:space="preserve">lambda_a</t>
  </si>
  <si>
    <t xml:space="preserve">J_a</t>
  </si>
  <si>
    <t xml:space="preserve">E(+)</t>
  </si>
  <si>
    <t xml:space="preserve">E(-)</t>
  </si>
  <si>
    <t xml:space="preserve">J_num</t>
  </si>
  <si>
    <t xml:space="preserve">Error</t>
  </si>
  <si>
    <t xml:space="preserve">Gc_effective</t>
  </si>
  <si>
    <t xml:space="preserve">Num Delta</t>
  </si>
  <si>
    <t xml:space="preserve">Delta Error (Gc)</t>
  </si>
  <si>
    <t xml:space="preserve">Delta Error (Gc_e)</t>
  </si>
  <si>
    <t xml:space="preserve">PF Width</t>
  </si>
  <si>
    <t xml:space="preserve">S vs NS</t>
  </si>
  <si>
    <t xml:space="preserve">Mod</t>
  </si>
  <si>
    <t xml:space="preserve">Even vs. Ref</t>
  </si>
  <si>
    <t xml:space="preserve">ms_r</t>
  </si>
  <si>
    <t xml:space="preserve">ms</t>
  </si>
  <si>
    <t xml:space="preserve">pf</t>
  </si>
  <si>
    <t xml:space="preserve">Nx</t>
  </si>
  <si>
    <t xml:space="preserve">Ny</t>
  </si>
  <si>
    <t xml:space="preserve">Saved/Deleted</t>
  </si>
  <si>
    <t xml:space="preserve">Name</t>
  </si>
  <si>
    <t xml:space="preserve">Divergence Info</t>
  </si>
  <si>
    <t xml:space="preserve">NS</t>
  </si>
  <si>
    <t xml:space="preserve">ln(J)</t>
  </si>
  <si>
    <t xml:space="preserve">Even</t>
  </si>
  <si>
    <t xml:space="preserve">Deleted</t>
  </si>
  <si>
    <t xml:space="preserve">Alt</t>
  </si>
  <si>
    <t xml:space="preserve">S</t>
  </si>
  <si>
    <t xml:space="preserve">(J-1)</t>
  </si>
  <si>
    <t xml:space="preserve">Ref</t>
  </si>
  <si>
    <t xml:space="preserve">Saved</t>
  </si>
  <si>
    <t xml:space="preserve">Step 145: AM Iteration: 2681,  alpha_error:     0.28819523  *** Warning: PETSc SNES solver diverged in 1 iterations with divergence reason DIVERGED_FUNCTION_COUNT.</t>
  </si>
  <si>
    <t xml:space="preserve">Discrete Trials: Placed Phase Field around Crack</t>
  </si>
  <si>
    <t xml:space="preserve">Discrete Trials: No initialization </t>
  </si>
  <si>
    <t xml:space="preserve">Plane Strain </t>
  </si>
  <si>
    <t xml:space="preserve">Size</t>
  </si>
  <si>
    <t xml:space="preserve">x_d</t>
  </si>
  <si>
    <t xml:space="preserve">x_m</t>
  </si>
  <si>
    <t xml:space="preserve">c_d</t>
  </si>
  <si>
    <t xml:space="preserve">y_d</t>
  </si>
  <si>
    <t xml:space="preserve">y_m</t>
  </si>
  <si>
    <t xml:space="preserve">r_d</t>
  </si>
  <si>
    <t xml:space="preserve">y_r</t>
  </si>
  <si>
    <t xml:space="preserve">Circle Point</t>
  </si>
  <si>
    <t xml:space="preserve">MidPoint</t>
  </si>
  <si>
    <t xml:space="preserve">Nx (inner)</t>
  </si>
  <si>
    <t xml:space="preserve">Ny (Inner)</t>
  </si>
  <si>
    <t xml:space="preserve">Loading</t>
  </si>
  <si>
    <t xml:space="preserve">Even/Exp</t>
  </si>
  <si>
    <t xml:space="preserve">Propagated</t>
  </si>
  <si>
    <t xml:space="preserve">C/D</t>
  </si>
  <si>
    <t xml:space="preserve">Status</t>
  </si>
  <si>
    <t xml:space="preserve">Error Message</t>
  </si>
  <si>
    <t xml:space="preserve">C</t>
  </si>
  <si>
    <t xml:space="preserve">N/A</t>
  </si>
  <si>
    <t xml:space="preserve">Exp</t>
  </si>
  <si>
    <t xml:space="preserve">Did not reach</t>
  </si>
  <si>
    <t xml:space="preserve"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</si>
  <si>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</si>
  <si>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</si>
  <si>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 xml:space="preserve"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</si>
  <si>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</si>
  <si>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</si>
  <si>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</si>
  <si>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 xml:space="preserve">nu</t>
  </si>
  <si>
    <t xml:space="preserve">E</t>
  </si>
  <si>
    <t xml:space="preserve">hr (hsize)</t>
  </si>
  <si>
    <t xml:space="preserve">W</t>
  </si>
  <si>
    <t xml:space="preserve">H</t>
  </si>
  <si>
    <t xml:space="preserve">T (Thickness is 2*T)</t>
  </si>
  <si>
    <t xml:space="preserve">H0</t>
  </si>
  <si>
    <t xml:space="preserve">H1</t>
  </si>
  <si>
    <t xml:space="preserve">W0</t>
  </si>
  <si>
    <t xml:space="preserve">Ny (limit)</t>
  </si>
  <si>
    <t xml:space="preserve">Load Steps</t>
  </si>
  <si>
    <t xml:space="preserve">Con/Div</t>
  </si>
  <si>
    <t xml:space="preserve">Int</t>
  </si>
  <si>
    <t xml:space="preserve">Con</t>
  </si>
  <si>
    <t xml:space="preserve">Con </t>
  </si>
  <si>
    <t xml:space="preserve">Div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</si>
  <si>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</si>
  <si>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 xml:space="preserve"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</si>
  <si>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</si>
  <si>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</si>
  <si>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</si>
  <si>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 xml:space="preserve">Clamped top: Stabilized </t>
  </si>
  <si>
    <t xml:space="preserve">--- Starting of Time step 21: t = 0.422111 ---</t>
  </si>
  <si>
    <t xml:space="preserve">--- Starting of Time step 34: t = 0.397993 ---</t>
  </si>
  <si>
    <t xml:space="preserve">Damage initiating around the edges </t>
  </si>
  <si>
    <t xml:space="preserve">Interrupted </t>
  </si>
  <si>
    <t xml:space="preserve">Broke near boundary </t>
  </si>
  <si>
    <t xml:space="preserve">Bound in y and z and roller in x </t>
  </si>
  <si>
    <t xml:space="preserve">Bound in x and y and roller in z </t>
  </si>
  <si>
    <t xml:space="preserve">4 Pins</t>
  </si>
  <si>
    <t xml:space="preserve">1 Pin</t>
  </si>
  <si>
    <t xml:space="preserve">Unphysical result</t>
  </si>
  <si>
    <t xml:space="preserve">2 Pins</t>
  </si>
  <si>
    <t xml:space="preserve">Div before crack</t>
  </si>
  <si>
    <t xml:space="preserve">Almost straight ahead chrack </t>
  </si>
  <si>
    <t xml:space="preserve">Normal formulation for comparison</t>
  </si>
  <si>
    <t xml:space="preserve">Normal + Stabilized formulation for comparison</t>
  </si>
  <si>
    <t xml:space="preserve">Bound in x and y and roller in z, 1 pin</t>
  </si>
  <si>
    <t xml:space="preserve">Didn’t crack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</si>
</sst>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CD3C1"/>
        <bgColor rgb="FFFFE5CA"/>
      </patternFill>
    </fill>
    <fill>
      <patternFill patternType="solid">
        <fgColor rgb="FFFFF200"/>
        <bgColor rgb="FFFFFF00"/>
      </patternFill>
    </fill>
    <fill>
      <patternFill patternType="solid">
        <fgColor rgb="FFDFCCE4"/>
        <bgColor rgb="FFFCD3C1"/>
      </patternFill>
    </fill>
    <fill>
      <patternFill patternType="solid">
        <fgColor rgb="FFFFE5CA"/>
        <bgColor rgb="FFFCD3C1"/>
      </patternFill>
    </fill>
    <fill>
      <patternFill patternType="solid">
        <fgColor rgb="FFADC5E7"/>
        <bgColor rgb="FFC0C0C0"/>
      </patternFill>
    </fill>
    <fill>
      <patternFill patternType="solid">
        <fgColor rgb="FFBCE4E5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8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8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21</xdr:col>
      <xdr:colOff>194040</xdr:colOff>
      <xdr:row>15</xdr:row>
      <xdr:rowOff>159120</xdr:rowOff>
    </xdr:from>
    <xdr:to>
      <xdr:col>25</xdr:col>
      <xdr:colOff>589680</xdr:colOff>
      <xdr:row>35</xdr:row>
      <xdr:rowOff>5760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516320" y="3022200"/>
          <a:ext cx="2570760" cy="3522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19</xdr:col>
      <xdr:colOff>293400</xdr:colOff>
      <xdr:row>47</xdr:row>
      <xdr:rowOff>160920</xdr:rowOff>
    </xdr:from>
    <xdr:to>
      <xdr:col>21</xdr:col>
      <xdr:colOff>283680</xdr:colOff>
      <xdr:row>66</xdr:row>
      <xdr:rowOff>31320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9324720" y="8650800"/>
          <a:ext cx="1613520" cy="2958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5" activeCellId="0" sqref="J15"/>
    </sheetView>
  </sheetViews>
  <sheetFormatPr defaultRowHeight="13" zeroHeight="false" outlineLevelRow="0" outlineLevelCol="0"/>
  <cols>
    <col collapsed="false" customWidth="false" hidden="false" outlineLevel="0" max="1025" min="1" style="0" width="11.5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" hidden="false" customHeight="false" outlineLevel="0" collapsed="false">
      <c r="A2" s="0" t="n">
        <v>0.55</v>
      </c>
      <c r="B2" s="0" t="n">
        <v>150</v>
      </c>
      <c r="C2" s="0" t="n">
        <v>0.1389</v>
      </c>
      <c r="D2" s="0" t="n">
        <v>0.009173</v>
      </c>
      <c r="E2" s="0" t="n">
        <v>-0.1389</v>
      </c>
      <c r="F2" s="0" t="n">
        <v>-0.06888</v>
      </c>
    </row>
    <row r="3" customFormat="false" ht="13" hidden="false" customHeight="false" outlineLevel="0" collapsed="false">
      <c r="A3" s="0" t="n">
        <v>0.55</v>
      </c>
      <c r="B3" s="0" t="n">
        <v>150</v>
      </c>
      <c r="C3" s="0" t="n">
        <v>0.5292</v>
      </c>
      <c r="D3" s="0" t="n">
        <v>0.0006515</v>
      </c>
      <c r="E3" s="0" t="n">
        <v>-0.5292</v>
      </c>
      <c r="F3" s="0" t="n">
        <v>-0.01838</v>
      </c>
    </row>
    <row r="4" customFormat="false" ht="13" hidden="false" customHeight="false" outlineLevel="0" collapsed="false">
      <c r="A4" s="0" t="n">
        <v>0.55</v>
      </c>
      <c r="B4" s="0" t="n">
        <v>200</v>
      </c>
      <c r="C4" s="0" t="n">
        <v>0.4688</v>
      </c>
      <c r="D4" s="0" t="n">
        <v>0.0008671</v>
      </c>
      <c r="E4" s="0" t="n">
        <v>-0.4688</v>
      </c>
      <c r="F4" s="0" t="n">
        <v>-0.02067</v>
      </c>
    </row>
    <row r="5" customFormat="false" ht="13" hidden="false" customHeight="false" outlineLevel="0" collapsed="false">
      <c r="A5" s="1" t="n">
        <v>0.53</v>
      </c>
      <c r="B5" s="2" t="n">
        <v>250</v>
      </c>
      <c r="C5" s="2" t="n">
        <v>0.3304</v>
      </c>
      <c r="D5" s="2" t="n">
        <v>0.00189</v>
      </c>
      <c r="E5" s="2" t="n">
        <v>-0.3304</v>
      </c>
      <c r="F5" s="2" t="n">
        <v>-0.1505</v>
      </c>
    </row>
    <row r="6" customFormat="false" ht="13" hidden="false" customHeight="false" outlineLevel="0" collapsed="false">
      <c r="A6" s="0" t="n">
        <v>0.53</v>
      </c>
      <c r="B6" s="1" t="n">
        <v>300</v>
      </c>
      <c r="C6" s="1" t="n">
        <v>0.3006</v>
      </c>
      <c r="D6" s="1" t="n">
        <v>0.00189</v>
      </c>
      <c r="E6" s="1" t="n">
        <v>-0.3006</v>
      </c>
      <c r="F6" s="1" t="n">
        <v>-0.1254</v>
      </c>
    </row>
    <row r="7" customFormat="false" ht="13" hidden="false" customHeight="false" outlineLevel="0" collapsed="false">
      <c r="A7" s="0" t="n">
        <v>3</v>
      </c>
      <c r="B7" s="0" t="n">
        <v>200</v>
      </c>
      <c r="C7" s="0" t="n">
        <v>1.537</v>
      </c>
      <c r="D7" s="0" t="n">
        <v>0.003344</v>
      </c>
      <c r="E7" s="0" t="n">
        <v>-1.537</v>
      </c>
      <c r="F7" s="0" t="n">
        <v>-0.0637</v>
      </c>
    </row>
    <row r="8" customFormat="false" ht="13" hidden="false" customHeight="false" outlineLevel="0" collapsed="false">
      <c r="A8" s="0" t="n">
        <v>2.6</v>
      </c>
      <c r="B8" s="0" t="n">
        <v>200</v>
      </c>
      <c r="C8" s="0" t="n">
        <v>1.201</v>
      </c>
      <c r="D8" s="0" t="n">
        <v>0.003861</v>
      </c>
      <c r="E8" s="0" t="n">
        <v>-1.201</v>
      </c>
      <c r="F8" s="0" t="n">
        <v>-0.08271</v>
      </c>
    </row>
    <row r="9" customFormat="false" ht="13" hidden="false" customHeight="false" outlineLevel="0" collapsed="false">
      <c r="A9" s="0" t="n">
        <v>3.5</v>
      </c>
      <c r="B9" s="0" t="n">
        <v>150</v>
      </c>
      <c r="C9" s="0" t="n">
        <v>2.824</v>
      </c>
      <c r="D9" s="0" t="n">
        <v>0.001431</v>
      </c>
      <c r="E9" s="0" t="n">
        <v>-2.824</v>
      </c>
      <c r="F9" s="0" t="n">
        <v>-0.262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4.3"/>
    <col collapsed="false" customWidth="true" hidden="false" outlineLevel="0" max="3" min="3" style="0" width="6.39"/>
    <col collapsed="false" customWidth="true" hidden="false" outlineLevel="0" max="4" min="4" style="0" width="7.36"/>
    <col collapsed="false" customWidth="true" hidden="false" outlineLevel="0" max="5" min="5" style="0" width="4.86"/>
    <col collapsed="false" customWidth="true" hidden="false" outlineLevel="0" max="6" min="6" style="0" width="4.3"/>
    <col collapsed="false" customWidth="true" hidden="false" outlineLevel="0" max="7" min="7" style="0" width="6.81"/>
    <col collapsed="false" customWidth="true" hidden="false" outlineLevel="0" max="10" min="8" style="0" width="11.66"/>
    <col collapsed="false" customWidth="true" hidden="false" outlineLevel="0" max="11" min="11" style="0" width="10.14"/>
    <col collapsed="false" customWidth="true" hidden="false" outlineLevel="0" max="12" min="12" style="0" width="5.7"/>
    <col collapsed="false" customWidth="true" hidden="false" outlineLevel="0" max="13" min="13" style="0" width="8.33"/>
    <col collapsed="false" customWidth="true" hidden="false" outlineLevel="0" max="1025" min="14" style="0" width="11.66"/>
  </cols>
  <sheetData>
    <row r="1" customFormat="false" ht="12.8" hidden="false" customHeight="false" outlineLevel="0" collapsed="false">
      <c r="A1" s="3" t="s">
        <v>6</v>
      </c>
      <c r="B1" s="4" t="s">
        <v>7</v>
      </c>
      <c r="C1" s="4" t="s">
        <v>8</v>
      </c>
      <c r="D1" s="4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4" t="s">
        <v>14</v>
      </c>
      <c r="J1" s="2" t="s">
        <v>15</v>
      </c>
      <c r="K1" s="4" t="s">
        <v>0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4" t="s">
        <v>21</v>
      </c>
      <c r="R1" s="0" t="s">
        <v>22</v>
      </c>
      <c r="U1" s="4"/>
    </row>
    <row r="2" customFormat="false" ht="12.8" hidden="false" customHeight="false" outlineLevel="0" collapsed="false">
      <c r="A2" s="0" t="n">
        <v>12</v>
      </c>
      <c r="B2" s="0" t="n">
        <v>0.5</v>
      </c>
      <c r="C2" s="0" t="n">
        <v>0.02</v>
      </c>
      <c r="D2" s="0" t="n">
        <f aca="false">5*C2</f>
        <v>0.1</v>
      </c>
      <c r="E2" s="0" t="n">
        <v>1</v>
      </c>
      <c r="F2" s="0" t="n">
        <v>1</v>
      </c>
      <c r="G2" s="0" t="n">
        <f aca="false">F2*(1+3/8*C2/D2)</f>
        <v>1.075</v>
      </c>
      <c r="H2" s="5" t="n">
        <v>100000</v>
      </c>
      <c r="I2" s="0" t="n">
        <v>0.4659</v>
      </c>
      <c r="J2" s="0" t="n">
        <v>0.4866</v>
      </c>
      <c r="K2" s="0" t="n">
        <v>0.46</v>
      </c>
      <c r="L2" s="0" t="n">
        <f aca="false">A2/(C2*2)</f>
        <v>300</v>
      </c>
      <c r="M2" s="0" t="n">
        <f aca="false">1+K2/B2</f>
        <v>1.92</v>
      </c>
      <c r="N2" s="0" t="n">
        <f aca="false">B2*E2*(M2-1/M2)^2</f>
        <v>0.978833680555555</v>
      </c>
      <c r="O2" s="5" t="n">
        <v>5.86243156075018</v>
      </c>
      <c r="P2" s="5" t="n">
        <v>5.94022125516883</v>
      </c>
      <c r="Q2" s="0" t="n">
        <f aca="false">-(O2-P2)/(4*C2)</f>
        <v>0.972371180233134</v>
      </c>
      <c r="R2" s="2" t="n">
        <f aca="false">ABS(N2-Q2)/N2*100</f>
        <v>0.660224556101672</v>
      </c>
    </row>
    <row r="3" customFormat="false" ht="12.8" hidden="false" customHeight="false" outlineLevel="0" collapsed="false">
      <c r="A3" s="0" t="n">
        <v>10</v>
      </c>
      <c r="B3" s="0" t="n">
        <v>0.5</v>
      </c>
      <c r="C3" s="0" t="n">
        <v>0.02</v>
      </c>
      <c r="D3" s="0" t="n">
        <f aca="false">5*C3</f>
        <v>0.1</v>
      </c>
      <c r="E3" s="0" t="n">
        <v>1</v>
      </c>
      <c r="F3" s="0" t="n">
        <v>1</v>
      </c>
      <c r="G3" s="0" t="n">
        <f aca="false">F3*(1+3/8*C3/D3)</f>
        <v>1.075</v>
      </c>
      <c r="H3" s="5" t="n">
        <v>100000</v>
      </c>
      <c r="I3" s="0" t="n">
        <v>0.4659</v>
      </c>
      <c r="J3" s="0" t="n">
        <v>0.4866</v>
      </c>
      <c r="K3" s="0" t="n">
        <v>0.46</v>
      </c>
      <c r="L3" s="0" t="n">
        <f aca="false">A3/(C3*2)</f>
        <v>250</v>
      </c>
      <c r="M3" s="0" t="n">
        <f aca="false">1+K3/B3</f>
        <v>1.92</v>
      </c>
      <c r="N3" s="0" t="n">
        <f aca="false">B3*E3*(M3-1/M3)^2</f>
        <v>0.978833680555555</v>
      </c>
      <c r="O3" s="5" t="n">
        <v>4.88776993694953</v>
      </c>
      <c r="P3" s="5" t="n">
        <v>4.96347672452647</v>
      </c>
      <c r="Q3" s="0" t="n">
        <f aca="false">-(O3-P3)/(4*C3)</f>
        <v>0.946334844711749</v>
      </c>
      <c r="R3" s="2" t="n">
        <f aca="false">ABS(N3-Q3)/N3*100</f>
        <v>3.32015913320031</v>
      </c>
    </row>
    <row r="4" customFormat="false" ht="12.8" hidden="false" customHeight="false" outlineLevel="0" collapsed="false">
      <c r="A4" s="0" t="n">
        <v>8</v>
      </c>
      <c r="B4" s="0" t="n">
        <v>0.5</v>
      </c>
      <c r="C4" s="0" t="n">
        <v>0.02</v>
      </c>
      <c r="D4" s="0" t="n">
        <f aca="false">5*C4</f>
        <v>0.1</v>
      </c>
      <c r="E4" s="0" t="n">
        <v>1</v>
      </c>
      <c r="F4" s="0" t="n">
        <v>1</v>
      </c>
      <c r="G4" s="0" t="n">
        <f aca="false">F4*(1+3/8*C4/D4)</f>
        <v>1.075</v>
      </c>
      <c r="H4" s="5" t="n">
        <v>100000</v>
      </c>
      <c r="I4" s="0" t="n">
        <v>0.4659</v>
      </c>
      <c r="J4" s="0" t="n">
        <v>0.4866</v>
      </c>
      <c r="K4" s="0" t="n">
        <v>0.46</v>
      </c>
      <c r="L4" s="0" t="n">
        <f aca="false">A4/(C4*2)</f>
        <v>200</v>
      </c>
      <c r="M4" s="0" t="n">
        <f aca="false">1+K4/B4</f>
        <v>1.92</v>
      </c>
      <c r="N4" s="0" t="n">
        <f aca="false">B4*E4*(M4-1/M4)^2</f>
        <v>0.978833680555555</v>
      </c>
      <c r="O4" s="5" t="n">
        <v>3.90594541455536</v>
      </c>
      <c r="P4" s="5" t="n">
        <v>3.98364052232767</v>
      </c>
      <c r="Q4" s="0" t="n">
        <f aca="false">-(O4-P4)/(4*C4)</f>
        <v>0.971188847153875</v>
      </c>
      <c r="R4" s="2" t="n">
        <f aca="false">ABS(N4-Q4)/N4*100</f>
        <v>0.781014543486161</v>
      </c>
    </row>
    <row r="5" customFormat="false" ht="12.8" hidden="false" customHeight="false" outlineLevel="0" collapsed="false">
      <c r="A5" s="0" t="n">
        <v>6</v>
      </c>
      <c r="B5" s="0" t="n">
        <v>0.5</v>
      </c>
      <c r="C5" s="0" t="n">
        <v>0.02</v>
      </c>
      <c r="D5" s="0" t="n">
        <f aca="false">5*C5</f>
        <v>0.1</v>
      </c>
      <c r="E5" s="0" t="n">
        <v>1</v>
      </c>
      <c r="F5" s="0" t="n">
        <v>1</v>
      </c>
      <c r="G5" s="0" t="n">
        <f aca="false">F5*(1+3/8*C5/D5)</f>
        <v>1.075</v>
      </c>
      <c r="H5" s="5" t="n">
        <v>100000</v>
      </c>
      <c r="I5" s="0" t="n">
        <v>0.4659</v>
      </c>
      <c r="J5" s="0" t="n">
        <v>0.4866</v>
      </c>
      <c r="K5" s="0" t="n">
        <v>0.46</v>
      </c>
      <c r="L5" s="0" t="n">
        <f aca="false">A5/(C5*2)</f>
        <v>150</v>
      </c>
      <c r="M5" s="0" t="n">
        <f aca="false">1+K5/B5</f>
        <v>1.92</v>
      </c>
      <c r="N5" s="0" t="n">
        <f aca="false">B5*E5*(M5-1/M5)^2</f>
        <v>0.978833680555555</v>
      </c>
      <c r="O5" s="6" t="n">
        <v>2.92391448189001</v>
      </c>
      <c r="P5" s="6" t="n">
        <v>3.00475329252155</v>
      </c>
      <c r="Q5" s="0" t="n">
        <f aca="false">-(O5-P5)/(4*C5)</f>
        <v>1.01048513289425</v>
      </c>
      <c r="R5" s="2" t="n">
        <f aca="false">ABS(N5-Q5)/N5*100</f>
        <v>3.23358839887196</v>
      </c>
    </row>
    <row r="6" customFormat="false" ht="12.8" hidden="false" customHeight="false" outlineLevel="0" collapsed="false">
      <c r="A6" s="0" t="n">
        <v>5</v>
      </c>
      <c r="B6" s="0" t="n">
        <v>0.5</v>
      </c>
      <c r="C6" s="0" t="n">
        <v>0.02</v>
      </c>
      <c r="D6" s="0" t="n">
        <f aca="false">5*C6</f>
        <v>0.1</v>
      </c>
      <c r="E6" s="0" t="n">
        <v>1</v>
      </c>
      <c r="F6" s="0" t="n">
        <v>1</v>
      </c>
      <c r="G6" s="0" t="n">
        <f aca="false">F6*(1+3/8*C6/D6)</f>
        <v>1.075</v>
      </c>
      <c r="H6" s="5" t="n">
        <v>100000</v>
      </c>
      <c r="I6" s="0" t="n">
        <v>0.4659</v>
      </c>
      <c r="J6" s="0" t="n">
        <v>0.4866</v>
      </c>
      <c r="K6" s="0" t="n">
        <v>0.46</v>
      </c>
      <c r="L6" s="0" t="n">
        <f aca="false">A6/(C6*2)</f>
        <v>125</v>
      </c>
      <c r="M6" s="0" t="n">
        <f aca="false">1+K6/B6</f>
        <v>1.92</v>
      </c>
      <c r="N6" s="0" t="n">
        <f aca="false">B6*E6*(M6-1/M6)^2</f>
        <v>0.978833680555555</v>
      </c>
      <c r="O6" s="5" t="n">
        <v>2.43769710914742</v>
      </c>
      <c r="P6" s="5" t="n">
        <v>2.51603463622676</v>
      </c>
      <c r="Q6" s="0" t="n">
        <f aca="false">-(O6-P6)/(4*C6)</f>
        <v>0.979219088491751</v>
      </c>
      <c r="R6" s="2" t="n">
        <f aca="false">ABS(N6-Q6)/N6*100</f>
        <v>0.0393742005257434</v>
      </c>
    </row>
    <row r="7" customFormat="false" ht="12.8" hidden="false" customHeight="false" outlineLevel="0" collapsed="false">
      <c r="A7" s="0" t="n">
        <v>4</v>
      </c>
      <c r="B7" s="0" t="n">
        <v>0.5</v>
      </c>
      <c r="C7" s="0" t="n">
        <v>0.02</v>
      </c>
      <c r="D7" s="0" t="n">
        <f aca="false">5*C7</f>
        <v>0.1</v>
      </c>
      <c r="E7" s="0" t="n">
        <v>1</v>
      </c>
      <c r="F7" s="0" t="n">
        <v>1</v>
      </c>
      <c r="G7" s="0" t="n">
        <f aca="false">F7*(1+3/8*C7/D7)</f>
        <v>1.075</v>
      </c>
      <c r="H7" s="5" t="n">
        <v>100000</v>
      </c>
      <c r="I7" s="0" t="n">
        <v>0.4659</v>
      </c>
      <c r="J7" s="0" t="n">
        <v>0.4866</v>
      </c>
      <c r="K7" s="0" t="n">
        <v>0.46</v>
      </c>
      <c r="L7" s="0" t="n">
        <f aca="false">A7/(C7*2)</f>
        <v>100</v>
      </c>
      <c r="M7" s="0" t="n">
        <f aca="false">1+K7/B7</f>
        <v>1.92</v>
      </c>
      <c r="N7" s="0" t="n">
        <f aca="false">B7*E7*(M7-1/M7)^2</f>
        <v>0.978833680555555</v>
      </c>
      <c r="O7" s="5" t="n">
        <v>1.94736143398441</v>
      </c>
      <c r="P7" s="5" t="n">
        <v>2.02543336129494</v>
      </c>
      <c r="Q7" s="0" t="n">
        <f aca="false">-(O7-P7)/(4*C7)</f>
        <v>0.975899091381621</v>
      </c>
      <c r="R7" s="2" t="n">
        <f aca="false">ABS(N7-Q7)/N7*100</f>
        <v>0.299804679000051</v>
      </c>
    </row>
    <row r="8" customFormat="false" ht="12.8" hidden="false" customHeight="false" outlineLevel="0" collapsed="false">
      <c r="A8" s="0" t="n">
        <v>3</v>
      </c>
      <c r="B8" s="0" t="n">
        <v>0.5</v>
      </c>
      <c r="C8" s="0" t="n">
        <v>0.02</v>
      </c>
      <c r="D8" s="0" t="n">
        <f aca="false">5*C8</f>
        <v>0.1</v>
      </c>
      <c r="E8" s="0" t="n">
        <v>1</v>
      </c>
      <c r="F8" s="0" t="n">
        <v>1</v>
      </c>
      <c r="G8" s="0" t="n">
        <f aca="false">F8*(1+3/8*C8/D8)</f>
        <v>1.075</v>
      </c>
      <c r="H8" s="5" t="n">
        <v>100000</v>
      </c>
      <c r="I8" s="0" t="n">
        <v>0.4659</v>
      </c>
      <c r="J8" s="0" t="n">
        <v>0.4866</v>
      </c>
      <c r="K8" s="0" t="n">
        <v>0.46</v>
      </c>
      <c r="L8" s="0" t="n">
        <f aca="false">A8/(C8*2)</f>
        <v>75</v>
      </c>
      <c r="M8" s="0" t="n">
        <f aca="false">1+K8/B8</f>
        <v>1.92</v>
      </c>
      <c r="N8" s="0" t="n">
        <f aca="false">B8*E8*(M8-1/M8)^2</f>
        <v>0.978833680555555</v>
      </c>
      <c r="O8" s="5" t="n">
        <v>1.4631990512321</v>
      </c>
      <c r="P8" s="5" t="n">
        <v>1.54182731659395</v>
      </c>
      <c r="Q8" s="0" t="n">
        <f aca="false">-(O8-P8)/(4*C8)</f>
        <v>0.982853317023125</v>
      </c>
      <c r="R8" s="2" t="n">
        <f aca="false">ABS(N8-Q8)/N8*100</f>
        <v>0.410655716841292</v>
      </c>
    </row>
    <row r="9" customFormat="false" ht="12.8" hidden="false" customHeight="false" outlineLevel="0" collapsed="false">
      <c r="A9" s="0" t="n">
        <v>2</v>
      </c>
      <c r="B9" s="0" t="n">
        <v>0.5</v>
      </c>
      <c r="C9" s="0" t="n">
        <v>0.02</v>
      </c>
      <c r="D9" s="0" t="n">
        <f aca="false">5*C9</f>
        <v>0.1</v>
      </c>
      <c r="E9" s="0" t="n">
        <v>1</v>
      </c>
      <c r="F9" s="0" t="n">
        <v>1</v>
      </c>
      <c r="G9" s="0" t="n">
        <f aca="false">F9*(1+3/8*C9/D9)</f>
        <v>1.075</v>
      </c>
      <c r="H9" s="5" t="n">
        <v>100000</v>
      </c>
      <c r="I9" s="0" t="n">
        <v>0.4659</v>
      </c>
      <c r="J9" s="0" t="n">
        <v>0.4866</v>
      </c>
      <c r="K9" s="0" t="n">
        <v>0.46</v>
      </c>
      <c r="L9" s="0" t="n">
        <f aca="false">A9/(C9*2)</f>
        <v>50</v>
      </c>
      <c r="M9" s="0" t="n">
        <f aca="false">1+K9/B9</f>
        <v>1.92</v>
      </c>
      <c r="N9" s="0" t="n">
        <f aca="false">B9*E9*(M9-1/M9)^2</f>
        <v>0.978833680555555</v>
      </c>
      <c r="O9" s="5" t="n">
        <v>0.985348884849899</v>
      </c>
      <c r="P9" s="5" t="n">
        <v>1.05805699036889</v>
      </c>
      <c r="Q9" s="0" t="n">
        <f aca="false">-(O9-P9)/(4*C9)</f>
        <v>0.908851318987384</v>
      </c>
      <c r="R9" s="2" t="n">
        <f aca="false">ABS(N9-Q9)/N9*100</f>
        <v>7.14956615800663</v>
      </c>
    </row>
    <row r="11" customFormat="false" ht="12.8" hidden="false" customHeight="false" outlineLevel="0" collapsed="false">
      <c r="A11" s="3" t="s">
        <v>6</v>
      </c>
      <c r="B11" s="4" t="s">
        <v>7</v>
      </c>
      <c r="C11" s="4" t="s">
        <v>8</v>
      </c>
      <c r="D11" s="4" t="s">
        <v>9</v>
      </c>
      <c r="E11" s="0" t="s">
        <v>10</v>
      </c>
      <c r="F11" s="0" t="s">
        <v>11</v>
      </c>
      <c r="G11" s="0" t="s">
        <v>12</v>
      </c>
      <c r="H11" s="0" t="s">
        <v>13</v>
      </c>
      <c r="I11" s="4" t="s">
        <v>14</v>
      </c>
      <c r="J11" s="2" t="s">
        <v>15</v>
      </c>
      <c r="K11" s="4" t="s">
        <v>0</v>
      </c>
      <c r="L11" s="0" t="s">
        <v>16</v>
      </c>
      <c r="M11" s="0" t="s">
        <v>17</v>
      </c>
      <c r="N11" s="0" t="s">
        <v>18</v>
      </c>
      <c r="O11" s="0" t="s">
        <v>19</v>
      </c>
      <c r="P11" s="0" t="s">
        <v>20</v>
      </c>
      <c r="Q11" s="5" t="s">
        <v>21</v>
      </c>
      <c r="R11" s="5" t="s">
        <v>22</v>
      </c>
      <c r="T11" s="2"/>
      <c r="U11" s="2"/>
    </row>
    <row r="12" customFormat="false" ht="12.8" hidden="false" customHeight="false" outlineLevel="0" collapsed="false">
      <c r="A12" s="0" t="n">
        <v>12</v>
      </c>
      <c r="B12" s="0" t="n">
        <v>0.5</v>
      </c>
      <c r="C12" s="0" t="n">
        <v>0.02</v>
      </c>
      <c r="D12" s="0" t="n">
        <f aca="false">5*C12</f>
        <v>0.1</v>
      </c>
      <c r="E12" s="0" t="n">
        <v>1</v>
      </c>
      <c r="F12" s="0" t="n">
        <v>1</v>
      </c>
      <c r="G12" s="0" t="n">
        <f aca="false">F12*(1+3/8*C12/D12)</f>
        <v>1.075</v>
      </c>
      <c r="H12" s="5" t="n">
        <v>100000</v>
      </c>
      <c r="I12" s="0" t="n">
        <v>0.4659</v>
      </c>
      <c r="J12" s="0" t="n">
        <v>0.4866</v>
      </c>
      <c r="K12" s="0" t="n">
        <v>0.47</v>
      </c>
      <c r="L12" s="0" t="n">
        <f aca="false">A12/(C12*2)</f>
        <v>300</v>
      </c>
      <c r="M12" s="0" t="n">
        <f aca="false">1+K12/B12</f>
        <v>1.94</v>
      </c>
      <c r="N12" s="0" t="n">
        <f aca="false">B12*E12*(M12-1/M12)^2</f>
        <v>1.01465152513551</v>
      </c>
      <c r="P12" s="7"/>
      <c r="Q12" s="5"/>
      <c r="R12" s="5"/>
      <c r="T12" s="2"/>
      <c r="U12" s="2"/>
    </row>
    <row r="13" customFormat="false" ht="12.8" hidden="false" customHeight="false" outlineLevel="0" collapsed="false">
      <c r="A13" s="0" t="n">
        <v>10</v>
      </c>
      <c r="B13" s="0" t="n">
        <v>0.5</v>
      </c>
      <c r="C13" s="0" t="n">
        <v>0.02</v>
      </c>
      <c r="D13" s="0" t="n">
        <f aca="false">5*C13</f>
        <v>0.1</v>
      </c>
      <c r="E13" s="0" t="n">
        <v>1</v>
      </c>
      <c r="F13" s="0" t="n">
        <v>1</v>
      </c>
      <c r="G13" s="0" t="n">
        <f aca="false">F13*(1+3/8*C13/D13)</f>
        <v>1.075</v>
      </c>
      <c r="H13" s="5" t="n">
        <v>100000</v>
      </c>
      <c r="I13" s="0" t="n">
        <v>0.4659</v>
      </c>
      <c r="J13" s="0" t="n">
        <v>0.4866</v>
      </c>
      <c r="K13" s="0" t="n">
        <v>0.47</v>
      </c>
      <c r="L13" s="0" t="n">
        <f aca="false">A13/(C13*2)</f>
        <v>250</v>
      </c>
      <c r="M13" s="0" t="n">
        <f aca="false">1+K13/B13</f>
        <v>1.94</v>
      </c>
      <c r="N13" s="0" t="n">
        <f aca="false">B13*E13*(M13-1/M13)^2</f>
        <v>1.01465152513551</v>
      </c>
      <c r="O13" s="5" t="n">
        <v>5.03955380105834</v>
      </c>
      <c r="P13" s="7" t="n">
        <v>5.1146389038175</v>
      </c>
      <c r="Q13" s="0" t="n">
        <f aca="false">-(O13-P13)/(4*C13)</f>
        <v>0.938563784489532</v>
      </c>
      <c r="R13" s="2" t="n">
        <f aca="false">ABS(N13-Q13)/N13*100</f>
        <v>7.49890368871369</v>
      </c>
      <c r="T13" s="2"/>
      <c r="U13" s="2"/>
    </row>
    <row r="14" s="2" customFormat="true" ht="12.8" hidden="false" customHeight="false" outlineLevel="0" collapsed="false">
      <c r="A14" s="0" t="n">
        <v>8</v>
      </c>
      <c r="B14" s="0" t="n">
        <v>0.5</v>
      </c>
      <c r="C14" s="0" t="n">
        <v>0.02</v>
      </c>
      <c r="D14" s="0" t="n">
        <f aca="false">5*C14</f>
        <v>0.1</v>
      </c>
      <c r="E14" s="0" t="n">
        <v>1</v>
      </c>
      <c r="F14" s="0" t="n">
        <v>1</v>
      </c>
      <c r="G14" s="0" t="n">
        <f aca="false">F14*(1+3/8*C14/D14)</f>
        <v>1.075</v>
      </c>
      <c r="H14" s="5" t="n">
        <v>100000</v>
      </c>
      <c r="I14" s="0" t="n">
        <v>0.4659</v>
      </c>
      <c r="J14" s="0" t="n">
        <v>0.4866</v>
      </c>
      <c r="K14" s="0" t="n">
        <v>0.47</v>
      </c>
      <c r="L14" s="0" t="n">
        <f aca="false">A14/(C14*2)</f>
        <v>200</v>
      </c>
      <c r="M14" s="0" t="n">
        <f aca="false">1+K14/B14</f>
        <v>1.94</v>
      </c>
      <c r="N14" s="0" t="n">
        <f aca="false">B14*E14*(M14-1/M14)^2</f>
        <v>1.01465152513551</v>
      </c>
      <c r="S14" s="8"/>
      <c r="V14" s="0"/>
      <c r="AMI14" s="0"/>
      <c r="AMJ14" s="0"/>
    </row>
    <row r="15" s="2" customFormat="true" ht="12.8" hidden="false" customHeight="false" outlineLevel="0" collapsed="false">
      <c r="A15" s="0" t="n">
        <v>6</v>
      </c>
      <c r="B15" s="0" t="n">
        <v>0.5</v>
      </c>
      <c r="C15" s="0" t="n">
        <v>0.02</v>
      </c>
      <c r="D15" s="0" t="n">
        <f aca="false">5*C15</f>
        <v>0.1</v>
      </c>
      <c r="E15" s="0" t="n">
        <v>1</v>
      </c>
      <c r="F15" s="0" t="n">
        <v>1</v>
      </c>
      <c r="G15" s="0" t="n">
        <f aca="false">F15*(1+3/8*C15/D15)</f>
        <v>1.075</v>
      </c>
      <c r="H15" s="5" t="n">
        <v>100000</v>
      </c>
      <c r="I15" s="0" t="n">
        <v>0.4659</v>
      </c>
      <c r="J15" s="0" t="n">
        <v>0.4866</v>
      </c>
      <c r="K15" s="0" t="n">
        <v>0.47</v>
      </c>
      <c r="L15" s="0" t="n">
        <f aca="false">A15/(C15*2)</f>
        <v>150</v>
      </c>
      <c r="M15" s="0" t="n">
        <f aca="false">1+K15/B15</f>
        <v>1.94</v>
      </c>
      <c r="N15" s="0" t="n">
        <f aca="false">B15*E15*(M15-1/M15)^2</f>
        <v>1.01465152513551</v>
      </c>
      <c r="O15" s="9" t="n">
        <v>3.00336418015033</v>
      </c>
      <c r="P15" s="7" t="n">
        <v>3.09110021124998</v>
      </c>
      <c r="Q15" s="0" t="n">
        <f aca="false">-(O15-P15)/(4*C15)</f>
        <v>1.09670038874562</v>
      </c>
      <c r="R15" s="2" t="n">
        <f aca="false">ABS(N15-Q15)/N15*100</f>
        <v>8.0864081487635</v>
      </c>
      <c r="V15" s="0"/>
      <c r="AMI15" s="0"/>
      <c r="AMJ15" s="0"/>
    </row>
    <row r="16" s="2" customFormat="true" ht="12.8" hidden="false" customHeight="false" outlineLevel="0" collapsed="false">
      <c r="A16" s="0" t="n">
        <v>5</v>
      </c>
      <c r="B16" s="0" t="n">
        <v>0.5</v>
      </c>
      <c r="C16" s="0" t="n">
        <v>0.02</v>
      </c>
      <c r="D16" s="0" t="n">
        <f aca="false">5*C16</f>
        <v>0.1</v>
      </c>
      <c r="E16" s="0" t="n">
        <v>1</v>
      </c>
      <c r="F16" s="0" t="n">
        <v>1</v>
      </c>
      <c r="G16" s="0" t="n">
        <f aca="false">F16*(1+3/8*C16/D16)</f>
        <v>1.075</v>
      </c>
      <c r="H16" s="5" t="n">
        <v>100000</v>
      </c>
      <c r="I16" s="0" t="n">
        <v>0.4659</v>
      </c>
      <c r="J16" s="0" t="n">
        <v>0.4866</v>
      </c>
      <c r="K16" s="0" t="n">
        <v>0.47</v>
      </c>
      <c r="L16" s="0" t="n">
        <f aca="false">A16/(C16*2)</f>
        <v>125</v>
      </c>
      <c r="M16" s="0" t="n">
        <f aca="false">1+K16/B16</f>
        <v>1.94</v>
      </c>
      <c r="N16" s="0" t="n">
        <f aca="false">B16*E16*(M16-1/M16)^2</f>
        <v>1.01465152513551</v>
      </c>
      <c r="Q16" s="7"/>
      <c r="R16" s="7"/>
      <c r="V16" s="0"/>
      <c r="AMI16" s="0"/>
      <c r="AMJ16" s="0"/>
    </row>
    <row r="17" s="2" customFormat="true" ht="12.8" hidden="false" customHeight="false" outlineLevel="0" collapsed="false">
      <c r="A17" s="0" t="n">
        <v>4</v>
      </c>
      <c r="B17" s="0" t="n">
        <v>0.5</v>
      </c>
      <c r="C17" s="0" t="n">
        <v>0.02</v>
      </c>
      <c r="D17" s="0" t="n">
        <f aca="false">5*C17</f>
        <v>0.1</v>
      </c>
      <c r="E17" s="0" t="n">
        <v>1</v>
      </c>
      <c r="F17" s="0" t="n">
        <v>1</v>
      </c>
      <c r="G17" s="0" t="n">
        <f aca="false">F17*(1+3/8*C17/D17)</f>
        <v>1.075</v>
      </c>
      <c r="H17" s="5" t="n">
        <v>100000</v>
      </c>
      <c r="I17" s="0" t="n">
        <v>0.4659</v>
      </c>
      <c r="J17" s="0" t="n">
        <v>0.4866</v>
      </c>
      <c r="K17" s="0" t="n">
        <v>0.47</v>
      </c>
      <c r="L17" s="0" t="n">
        <f aca="false">A17/(C17*2)</f>
        <v>100</v>
      </c>
      <c r="M17" s="0" t="n">
        <f aca="false">1+K17/B17</f>
        <v>1.94</v>
      </c>
      <c r="N17" s="0" t="n">
        <f aca="false">B17*E17*(M17-1/M17)^2</f>
        <v>1.01465152513551</v>
      </c>
      <c r="O17" s="7" t="n">
        <v>1.98858865360632</v>
      </c>
      <c r="P17" s="7" t="n">
        <v>2.06858871365872</v>
      </c>
      <c r="Q17" s="0" t="n">
        <f aca="false">-(O17-P17)/(4*C17)</f>
        <v>1.00000075065501</v>
      </c>
      <c r="R17" s="2" t="n">
        <f aca="false">ABS(N17-Q17)/N17*100</f>
        <v>1.4439217916263</v>
      </c>
      <c r="V17" s="0"/>
      <c r="AMI17" s="0"/>
      <c r="AMJ17" s="0"/>
    </row>
    <row r="18" s="2" customFormat="true" ht="12.8" hidden="false" customHeight="false" outlineLevel="0" collapsed="false">
      <c r="A18" s="0" t="n">
        <v>3</v>
      </c>
      <c r="B18" s="0" t="n">
        <v>0.5</v>
      </c>
      <c r="C18" s="0" t="n">
        <v>0.02</v>
      </c>
      <c r="D18" s="0" t="n">
        <f aca="false">5*C18</f>
        <v>0.1</v>
      </c>
      <c r="E18" s="0" t="n">
        <v>1</v>
      </c>
      <c r="F18" s="0" t="n">
        <v>1</v>
      </c>
      <c r="G18" s="0" t="n">
        <f aca="false">F18*(1+3/8*C18/D18)</f>
        <v>1.075</v>
      </c>
      <c r="H18" s="5" t="n">
        <v>100000</v>
      </c>
      <c r="I18" s="0" t="n">
        <v>0.4659</v>
      </c>
      <c r="J18" s="0" t="n">
        <v>0.4866</v>
      </c>
      <c r="K18" s="0" t="n">
        <v>0.47</v>
      </c>
      <c r="L18" s="0" t="n">
        <f aca="false">A18/(C18*2)</f>
        <v>75</v>
      </c>
      <c r="M18" s="0" t="n">
        <f aca="false">1+K18/B18</f>
        <v>1.94</v>
      </c>
      <c r="N18" s="0" t="n">
        <f aca="false">B18*E18*(M18-1/M18)^2</f>
        <v>1.01465152513551</v>
      </c>
      <c r="O18" s="7" t="n">
        <v>1.49022978027492</v>
      </c>
      <c r="P18" s="7" t="n">
        <v>1.57062465340106</v>
      </c>
      <c r="Q18" s="0" t="n">
        <f aca="false">-(O18-P18)/(4*C18)</f>
        <v>1.00493591407673</v>
      </c>
      <c r="R18" s="2" t="n">
        <f aca="false">ABS(N18-Q18)/N18*100</f>
        <v>0.957531804574598</v>
      </c>
      <c r="V18" s="0"/>
      <c r="AMI18" s="0"/>
      <c r="AMJ18" s="0"/>
    </row>
    <row r="19" s="2" customFormat="true" ht="12.8" hidden="false" customHeight="false" outlineLevel="0" collapsed="false">
      <c r="A19" s="0" t="n">
        <v>2</v>
      </c>
      <c r="B19" s="0" t="n">
        <v>0.5</v>
      </c>
      <c r="C19" s="0" t="n">
        <v>0.02</v>
      </c>
      <c r="D19" s="0" t="n">
        <f aca="false">5*C19</f>
        <v>0.1</v>
      </c>
      <c r="E19" s="0" t="n">
        <v>1</v>
      </c>
      <c r="F19" s="0" t="n">
        <v>1</v>
      </c>
      <c r="G19" s="0" t="n">
        <f aca="false">F19*(1+3/8*C19/D19)</f>
        <v>1.075</v>
      </c>
      <c r="H19" s="5" t="n">
        <v>100000</v>
      </c>
      <c r="I19" s="0" t="n">
        <v>0.4659</v>
      </c>
      <c r="J19" s="0" t="n">
        <v>0.4866</v>
      </c>
      <c r="K19" s="0" t="n">
        <v>0.47</v>
      </c>
      <c r="L19" s="0" t="n">
        <f aca="false">A19/(C19*2)</f>
        <v>50</v>
      </c>
      <c r="M19" s="0" t="n">
        <f aca="false">1+K19/B19</f>
        <v>1.94</v>
      </c>
      <c r="N19" s="0" t="n">
        <f aca="false">B19*E19*(M19-1/M19)^2</f>
        <v>1.01465152513551</v>
      </c>
      <c r="O19" s="7" t="n">
        <v>1.00352781736546</v>
      </c>
      <c r="P19" s="7" t="n">
        <v>1.0748017476259</v>
      </c>
      <c r="Q19" s="0" t="n">
        <f aca="false">-(O19-P19)/(4*C19)</f>
        <v>0.890924128255485</v>
      </c>
      <c r="R19" s="2" t="n">
        <f aca="false">ABS(N19-Q19)/N19*100</f>
        <v>12.1940778498805</v>
      </c>
      <c r="V19" s="0"/>
      <c r="AMI19" s="0"/>
      <c r="AMJ1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25" activeCellId="0" sqref="J25"/>
    </sheetView>
  </sheetViews>
  <sheetFormatPr defaultRowHeight="13" zeroHeight="false" outlineLevelRow="1" outlineLevelCol="0"/>
  <cols>
    <col collapsed="false" customWidth="true" hidden="false" outlineLevel="0" max="1" min="1" style="0" width="3.99"/>
    <col collapsed="false" customWidth="true" hidden="false" outlineLevel="0" max="2" min="2" style="0" width="4.17"/>
    <col collapsed="false" customWidth="true" hidden="false" outlineLevel="0" max="3" min="3" style="0" width="5.5"/>
    <col collapsed="false" customWidth="true" hidden="false" outlineLevel="0" max="4" min="4" style="0" width="8.67"/>
    <col collapsed="false" customWidth="true" hidden="false" outlineLevel="0" max="5" min="5" style="0" width="3.66"/>
    <col collapsed="false" customWidth="true" hidden="false" outlineLevel="0" max="6" min="6" style="0" width="5.66"/>
    <col collapsed="false" customWidth="true" hidden="false" outlineLevel="0" max="7" min="7" style="0" width="12.83"/>
    <col collapsed="false" customWidth="true" hidden="false" outlineLevel="0" max="8" min="8" style="0" width="14.34"/>
    <col collapsed="false" customWidth="true" hidden="false" outlineLevel="0" max="9" min="9" style="0" width="6.16"/>
    <col collapsed="false" customWidth="false" hidden="false" outlineLevel="0" max="11" min="10" style="0" width="11.5"/>
    <col collapsed="false" customWidth="true" hidden="false" outlineLevel="0" max="12" min="12" style="0" width="13.06"/>
    <col collapsed="false" customWidth="true" hidden="false" outlineLevel="0" max="13" min="13" style="0" width="9.66"/>
    <col collapsed="false" customWidth="true" hidden="false" outlineLevel="0" max="14" min="14" style="0" width="7"/>
    <col collapsed="false" customWidth="true" hidden="false" outlineLevel="0" max="15" min="15" style="0" width="6.5"/>
    <col collapsed="false" customWidth="true" hidden="false" outlineLevel="0" max="16" min="16" style="0" width="6.01"/>
    <col collapsed="false" customWidth="false" hidden="false" outlineLevel="0" max="17" min="17" style="0" width="11.5"/>
    <col collapsed="false" customWidth="true" hidden="false" outlineLevel="0" max="18" min="18" style="0" width="5.5"/>
    <col collapsed="false" customWidth="true" hidden="false" outlineLevel="0" max="19" min="19" style="0" width="6.81"/>
    <col collapsed="false" customWidth="true" hidden="false" outlineLevel="0" max="20" min="20" style="0" width="4.86"/>
    <col collapsed="false" customWidth="true" hidden="false" outlineLevel="0" max="21" min="21" style="0" width="4.58"/>
    <col collapsed="false" customWidth="true" hidden="false" outlineLevel="0" max="22" min="22" style="0" width="5.83"/>
    <col collapsed="false" customWidth="true" hidden="false" outlineLevel="0" max="23" min="23" style="0" width="7.49"/>
    <col collapsed="false" customWidth="true" hidden="false" outlineLevel="0" max="24" min="24" style="0" width="7.22"/>
    <col collapsed="false" customWidth="true" hidden="false" outlineLevel="0" max="25" min="25" style="0" width="6.83"/>
    <col collapsed="false" customWidth="false" hidden="false" outlineLevel="0" max="1025" min="26" style="0" width="11.5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23</v>
      </c>
      <c r="D1" s="0" t="s">
        <v>13</v>
      </c>
      <c r="E1" s="4" t="s">
        <v>6</v>
      </c>
      <c r="F1" s="4" t="s">
        <v>7</v>
      </c>
      <c r="G1" s="4" t="s">
        <v>14</v>
      </c>
      <c r="H1" s="0" t="s">
        <v>15</v>
      </c>
      <c r="I1" s="4" t="s">
        <v>0</v>
      </c>
      <c r="J1" s="0" t="s">
        <v>24</v>
      </c>
      <c r="K1" s="0" t="s">
        <v>25</v>
      </c>
      <c r="L1" s="0" t="s">
        <v>26</v>
      </c>
      <c r="M1" s="4" t="s">
        <v>8</v>
      </c>
      <c r="N1" s="0" t="s">
        <v>9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1</v>
      </c>
      <c r="T1" s="0" t="s">
        <v>31</v>
      </c>
      <c r="U1" s="0" t="s">
        <v>32</v>
      </c>
      <c r="V1" s="0" t="s">
        <v>33</v>
      </c>
      <c r="W1" s="0" t="s">
        <v>34</v>
      </c>
      <c r="X1" s="0" t="s">
        <v>35</v>
      </c>
      <c r="Y1" s="0" t="s">
        <v>36</v>
      </c>
      <c r="Z1" s="2" t="s">
        <v>37</v>
      </c>
      <c r="AA1" s="2" t="s">
        <v>38</v>
      </c>
      <c r="AB1" s="2"/>
      <c r="AC1" s="2"/>
      <c r="AD1" s="2"/>
      <c r="AE1" s="2"/>
      <c r="AF1" s="2"/>
      <c r="AG1" s="2"/>
      <c r="AH1" s="2"/>
      <c r="AI1" s="2"/>
      <c r="AJ1" s="2"/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B2*(1+(3/8)*M2/N2)</f>
        <v>1.075</v>
      </c>
      <c r="D2" s="5" t="n">
        <v>100000</v>
      </c>
      <c r="E2" s="0" t="n">
        <v>6</v>
      </c>
      <c r="F2" s="0" t="n">
        <v>0.5</v>
      </c>
      <c r="G2" s="0" t="n">
        <v>0.4659</v>
      </c>
      <c r="H2" s="0" t="n">
        <v>0.4866</v>
      </c>
      <c r="I2" s="0" t="n">
        <v>0.45</v>
      </c>
      <c r="J2" s="5" t="n">
        <v>0.509744057083463</v>
      </c>
      <c r="K2" s="0" t="n">
        <f aca="false">ABS(G2-J2)/G2*100</f>
        <v>9.4106153860191</v>
      </c>
      <c r="L2" s="0" t="n">
        <f aca="false">ABS(H2-J2)/H2*100</f>
        <v>4.75627971300103</v>
      </c>
      <c r="M2" s="0" t="n">
        <v>0.02</v>
      </c>
      <c r="N2" s="0" t="n">
        <f aca="false">5*M2</f>
        <v>0.1</v>
      </c>
      <c r="O2" s="0" t="n">
        <f aca="false">20*M2</f>
        <v>0.4</v>
      </c>
      <c r="P2" s="0" t="s">
        <v>39</v>
      </c>
      <c r="Q2" s="0" t="s">
        <v>40</v>
      </c>
      <c r="R2" s="0" t="s">
        <v>41</v>
      </c>
      <c r="T2" s="0" t="n">
        <f aca="false">M2</f>
        <v>0.02</v>
      </c>
      <c r="W2" s="0" t="n">
        <f aca="false">6/T2</f>
        <v>300</v>
      </c>
      <c r="X2" s="0" t="n">
        <f aca="false">1/T2</f>
        <v>50</v>
      </c>
      <c r="Y2" s="0" t="s">
        <v>42</v>
      </c>
      <c r="Z2" s="2" t="s">
        <v>43</v>
      </c>
      <c r="AA2" s="2"/>
      <c r="AB2" s="2"/>
      <c r="AC2" s="2"/>
      <c r="AD2" s="2"/>
      <c r="AE2" s="2"/>
      <c r="AF2" s="2"/>
      <c r="AG2" s="2"/>
      <c r="AH2" s="2"/>
      <c r="AI2" s="2"/>
      <c r="AJ2" s="2"/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B3*(1+(3/8)*M3/N3)</f>
        <v>1.075</v>
      </c>
      <c r="D3" s="5" t="n">
        <v>100000</v>
      </c>
      <c r="E3" s="0" t="n">
        <v>6</v>
      </c>
      <c r="F3" s="0" t="n">
        <v>0.5</v>
      </c>
      <c r="G3" s="0" t="n">
        <v>0.4659</v>
      </c>
      <c r="H3" s="0" t="n">
        <v>0.4866</v>
      </c>
      <c r="I3" s="0" t="n">
        <v>0.45</v>
      </c>
      <c r="J3" s="5" t="n">
        <v>0.510292607311617</v>
      </c>
      <c r="K3" s="0" t="n">
        <f aca="false">ABS(G3-J3)/G3*100</f>
        <v>9.52835529332838</v>
      </c>
      <c r="L3" s="0" t="n">
        <f aca="false">ABS(H3-J3)/H3*100</f>
        <v>4.86901095594265</v>
      </c>
      <c r="M3" s="0" t="n">
        <v>0.012</v>
      </c>
      <c r="N3" s="0" t="n">
        <f aca="false">5*M3</f>
        <v>0.06</v>
      </c>
      <c r="O3" s="0" t="n">
        <f aca="false">20*M3</f>
        <v>0.24</v>
      </c>
      <c r="P3" s="0" t="s">
        <v>39</v>
      </c>
      <c r="Q3" s="0" t="s">
        <v>40</v>
      </c>
      <c r="R3" s="0" t="s">
        <v>41</v>
      </c>
      <c r="T3" s="0" t="n">
        <f aca="false">M3</f>
        <v>0.012</v>
      </c>
      <c r="W3" s="0" t="n">
        <f aca="false">6/T3</f>
        <v>500</v>
      </c>
      <c r="X3" s="0" t="n">
        <f aca="false">1/T3</f>
        <v>83.3333333333333</v>
      </c>
      <c r="Y3" s="0" t="s">
        <v>42</v>
      </c>
      <c r="Z3" s="2" t="s">
        <v>43</v>
      </c>
      <c r="AA3" s="2"/>
      <c r="AB3" s="2"/>
      <c r="AC3" s="2"/>
      <c r="AD3" s="2"/>
      <c r="AE3" s="2"/>
      <c r="AF3" s="2"/>
      <c r="AG3" s="2"/>
      <c r="AH3" s="2"/>
      <c r="AI3" s="2"/>
      <c r="AJ3" s="2"/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f aca="false">B4*(1+(3/8)*M4/N4)</f>
        <v>1.075</v>
      </c>
      <c r="D4" s="5" t="n">
        <v>100000</v>
      </c>
      <c r="E4" s="0" t="n">
        <v>6</v>
      </c>
      <c r="F4" s="0" t="n">
        <v>0.5</v>
      </c>
      <c r="G4" s="0" t="n">
        <v>0.4659</v>
      </c>
      <c r="H4" s="0" t="n">
        <v>0.4866</v>
      </c>
      <c r="I4" s="0" t="n">
        <v>0.45</v>
      </c>
      <c r="J4" s="5" t="n">
        <v>0.520043079482261</v>
      </c>
      <c r="K4" s="0" t="n">
        <f aca="false">ABS(G4-J4)/G4*100</f>
        <v>11.6211803997126</v>
      </c>
      <c r="L4" s="0" t="n">
        <f aca="false">ABS(H4-J4)/H4*100</f>
        <v>6.87280712746835</v>
      </c>
      <c r="M4" s="0" t="n">
        <v>0.012</v>
      </c>
      <c r="N4" s="0" t="n">
        <f aca="false">5*M4</f>
        <v>0.06</v>
      </c>
      <c r="O4" s="0" t="n">
        <f aca="false">20*M4</f>
        <v>0.24</v>
      </c>
      <c r="P4" s="0" t="s">
        <v>44</v>
      </c>
      <c r="Q4" s="0" t="s">
        <v>40</v>
      </c>
      <c r="R4" s="0" t="s">
        <v>41</v>
      </c>
      <c r="T4" s="0" t="n">
        <f aca="false">M4</f>
        <v>0.012</v>
      </c>
      <c r="W4" s="0" t="n">
        <f aca="false">6/T4</f>
        <v>500</v>
      </c>
      <c r="X4" s="0" t="n">
        <f aca="false">1/T4</f>
        <v>83.3333333333333</v>
      </c>
      <c r="Y4" s="0" t="s">
        <v>42</v>
      </c>
      <c r="Z4" s="2" t="s">
        <v>43</v>
      </c>
      <c r="AA4" s="2"/>
      <c r="AB4" s="2"/>
      <c r="AC4" s="2"/>
      <c r="AD4" s="2"/>
      <c r="AE4" s="2"/>
      <c r="AF4" s="2"/>
      <c r="AG4" s="2"/>
      <c r="AH4" s="2"/>
      <c r="AI4" s="2"/>
      <c r="AJ4" s="2"/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f aca="false">B5*(1+(3/8)*M5/N5)</f>
        <v>1.075</v>
      </c>
      <c r="D5" s="5" t="n">
        <v>100001</v>
      </c>
      <c r="E5" s="0" t="n">
        <v>6</v>
      </c>
      <c r="F5" s="0" t="n">
        <v>0.5</v>
      </c>
      <c r="G5" s="0" t="n">
        <v>0.4659</v>
      </c>
      <c r="H5" s="0" t="n">
        <v>0.4866</v>
      </c>
      <c r="I5" s="0" t="n">
        <v>0.55</v>
      </c>
      <c r="J5" s="5" t="n">
        <v>0.520236586887892</v>
      </c>
      <c r="K5" s="0" t="n">
        <f aca="false">ABS(G5-J5)/G5*100</f>
        <v>11.6627145069526</v>
      </c>
      <c r="L5" s="0" t="n">
        <f aca="false">ABS(H5-J5)/H5*100</f>
        <v>6.91257437071351</v>
      </c>
      <c r="M5" s="0" t="n">
        <v>0.01</v>
      </c>
      <c r="N5" s="0" t="n">
        <f aca="false">5*M5</f>
        <v>0.05</v>
      </c>
      <c r="O5" s="0" t="n">
        <f aca="false">20*M5</f>
        <v>0.2</v>
      </c>
      <c r="P5" s="0" t="s">
        <v>44</v>
      </c>
      <c r="Q5" s="0" t="s">
        <v>40</v>
      </c>
      <c r="R5" s="0" t="s">
        <v>41</v>
      </c>
      <c r="T5" s="0" t="n">
        <f aca="false">M5</f>
        <v>0.01</v>
      </c>
      <c r="W5" s="0" t="n">
        <f aca="false">6/T5</f>
        <v>600</v>
      </c>
      <c r="X5" s="0" t="n">
        <f aca="false">1/T5</f>
        <v>100</v>
      </c>
      <c r="Y5" s="0" t="s">
        <v>42</v>
      </c>
      <c r="Z5" s="2" t="s">
        <v>43</v>
      </c>
      <c r="AA5" s="2"/>
      <c r="AB5" s="2"/>
      <c r="AC5" s="2"/>
      <c r="AD5" s="2"/>
      <c r="AE5" s="2"/>
      <c r="AF5" s="2"/>
      <c r="AG5" s="2"/>
      <c r="AH5" s="2"/>
      <c r="AI5" s="2"/>
      <c r="AJ5" s="2"/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f aca="false">B6*(1+(3/8)*M6/N6)</f>
        <v>1.075</v>
      </c>
      <c r="D6" s="5" t="n">
        <v>100001</v>
      </c>
      <c r="E6" s="0" t="n">
        <v>6</v>
      </c>
      <c r="F6" s="0" t="n">
        <v>0.5</v>
      </c>
      <c r="G6" s="0" t="n">
        <v>0.4659</v>
      </c>
      <c r="H6" s="0" t="n">
        <v>0.4866</v>
      </c>
      <c r="I6" s="0" t="n">
        <v>0.55</v>
      </c>
      <c r="J6" s="5" t="n">
        <v>0.514070351758794</v>
      </c>
      <c r="K6" s="0" t="n">
        <f aca="false">ABS(G6-J6)/G6*100</f>
        <v>10.339204069284</v>
      </c>
      <c r="L6" s="0" t="n">
        <f aca="false">ABS(H6-J6)/H6*100</f>
        <v>5.64536616498027</v>
      </c>
      <c r="M6" s="0" t="n">
        <v>0.01</v>
      </c>
      <c r="N6" s="0" t="n">
        <f aca="false">5*M6</f>
        <v>0.05</v>
      </c>
      <c r="O6" s="0" t="n">
        <f aca="false">20*M6</f>
        <v>0.2</v>
      </c>
      <c r="P6" s="0" t="s">
        <v>39</v>
      </c>
      <c r="Q6" s="0" t="s">
        <v>45</v>
      </c>
      <c r="R6" s="0" t="s">
        <v>46</v>
      </c>
      <c r="S6" s="0" t="n">
        <v>200</v>
      </c>
      <c r="T6" s="0" t="n">
        <f aca="false">M6</f>
        <v>0.01</v>
      </c>
      <c r="U6" s="0" t="n">
        <v>0.01</v>
      </c>
      <c r="V6" s="0" t="n">
        <v>0.18</v>
      </c>
      <c r="W6" s="0" t="n">
        <f aca="false">6/T6</f>
        <v>600</v>
      </c>
      <c r="X6" s="0" t="n">
        <f aca="false">1/T6</f>
        <v>100</v>
      </c>
      <c r="Y6" s="0" t="s">
        <v>47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="10" customFormat="true" ht="12.8" hidden="false" customHeight="false" outlineLevel="0" collapsed="false">
      <c r="A7" s="2" t="n">
        <v>1</v>
      </c>
      <c r="B7" s="2" t="n">
        <v>1</v>
      </c>
      <c r="C7" s="2" t="n">
        <f aca="false">B7*(1+(3/8)*M7/N7)</f>
        <v>1.075</v>
      </c>
      <c r="D7" s="7" t="n">
        <v>100001</v>
      </c>
      <c r="E7" s="2" t="n">
        <v>6</v>
      </c>
      <c r="F7" s="2" t="n">
        <v>0.5</v>
      </c>
      <c r="G7" s="2" t="n">
        <v>0.4659</v>
      </c>
      <c r="H7" s="2" t="n">
        <v>0.4866</v>
      </c>
      <c r="I7" s="2" t="n">
        <v>0.55</v>
      </c>
      <c r="J7" s="7" t="n">
        <v>0.520236586887892</v>
      </c>
      <c r="K7" s="2" t="n">
        <f aca="false">ABS(G7-J7)/G7*100</f>
        <v>11.6627145069526</v>
      </c>
      <c r="L7" s="2" t="n">
        <f aca="false">ABS(H7-J7)/H7*100</f>
        <v>6.91257437071351</v>
      </c>
      <c r="M7" s="2" t="n">
        <v>0.006</v>
      </c>
      <c r="N7" s="2" t="n">
        <f aca="false">5*M7</f>
        <v>0.03</v>
      </c>
      <c r="O7" s="0" t="n">
        <f aca="false">20*M7</f>
        <v>0.12</v>
      </c>
      <c r="P7" s="2" t="s">
        <v>44</v>
      </c>
      <c r="Q7" s="2" t="s">
        <v>40</v>
      </c>
      <c r="R7" s="2" t="s">
        <v>41</v>
      </c>
      <c r="S7" s="2" t="n">
        <v>150</v>
      </c>
      <c r="T7" s="2" t="n">
        <f aca="false">M7</f>
        <v>0.006</v>
      </c>
      <c r="U7" s="2"/>
      <c r="V7" s="2"/>
      <c r="W7" s="2" t="n">
        <f aca="false">6/T7</f>
        <v>1000</v>
      </c>
      <c r="X7" s="2" t="n">
        <f aca="false">1/T7</f>
        <v>166.666666666667</v>
      </c>
      <c r="Y7" s="2" t="s">
        <v>42</v>
      </c>
      <c r="Z7" s="2" t="s">
        <v>43</v>
      </c>
      <c r="AA7" s="2"/>
      <c r="AB7" s="2"/>
      <c r="AC7" s="2"/>
      <c r="AD7" s="2"/>
      <c r="AE7" s="2"/>
      <c r="AF7" s="2"/>
      <c r="AG7" s="2"/>
      <c r="AH7" s="2"/>
      <c r="AI7" s="2"/>
      <c r="AJ7" s="2"/>
    </row>
    <row r="8" s="10" customFormat="true" ht="12.8" hidden="false" customHeight="false" outlineLevel="0" collapsed="false">
      <c r="A8" s="2" t="n">
        <v>1</v>
      </c>
      <c r="B8" s="2" t="n">
        <v>1</v>
      </c>
      <c r="C8" s="2" t="n">
        <f aca="false">B8*(1+(3/8)*M8/N8)</f>
        <v>1.075</v>
      </c>
      <c r="D8" s="7" t="n">
        <v>100001</v>
      </c>
      <c r="E8" s="2" t="n">
        <v>6</v>
      </c>
      <c r="F8" s="2" t="n">
        <v>0.5</v>
      </c>
      <c r="G8" s="2" t="n">
        <v>0.4659</v>
      </c>
      <c r="H8" s="2" t="n">
        <v>0.4866</v>
      </c>
      <c r="I8" s="2" t="n">
        <v>0.55</v>
      </c>
      <c r="J8" s="7" t="n">
        <v>0.520236586887892</v>
      </c>
      <c r="K8" s="2" t="n">
        <f aca="false">ABS(G8-J8)/G8*100</f>
        <v>11.6627145069526</v>
      </c>
      <c r="L8" s="2" t="n">
        <f aca="false">ABS(H8-J8)/H8*100</f>
        <v>6.91257437071351</v>
      </c>
      <c r="M8" s="2" t="n">
        <v>0.005</v>
      </c>
      <c r="N8" s="2" t="n">
        <f aca="false">5*M8</f>
        <v>0.025</v>
      </c>
      <c r="O8" s="0" t="n">
        <f aca="false">20*M8</f>
        <v>0.1</v>
      </c>
      <c r="P8" s="2" t="s">
        <v>44</v>
      </c>
      <c r="Q8" s="2" t="s">
        <v>40</v>
      </c>
      <c r="R8" s="8" t="s">
        <v>41</v>
      </c>
      <c r="S8" s="2" t="n">
        <v>150</v>
      </c>
      <c r="T8" s="2" t="n">
        <f aca="false">M8</f>
        <v>0.005</v>
      </c>
      <c r="U8" s="2"/>
      <c r="V8" s="2"/>
      <c r="W8" s="2" t="n">
        <f aca="false">6/T8</f>
        <v>1200</v>
      </c>
      <c r="X8" s="2" t="n">
        <f aca="false">1/T8</f>
        <v>200</v>
      </c>
      <c r="Y8" s="2" t="s">
        <v>42</v>
      </c>
      <c r="Z8" s="2" t="s">
        <v>43</v>
      </c>
      <c r="AA8" s="2" t="s">
        <v>48</v>
      </c>
      <c r="AB8" s="2"/>
      <c r="AC8" s="2"/>
      <c r="AD8" s="2"/>
      <c r="AE8" s="2"/>
      <c r="AF8" s="2"/>
      <c r="AG8" s="2"/>
      <c r="AH8" s="2"/>
      <c r="AI8" s="2"/>
      <c r="AJ8" s="2"/>
    </row>
    <row r="9" s="10" customFormat="true" ht="12.8" hidden="false" customHeight="false" outlineLevel="0" collapsed="false">
      <c r="A9" s="2" t="n">
        <v>1</v>
      </c>
      <c r="B9" s="2" t="n">
        <v>1</v>
      </c>
      <c r="C9" s="2" t="n">
        <f aca="false">B9*(1+(3/8)*M9/N9)</f>
        <v>1.075</v>
      </c>
      <c r="D9" s="7" t="n">
        <v>100001</v>
      </c>
      <c r="E9" s="2" t="n">
        <v>6</v>
      </c>
      <c r="F9" s="2" t="n">
        <v>0.5</v>
      </c>
      <c r="G9" s="2" t="n">
        <v>0.4659</v>
      </c>
      <c r="H9" s="2" t="n">
        <v>0.4866</v>
      </c>
      <c r="I9" s="2" t="n">
        <v>0.53</v>
      </c>
      <c r="J9" s="7" t="n">
        <v>0.520987332893662</v>
      </c>
      <c r="K9" s="2" t="n">
        <f aca="false">ABS(G9-J9)/G9*100</f>
        <v>11.8238533791934</v>
      </c>
      <c r="L9" s="2" t="n">
        <f aca="false">ABS(H9-J9)/H9*100</f>
        <v>7.06685838340773</v>
      </c>
      <c r="M9" s="2" t="n">
        <v>0.005</v>
      </c>
      <c r="N9" s="2" t="n">
        <f aca="false">5*M9</f>
        <v>0.025</v>
      </c>
      <c r="O9" s="0" t="n">
        <f aca="false">20*M9</f>
        <v>0.1</v>
      </c>
      <c r="P9" s="2" t="s">
        <v>44</v>
      </c>
      <c r="Q9" s="2" t="s">
        <v>45</v>
      </c>
      <c r="R9" s="8" t="s">
        <v>46</v>
      </c>
      <c r="S9" s="2" t="n">
        <v>250</v>
      </c>
      <c r="T9" s="2" t="n">
        <f aca="false">M9</f>
        <v>0.005</v>
      </c>
      <c r="U9" s="2" t="n">
        <v>0.2</v>
      </c>
      <c r="V9" s="2" t="n">
        <v>0.08</v>
      </c>
      <c r="W9" s="2" t="n">
        <f aca="false">6/T9</f>
        <v>1200</v>
      </c>
      <c r="X9" s="2" t="n">
        <f aca="false">1/T9</f>
        <v>200</v>
      </c>
      <c r="Y9" s="2" t="s">
        <v>47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="10" customFormat="true" ht="12.8" hidden="false" customHeight="false" outlineLevel="0" collapsed="false">
      <c r="A10" s="10" t="n">
        <v>1</v>
      </c>
      <c r="B10" s="10" t="n">
        <v>1</v>
      </c>
      <c r="C10" s="10" t="n">
        <f aca="false">B10*(1+(3/8)*M10/N10)</f>
        <v>1.075</v>
      </c>
      <c r="D10" s="9" t="n">
        <v>100001</v>
      </c>
      <c r="E10" s="10" t="n">
        <v>6</v>
      </c>
      <c r="F10" s="10" t="n">
        <v>0.5</v>
      </c>
      <c r="G10" s="10" t="n">
        <v>0.4659</v>
      </c>
      <c r="H10" s="10" t="n">
        <v>0.4866</v>
      </c>
      <c r="I10" s="10" t="n">
        <v>0.53</v>
      </c>
      <c r="J10" s="9" t="n">
        <v>0.526942541986216</v>
      </c>
      <c r="K10" s="10" t="n">
        <f aca="false">ABS(G10-J10)/G10*100</f>
        <v>13.1020695398618</v>
      </c>
      <c r="L10" s="9" t="n">
        <f aca="false">ABS(H10-J10)/H10*100</f>
        <v>8.29069913403535</v>
      </c>
      <c r="M10" s="10" t="n">
        <v>0.002</v>
      </c>
      <c r="N10" s="10" t="n">
        <f aca="false">5*M10</f>
        <v>0.01</v>
      </c>
      <c r="O10" s="10" t="n">
        <f aca="false">20*M10</f>
        <v>0.04</v>
      </c>
      <c r="P10" s="10" t="s">
        <v>44</v>
      </c>
      <c r="Q10" s="10" t="s">
        <v>45</v>
      </c>
      <c r="R10" s="10" t="s">
        <v>46</v>
      </c>
      <c r="S10" s="10" t="n">
        <v>300</v>
      </c>
      <c r="T10" s="10" t="n">
        <f aca="false">M10</f>
        <v>0.002</v>
      </c>
      <c r="U10" s="10" t="n">
        <v>0.22</v>
      </c>
      <c r="V10" s="10" t="n">
        <v>0.04</v>
      </c>
      <c r="W10" s="10" t="n">
        <f aca="false">6/T10</f>
        <v>3000</v>
      </c>
      <c r="X10" s="10" t="n">
        <f aca="false">1/T10</f>
        <v>500</v>
      </c>
      <c r="Y10" s="10" t="s">
        <v>47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="10" customFormat="true" ht="12.8" hidden="false" customHeight="false" outlineLevel="0" collapsed="false">
      <c r="A11" s="2"/>
      <c r="B11" s="2"/>
      <c r="C11" s="2"/>
      <c r="D11" s="7"/>
      <c r="E11" s="2"/>
      <c r="F11" s="2"/>
      <c r="G11" s="2"/>
      <c r="H11" s="2"/>
      <c r="I11" s="2"/>
      <c r="J11" s="7"/>
      <c r="K11" s="2"/>
      <c r="L11" s="2"/>
      <c r="M11" s="2"/>
      <c r="N11" s="2"/>
      <c r="O11" s="0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="10" customFormat="true" ht="12.8" hidden="false" customHeight="false" outlineLevel="0" collapsed="false">
      <c r="A12" s="11" t="s">
        <v>49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 t="n">
        <f aca="false">20*M12</f>
        <v>0</v>
      </c>
      <c r="P12" s="11"/>
      <c r="Q12" s="11"/>
      <c r="R12" s="11"/>
      <c r="S12" s="11"/>
      <c r="T12" s="11"/>
      <c r="U12" s="11"/>
      <c r="V12" s="11"/>
      <c r="W12" s="11"/>
      <c r="X12" s="1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customFormat="false" ht="12.8" hidden="false" customHeight="false" outlineLevel="1" collapsed="false">
      <c r="A13" s="0" t="n">
        <v>1</v>
      </c>
      <c r="B13" s="0" t="n">
        <v>1</v>
      </c>
      <c r="C13" s="0" t="n">
        <f aca="false">B13*(1+(3/8)*M13/N13)</f>
        <v>1.075</v>
      </c>
      <c r="D13" s="5" t="n">
        <v>100001</v>
      </c>
      <c r="E13" s="0" t="n">
        <v>6</v>
      </c>
      <c r="F13" s="0" t="n">
        <v>0.5</v>
      </c>
      <c r="G13" s="0" t="n">
        <v>0.4659</v>
      </c>
      <c r="H13" s="0" t="n">
        <v>0.4866</v>
      </c>
      <c r="I13" s="0" t="n">
        <v>0.53</v>
      </c>
      <c r="J13" s="5" t="n">
        <v>0.521976892026995</v>
      </c>
      <c r="K13" s="0" t="n">
        <f aca="false">ABS(G13-J13)/G13*100</f>
        <v>12.0362507033688</v>
      </c>
      <c r="L13" s="0" t="n">
        <f aca="false">ABS(H13-J13)/H13*100</f>
        <v>7.27022030969893</v>
      </c>
      <c r="M13" s="2" t="n">
        <v>0.005</v>
      </c>
      <c r="N13" s="2" t="n">
        <f aca="false">5*M13</f>
        <v>0.025</v>
      </c>
      <c r="O13" s="0" t="n">
        <f aca="false">20*M13</f>
        <v>0.1</v>
      </c>
      <c r="P13" s="2" t="s">
        <v>44</v>
      </c>
      <c r="Q13" s="2" t="s">
        <v>45</v>
      </c>
      <c r="R13" s="8" t="s">
        <v>46</v>
      </c>
      <c r="S13" s="12" t="n">
        <v>250</v>
      </c>
      <c r="T13" s="0" t="n">
        <f aca="false">M13</f>
        <v>0.005</v>
      </c>
      <c r="U13" s="0" t="n">
        <v>0.15</v>
      </c>
      <c r="V13" s="0" t="n">
        <v>0.15</v>
      </c>
      <c r="W13" s="0" t="n">
        <f aca="false">6/T13</f>
        <v>1200</v>
      </c>
      <c r="X13" s="0" t="n">
        <f aca="false">1/T13</f>
        <v>200</v>
      </c>
      <c r="Y13" s="0" t="s">
        <v>47</v>
      </c>
    </row>
    <row r="14" customFormat="false" ht="12.8" hidden="false" customHeight="false" outlineLevel="1" collapsed="false">
      <c r="A14" s="10" t="n">
        <v>1</v>
      </c>
      <c r="B14" s="10" t="n">
        <v>1</v>
      </c>
      <c r="C14" s="10" t="n">
        <f aca="false">B14*(1+(3/8)*M14/N14)</f>
        <v>1.075</v>
      </c>
      <c r="D14" s="9" t="n">
        <v>100001</v>
      </c>
      <c r="E14" s="10" t="n">
        <v>6</v>
      </c>
      <c r="F14" s="10" t="n">
        <v>0.5</v>
      </c>
      <c r="G14" s="10" t="n">
        <v>0.4659</v>
      </c>
      <c r="H14" s="10" t="n">
        <v>0.4866</v>
      </c>
      <c r="I14" s="10" t="n">
        <v>0.53</v>
      </c>
      <c r="J14" s="9" t="n">
        <v>0.523953296167515</v>
      </c>
      <c r="K14" s="10" t="n">
        <f aca="false">ABS(G14-J14)/G14*100</f>
        <v>12.4604627962041</v>
      </c>
      <c r="L14" s="10" t="n">
        <f aca="false">ABS(H14-J14)/H14*100</f>
        <v>7.6763863887207</v>
      </c>
      <c r="M14" s="10" t="n">
        <v>0.002</v>
      </c>
      <c r="N14" s="10" t="n">
        <f aca="false">5*M14</f>
        <v>0.01</v>
      </c>
      <c r="O14" s="10" t="n">
        <f aca="false">20*M14</f>
        <v>0.04</v>
      </c>
      <c r="P14" s="10" t="s">
        <v>44</v>
      </c>
      <c r="Q14" s="10" t="s">
        <v>45</v>
      </c>
      <c r="R14" s="10" t="s">
        <v>46</v>
      </c>
      <c r="S14" s="10" t="n">
        <v>300</v>
      </c>
      <c r="T14" s="10" t="n">
        <f aca="false">M14</f>
        <v>0.002</v>
      </c>
      <c r="U14" s="10" t="n">
        <v>0.16</v>
      </c>
      <c r="V14" s="10" t="n">
        <v>0.06</v>
      </c>
      <c r="W14" s="10" t="n">
        <f aca="false">6/T14</f>
        <v>3000</v>
      </c>
      <c r="X14" s="10" t="n">
        <f aca="false">1/T14</f>
        <v>500</v>
      </c>
      <c r="Y14" s="10" t="s">
        <v>47</v>
      </c>
      <c r="Z14" s="2"/>
    </row>
    <row r="15" customFormat="false" ht="12.8" hidden="false" customHeight="false" outlineLevel="0" collapsed="false">
      <c r="A15" s="11" t="s">
        <v>50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customFormat="false" ht="12.8" hidden="false" customHeight="false" outlineLevel="0" collapsed="false">
      <c r="J16" s="5"/>
    </row>
    <row r="17" customFormat="false" ht="12.8" hidden="false" customHeight="false" outlineLevel="0" collapsed="false">
      <c r="A17" s="10" t="n">
        <v>1</v>
      </c>
      <c r="B17" s="10" t="n">
        <v>1</v>
      </c>
      <c r="C17" s="10" t="n">
        <f aca="false">B17*(1+(3/8)*M17/N17)</f>
        <v>1.075</v>
      </c>
      <c r="D17" s="9" t="n">
        <v>100001</v>
      </c>
      <c r="E17" s="10" t="n">
        <v>6</v>
      </c>
      <c r="F17" s="10" t="n">
        <v>0.5</v>
      </c>
      <c r="G17" s="10" t="n">
        <v>0.4659</v>
      </c>
      <c r="H17" s="10" t="n">
        <v>0.4866</v>
      </c>
      <c r="I17" s="10" t="n">
        <v>0.53</v>
      </c>
      <c r="J17" s="9"/>
      <c r="K17" s="10" t="n">
        <f aca="false">ABS(G17-J17)/G17*100</f>
        <v>100</v>
      </c>
      <c r="L17" s="10" t="n">
        <f aca="false">ABS(H17-J17)/H17*100</f>
        <v>100</v>
      </c>
      <c r="M17" s="10" t="n">
        <v>0.002</v>
      </c>
      <c r="N17" s="10" t="n">
        <f aca="false">5*M17</f>
        <v>0.01</v>
      </c>
      <c r="O17" s="10" t="n">
        <f aca="false">20*M17</f>
        <v>0.04</v>
      </c>
      <c r="P17" s="10" t="s">
        <v>44</v>
      </c>
      <c r="Q17" s="10" t="s">
        <v>45</v>
      </c>
      <c r="R17" s="10" t="s">
        <v>46</v>
      </c>
      <c r="S17" s="10" t="n">
        <v>300</v>
      </c>
      <c r="T17" s="10" t="n">
        <f aca="false">M17</f>
        <v>0.002</v>
      </c>
      <c r="U17" s="10" t="n">
        <v>0.16</v>
      </c>
      <c r="V17" s="10" t="n">
        <v>0.06</v>
      </c>
      <c r="W17" s="10" t="n">
        <f aca="false">6/T17</f>
        <v>3000</v>
      </c>
      <c r="X17" s="10" t="n">
        <f aca="false">1/T17</f>
        <v>500</v>
      </c>
      <c r="Y17" s="10" t="s">
        <v>47</v>
      </c>
    </row>
    <row r="18" customFormat="false" ht="12.8" hidden="false" customHeight="false" outlineLevel="0" collapsed="false">
      <c r="J18" s="5"/>
    </row>
    <row r="19" customFormat="false" ht="12.8" hidden="false" customHeight="false" outlineLevel="0" collapsed="false">
      <c r="A19" s="11" t="s">
        <v>51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customFormat="false" ht="12.8" hidden="false" customHeight="false" outlineLevel="0" collapsed="false">
      <c r="A20" s="0" t="s">
        <v>10</v>
      </c>
      <c r="B20" s="0" t="s">
        <v>11</v>
      </c>
      <c r="C20" s="0" t="s">
        <v>23</v>
      </c>
      <c r="D20" s="0" t="s">
        <v>13</v>
      </c>
      <c r="E20" s="4" t="s">
        <v>6</v>
      </c>
      <c r="F20" s="4" t="s">
        <v>7</v>
      </c>
      <c r="G20" s="4" t="s">
        <v>14</v>
      </c>
      <c r="H20" s="0" t="s">
        <v>15</v>
      </c>
      <c r="I20" s="4" t="s">
        <v>0</v>
      </c>
      <c r="J20" s="0" t="s">
        <v>24</v>
      </c>
      <c r="K20" s="0" t="s">
        <v>25</v>
      </c>
      <c r="L20" s="0" t="s">
        <v>26</v>
      </c>
      <c r="M20" s="4" t="s">
        <v>8</v>
      </c>
      <c r="N20" s="0" t="s">
        <v>9</v>
      </c>
      <c r="O20" s="0" t="s">
        <v>52</v>
      </c>
      <c r="P20" s="0" t="s">
        <v>28</v>
      </c>
      <c r="Q20" s="0" t="s">
        <v>29</v>
      </c>
      <c r="R20" s="0" t="s">
        <v>30</v>
      </c>
      <c r="S20" s="0" t="s">
        <v>1</v>
      </c>
      <c r="T20" s="0" t="s">
        <v>31</v>
      </c>
      <c r="U20" s="0" t="s">
        <v>32</v>
      </c>
      <c r="V20" s="0" t="s">
        <v>33</v>
      </c>
      <c r="W20" s="0" t="s">
        <v>34</v>
      </c>
      <c r="X20" s="0" t="s">
        <v>35</v>
      </c>
      <c r="Y20" s="0" t="s">
        <v>36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f aca="false">B21*(1+(3/8)*M21/N21)</f>
        <v>1.075</v>
      </c>
      <c r="D21" s="5" t="n">
        <v>100000</v>
      </c>
      <c r="E21" s="0" t="n">
        <v>6</v>
      </c>
      <c r="F21" s="0" t="n">
        <v>0.5</v>
      </c>
      <c r="G21" s="0" t="n">
        <v>0.4659</v>
      </c>
      <c r="H21" s="0" t="n">
        <v>0.4866</v>
      </c>
      <c r="I21" s="0" t="n">
        <v>0.53</v>
      </c>
      <c r="J21" s="5"/>
      <c r="K21" s="0" t="n">
        <f aca="false">ABS(G21-J21)/G21*100</f>
        <v>100</v>
      </c>
      <c r="L21" s="0" t="n">
        <f aca="false">ABS(H21-J21)/H21*100</f>
        <v>100</v>
      </c>
      <c r="M21" s="0" t="n">
        <v>0.02</v>
      </c>
      <c r="N21" s="0" t="n">
        <f aca="false">5*M21</f>
        <v>0.1</v>
      </c>
      <c r="O21" s="0" t="n">
        <f aca="false">M21*20</f>
        <v>0.4</v>
      </c>
      <c r="P21" s="0" t="s">
        <v>44</v>
      </c>
      <c r="Q21" s="2" t="s">
        <v>45</v>
      </c>
      <c r="R21" s="0" t="s">
        <v>41</v>
      </c>
      <c r="S21" s="0" t="n">
        <v>53</v>
      </c>
      <c r="W21" s="0" t="n">
        <f aca="false">E21/M21</f>
        <v>300</v>
      </c>
      <c r="X21" s="0" t="n">
        <f aca="false">F21*2/M21</f>
        <v>50</v>
      </c>
    </row>
    <row r="22" customFormat="false" ht="12.8" hidden="false" customHeight="false" outlineLevel="0" collapsed="false">
      <c r="A22" s="0" t="n">
        <v>1</v>
      </c>
      <c r="B22" s="0" t="n">
        <v>1</v>
      </c>
      <c r="C22" s="0" t="n">
        <f aca="false">B22*(1+(3/8)*M22/N22)</f>
        <v>1.075</v>
      </c>
      <c r="D22" s="5" t="n">
        <v>100000</v>
      </c>
      <c r="E22" s="0" t="n">
        <v>6</v>
      </c>
      <c r="F22" s="0" t="n">
        <v>0.5</v>
      </c>
      <c r="G22" s="0" t="n">
        <v>0.4659</v>
      </c>
      <c r="H22" s="0" t="n">
        <v>0.4866</v>
      </c>
      <c r="I22" s="0" t="n">
        <v>0.53</v>
      </c>
      <c r="J22" s="5"/>
      <c r="K22" s="0" t="n">
        <f aca="false">ABS(G22-J22)/G22*100</f>
        <v>100</v>
      </c>
      <c r="L22" s="0" t="n">
        <f aca="false">ABS(H22-J22)/H22*100</f>
        <v>100</v>
      </c>
      <c r="M22" s="0" t="n">
        <v>0.005</v>
      </c>
      <c r="N22" s="0" t="n">
        <f aca="false">5*M22</f>
        <v>0.025</v>
      </c>
      <c r="O22" s="0" t="n">
        <f aca="false">M22*20</f>
        <v>0.1</v>
      </c>
      <c r="P22" s="0" t="s">
        <v>44</v>
      </c>
      <c r="Q22" s="2" t="s">
        <v>45</v>
      </c>
      <c r="R22" s="0" t="s">
        <v>41</v>
      </c>
      <c r="S22" s="0" t="n">
        <v>200</v>
      </c>
      <c r="T22" s="2" t="n">
        <v>0.005</v>
      </c>
      <c r="U22" s="2" t="n">
        <v>0.2</v>
      </c>
      <c r="V22" s="2" t="n">
        <v>0.1</v>
      </c>
      <c r="W22" s="2" t="n">
        <f aca="false">6/T22</f>
        <v>1200</v>
      </c>
      <c r="X22" s="2" t="n">
        <f aca="false">V22*2/T22</f>
        <v>40</v>
      </c>
    </row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</sheetData>
  <mergeCells count="3">
    <mergeCell ref="A12:W12"/>
    <mergeCell ref="A15:W15"/>
    <mergeCell ref="A19:W1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5" min="1" style="0" width="7.83"/>
    <col collapsed="false" customWidth="true" hidden="false" outlineLevel="0" max="6" min="6" style="0" width="4.66"/>
    <col collapsed="false" customWidth="true" hidden="false" outlineLevel="0" max="7" min="7" style="0" width="6.01"/>
    <col collapsed="false" customWidth="true" hidden="false" outlineLevel="0" max="8" min="8" style="0" width="5.16"/>
    <col collapsed="false" customWidth="true" hidden="false" outlineLevel="0" max="10" min="9" style="0" width="4.17"/>
    <col collapsed="false" customWidth="true" hidden="false" outlineLevel="0" max="11" min="11" style="0" width="5.5"/>
    <col collapsed="false" customWidth="true" hidden="false" outlineLevel="0" max="12" min="12" style="0" width="5.01"/>
    <col collapsed="false" customWidth="true" hidden="false" outlineLevel="0" max="13" min="13" style="0" width="5.66"/>
    <col collapsed="false" customWidth="true" hidden="false" outlineLevel="0" max="14" min="14" style="0" width="10.16"/>
    <col collapsed="false" customWidth="true" hidden="false" outlineLevel="0" max="15" min="15" style="0" width="8.67"/>
    <col collapsed="false" customWidth="true" hidden="false" outlineLevel="0" max="16" min="16" style="0" width="9"/>
    <col collapsed="false" customWidth="true" hidden="false" outlineLevel="0" max="17" min="17" style="0" width="8.16"/>
    <col collapsed="false" customWidth="true" hidden="false" outlineLevel="0" max="18" min="18" style="0" width="6.16"/>
    <col collapsed="false" customWidth="true" hidden="false" outlineLevel="0" max="20" min="19" style="0" width="8.67"/>
    <col collapsed="false" customWidth="true" hidden="false" outlineLevel="0" max="21" min="21" style="0" width="7.34"/>
    <col collapsed="false" customWidth="true" hidden="false" outlineLevel="0" max="22" min="22" style="0" width="5.5"/>
    <col collapsed="false" customWidth="true" hidden="false" outlineLevel="0" max="23" min="23" style="0" width="4.66"/>
    <col collapsed="false" customWidth="true" hidden="false" outlineLevel="0" max="24" min="24" style="0" width="8.33"/>
    <col collapsed="false" customWidth="true" hidden="false" outlineLevel="0" max="26" min="25" style="0" width="12.33"/>
    <col collapsed="false" customWidth="false" hidden="false" outlineLevel="0" max="1025" min="27" style="0" width="11.5"/>
  </cols>
  <sheetData>
    <row r="1" customFormat="false" ht="12.8" hidden="false" customHeight="false" outlineLevel="0" collapsed="false">
      <c r="A1" s="0" t="s">
        <v>11</v>
      </c>
      <c r="B1" s="0" t="s">
        <v>13</v>
      </c>
      <c r="C1" s="0" t="s">
        <v>10</v>
      </c>
      <c r="E1" s="0" t="s">
        <v>31</v>
      </c>
      <c r="F1" s="0" t="s">
        <v>32</v>
      </c>
      <c r="G1" s="0" t="s">
        <v>53</v>
      </c>
      <c r="H1" s="0" t="s">
        <v>54</v>
      </c>
      <c r="I1" s="0" t="s">
        <v>55</v>
      </c>
      <c r="J1" s="0" t="s">
        <v>56</v>
      </c>
      <c r="K1" s="0" t="s">
        <v>57</v>
      </c>
      <c r="L1" s="0" t="s">
        <v>58</v>
      </c>
      <c r="M1" s="0" t="s">
        <v>59</v>
      </c>
      <c r="N1" s="0" t="s">
        <v>60</v>
      </c>
      <c r="O1" s="0" t="s">
        <v>61</v>
      </c>
      <c r="P1" s="0" t="s">
        <v>62</v>
      </c>
      <c r="Q1" s="0" t="s">
        <v>63</v>
      </c>
      <c r="R1" s="0" t="s">
        <v>64</v>
      </c>
      <c r="S1" s="0" t="s">
        <v>65</v>
      </c>
      <c r="T1" s="0" t="s">
        <v>66</v>
      </c>
      <c r="U1" s="0" t="s">
        <v>0</v>
      </c>
      <c r="V1" s="0" t="s">
        <v>1</v>
      </c>
      <c r="W1" s="0" t="s">
        <v>67</v>
      </c>
      <c r="X1" s="0" t="s">
        <v>68</v>
      </c>
      <c r="Y1" s="13" t="s">
        <v>69</v>
      </c>
      <c r="Z1" s="13"/>
      <c r="AA1" s="13"/>
      <c r="AB1" s="13"/>
      <c r="AC1" s="13"/>
      <c r="AD1" s="13"/>
    </row>
    <row r="2" customFormat="false" ht="12.8" hidden="false" customHeight="false" outlineLevel="0" collapsed="false">
      <c r="E2" s="0" t="n">
        <v>0.008</v>
      </c>
      <c r="F2" s="0" t="n">
        <v>0.4</v>
      </c>
      <c r="G2" s="0" t="n">
        <v>8</v>
      </c>
      <c r="H2" s="0" t="n">
        <v>6</v>
      </c>
      <c r="I2" s="0" t="n">
        <v>2</v>
      </c>
      <c r="J2" s="0" t="n">
        <v>9.5</v>
      </c>
      <c r="K2" s="0" t="n">
        <v>0.8</v>
      </c>
      <c r="L2" s="0" t="n">
        <v>5.5</v>
      </c>
      <c r="M2" s="0" t="n">
        <f aca="false">SQRT(L2^2-(G2/2)^2)</f>
        <v>3.77491721763537</v>
      </c>
      <c r="N2" s="0" t="n">
        <f aca="false">J2/2+M2</f>
        <v>8.52491721763538</v>
      </c>
      <c r="O2" s="0" t="n">
        <f aca="false">M2+J2/2</f>
        <v>8.52491721763538</v>
      </c>
      <c r="P2" s="0" t="n">
        <f aca="false">H2/E2</f>
        <v>750</v>
      </c>
      <c r="Q2" s="0" t="n">
        <f aca="false">K2/E2</f>
        <v>100</v>
      </c>
      <c r="R2" s="0" t="n">
        <v>1</v>
      </c>
      <c r="S2" s="0" t="s">
        <v>41</v>
      </c>
      <c r="V2" s="0" t="n">
        <v>50</v>
      </c>
      <c r="W2" s="0" t="s">
        <v>70</v>
      </c>
      <c r="X2" s="0" t="s">
        <v>42</v>
      </c>
    </row>
    <row r="3" customFormat="false" ht="12.8" hidden="false" customHeight="false" outlineLevel="0" collapsed="false">
      <c r="R3" s="0" t="n">
        <v>5</v>
      </c>
      <c r="S3" s="0" t="s">
        <v>41</v>
      </c>
      <c r="V3" s="0" t="n">
        <v>100</v>
      </c>
      <c r="W3" s="0" t="s">
        <v>70</v>
      </c>
      <c r="X3" s="0" t="s">
        <v>42</v>
      </c>
    </row>
    <row r="4" customFormat="false" ht="12.8" hidden="false" customHeight="false" outlineLevel="0" collapsed="false">
      <c r="R4" s="0" t="n">
        <v>5</v>
      </c>
      <c r="S4" s="0" t="s">
        <v>41</v>
      </c>
      <c r="T4" s="0" t="n">
        <v>4.37186</v>
      </c>
      <c r="V4" s="0" t="n">
        <v>200</v>
      </c>
      <c r="W4" s="0" t="s">
        <v>70</v>
      </c>
      <c r="X4" s="0" t="s">
        <v>42</v>
      </c>
    </row>
    <row r="5" customFormat="false" ht="12.8" hidden="false" customHeight="false" outlineLevel="0" collapsed="false">
      <c r="E5" s="0" t="n">
        <v>0.008</v>
      </c>
      <c r="F5" s="0" t="n">
        <v>0.4</v>
      </c>
      <c r="G5" s="0" t="n">
        <v>8</v>
      </c>
      <c r="H5" s="0" t="s">
        <v>71</v>
      </c>
      <c r="I5" s="0" t="n">
        <v>2</v>
      </c>
      <c r="J5" s="0" t="n">
        <v>9.5</v>
      </c>
      <c r="K5" s="0" t="n">
        <v>0.8</v>
      </c>
      <c r="L5" s="0" t="n">
        <v>5.5</v>
      </c>
      <c r="M5" s="0" t="n">
        <f aca="false">SQRT(L5^2-(G5/2)^2)</f>
        <v>3.77491721763537</v>
      </c>
      <c r="N5" s="0" t="n">
        <f aca="false">J5/2+M5</f>
        <v>8.52491721763538</v>
      </c>
      <c r="O5" s="0" t="n">
        <f aca="false">M5+J5/2</f>
        <v>8.52491721763538</v>
      </c>
      <c r="P5" s="0" t="n">
        <f aca="false">G5/E5</f>
        <v>1000</v>
      </c>
      <c r="Q5" s="0" t="n">
        <f aca="false">K5/E5</f>
        <v>100</v>
      </c>
      <c r="R5" s="0" t="n">
        <v>4.5</v>
      </c>
      <c r="S5" s="0" t="s">
        <v>41</v>
      </c>
      <c r="T5" s="0" t="n">
        <v>2.71812</v>
      </c>
      <c r="V5" s="0" t="n">
        <v>150</v>
      </c>
      <c r="W5" s="0" t="s">
        <v>70</v>
      </c>
      <c r="X5" s="0" t="s">
        <v>42</v>
      </c>
    </row>
    <row r="6" customFormat="false" ht="12.8" hidden="false" customHeight="false" outlineLevel="0" collapsed="false">
      <c r="A6" s="0" t="n">
        <v>1</v>
      </c>
      <c r="B6" s="0" t="n">
        <v>1000</v>
      </c>
      <c r="C6" s="0" t="n">
        <v>1</v>
      </c>
      <c r="E6" s="0" t="n">
        <v>0.008</v>
      </c>
      <c r="F6" s="0" t="n">
        <v>0.4</v>
      </c>
      <c r="G6" s="14" t="n">
        <v>8</v>
      </c>
      <c r="H6" s="0" t="s">
        <v>71</v>
      </c>
      <c r="I6" s="0" t="n">
        <v>2</v>
      </c>
      <c r="J6" s="14" t="n">
        <v>9.5</v>
      </c>
      <c r="K6" s="0" t="n">
        <v>0.8</v>
      </c>
      <c r="L6" s="14" t="n">
        <v>5</v>
      </c>
      <c r="M6" s="0" t="n">
        <f aca="false">SQRT(L6^2-(G6/2)^2)</f>
        <v>3</v>
      </c>
      <c r="N6" s="0" t="n">
        <f aca="false">J6/2+M6</f>
        <v>7.75</v>
      </c>
      <c r="O6" s="0" t="n">
        <f aca="false">M6+J6/2</f>
        <v>7.75</v>
      </c>
      <c r="P6" s="0" t="n">
        <f aca="false">G6/E6</f>
        <v>1000</v>
      </c>
      <c r="Q6" s="0" t="n">
        <f aca="false">K6/E6</f>
        <v>100</v>
      </c>
      <c r="R6" s="0" t="n">
        <v>2.75</v>
      </c>
      <c r="S6" s="2" t="s">
        <v>41</v>
      </c>
      <c r="T6" s="2" t="n">
        <v>2.52735</v>
      </c>
      <c r="U6" s="2" t="s">
        <v>71</v>
      </c>
      <c r="V6" s="2" t="n">
        <v>275</v>
      </c>
      <c r="W6" s="0" t="s">
        <v>70</v>
      </c>
      <c r="X6" s="0" t="s">
        <v>47</v>
      </c>
    </row>
    <row r="7" customFormat="false" ht="12.8" hidden="false" customHeight="false" outlineLevel="0" collapsed="false">
      <c r="E7" s="0" t="n">
        <v>0.004</v>
      </c>
      <c r="F7" s="0" t="n">
        <v>0.4</v>
      </c>
      <c r="G7" s="2" t="n">
        <v>8</v>
      </c>
      <c r="H7" s="2" t="s">
        <v>71</v>
      </c>
      <c r="I7" s="2" t="n">
        <v>2</v>
      </c>
      <c r="J7" s="2" t="n">
        <v>9.5</v>
      </c>
      <c r="K7" s="2" t="n">
        <v>0.8</v>
      </c>
      <c r="L7" s="2" t="n">
        <v>5</v>
      </c>
      <c r="M7" s="0" t="n">
        <f aca="false">SQRT(L7^2-(G7/2)^2)</f>
        <v>3</v>
      </c>
      <c r="N7" s="0" t="n">
        <f aca="false">J7/2+M7</f>
        <v>7.75</v>
      </c>
      <c r="O7" s="0" t="n">
        <f aca="false">M7+J7/2</f>
        <v>7.75</v>
      </c>
      <c r="P7" s="0" t="n">
        <f aca="false">G7/E7</f>
        <v>2000</v>
      </c>
      <c r="Q7" s="0" t="n">
        <f aca="false">K7/E7</f>
        <v>200</v>
      </c>
      <c r="R7" s="0" t="n">
        <v>2</v>
      </c>
      <c r="S7" s="2" t="s">
        <v>72</v>
      </c>
      <c r="T7" s="0" t="s">
        <v>73</v>
      </c>
      <c r="U7" s="2" t="s">
        <v>71</v>
      </c>
      <c r="V7" s="2" t="n">
        <v>200</v>
      </c>
      <c r="W7" s="0" t="s">
        <v>70</v>
      </c>
      <c r="X7" s="0" t="s">
        <v>42</v>
      </c>
    </row>
    <row r="8" customFormat="false" ht="12.8" hidden="false" customHeight="false" outlineLevel="0" collapsed="false">
      <c r="G8" s="2"/>
      <c r="H8" s="2"/>
      <c r="I8" s="2"/>
      <c r="J8" s="2"/>
      <c r="K8" s="2"/>
      <c r="L8" s="2"/>
      <c r="R8" s="0" t="n">
        <v>2.6</v>
      </c>
      <c r="S8" s="2" t="s">
        <v>41</v>
      </c>
      <c r="T8" s="0" t="s">
        <v>73</v>
      </c>
      <c r="V8" s="0" t="n">
        <v>260</v>
      </c>
      <c r="W8" s="0" t="s">
        <v>70</v>
      </c>
      <c r="X8" s="0" t="s">
        <v>42</v>
      </c>
    </row>
    <row r="9" customFormat="false" ht="12.8" hidden="false" customHeight="false" outlineLevel="0" collapsed="false">
      <c r="G9" s="2"/>
      <c r="H9" s="2"/>
      <c r="I9" s="2"/>
      <c r="J9" s="2"/>
      <c r="K9" s="2"/>
      <c r="L9" s="2"/>
      <c r="R9" s="0" t="n">
        <v>2.75</v>
      </c>
      <c r="S9" s="2" t="s">
        <v>41</v>
      </c>
      <c r="U9" s="0" t="n">
        <v>2.669708</v>
      </c>
      <c r="V9" s="0" t="n">
        <v>275</v>
      </c>
      <c r="W9" s="0" t="s">
        <v>74</v>
      </c>
      <c r="X9" s="0" t="s">
        <v>42</v>
      </c>
    </row>
    <row r="10" customFormat="false" ht="12.8" hidden="false" customHeight="false" outlineLevel="0" collapsed="false">
      <c r="G10" s="2"/>
      <c r="H10" s="2"/>
      <c r="I10" s="2"/>
      <c r="J10" s="2"/>
      <c r="K10" s="2"/>
      <c r="L10" s="2"/>
      <c r="R10" s="0" t="n">
        <v>2.7</v>
      </c>
      <c r="S10" s="2" t="s">
        <v>41</v>
      </c>
      <c r="U10" s="0" t="n">
        <v>2.66388</v>
      </c>
      <c r="V10" s="0" t="n">
        <v>300</v>
      </c>
      <c r="W10" s="0" t="s">
        <v>74</v>
      </c>
      <c r="X10" s="0" t="s">
        <v>47</v>
      </c>
    </row>
    <row r="11" customFormat="false" ht="12.8" hidden="false" customHeight="false" outlineLevel="0" collapsed="false">
      <c r="G11" s="2"/>
      <c r="H11" s="2"/>
      <c r="I11" s="2"/>
      <c r="J11" s="2"/>
      <c r="K11" s="2"/>
      <c r="L11" s="2"/>
      <c r="R11" s="0" t="n">
        <v>2.7</v>
      </c>
      <c r="S11" s="2" t="s">
        <v>41</v>
      </c>
      <c r="U11" s="0" t="n">
        <v>2.66394</v>
      </c>
      <c r="V11" s="0" t="n">
        <v>600</v>
      </c>
      <c r="W11" s="0" t="s">
        <v>74</v>
      </c>
    </row>
    <row r="12" customFormat="false" ht="12.8" hidden="false" customHeight="false" outlineLevel="0" collapsed="false">
      <c r="G12" s="2"/>
      <c r="H12" s="2"/>
      <c r="I12" s="2"/>
      <c r="J12" s="2"/>
      <c r="K12" s="2"/>
      <c r="L12" s="2"/>
      <c r="R12" s="0" t="n">
        <v>2.7</v>
      </c>
      <c r="S12" s="2" t="s">
        <v>41</v>
      </c>
      <c r="U12" s="0" t="n">
        <v>2.66397</v>
      </c>
      <c r="V12" s="0" t="n">
        <v>1200</v>
      </c>
      <c r="W12" s="0" t="s">
        <v>74</v>
      </c>
    </row>
    <row r="13" customFormat="false" ht="12.8" hidden="false" customHeight="false" outlineLevel="0" collapsed="false">
      <c r="G13" s="2"/>
      <c r="H13" s="2"/>
      <c r="I13" s="2"/>
      <c r="J13" s="2"/>
      <c r="K13" s="2"/>
      <c r="L13" s="2"/>
      <c r="R13" s="0" t="n">
        <v>3.7</v>
      </c>
      <c r="S13" s="2" t="s">
        <v>41</v>
      </c>
      <c r="U13" s="0" t="n">
        <v>2.662181</v>
      </c>
      <c r="V13" s="0" t="n">
        <v>2000</v>
      </c>
      <c r="W13" s="0" t="s">
        <v>74</v>
      </c>
    </row>
    <row r="14" customFormat="false" ht="46.25" hidden="false" customHeight="true" outlineLevel="0" collapsed="false">
      <c r="E14" s="0" t="n">
        <v>0.004</v>
      </c>
      <c r="F14" s="0" t="n">
        <v>0.4</v>
      </c>
      <c r="G14" s="0" t="n">
        <v>8</v>
      </c>
      <c r="H14" s="0" t="s">
        <v>71</v>
      </c>
      <c r="I14" s="0" t="n">
        <v>2</v>
      </c>
      <c r="J14" s="0" t="n">
        <v>9.5</v>
      </c>
      <c r="K14" s="0" t="n">
        <v>0.3</v>
      </c>
      <c r="L14" s="0" t="n">
        <v>5</v>
      </c>
      <c r="M14" s="0" t="n">
        <f aca="false">SQRT(L14^2-(G14/2)^2)</f>
        <v>3</v>
      </c>
      <c r="N14" s="0" t="n">
        <f aca="false">J14/2+M14</f>
        <v>7.75</v>
      </c>
      <c r="O14" s="0" t="n">
        <f aca="false">M14+J14/2</f>
        <v>7.75</v>
      </c>
      <c r="P14" s="0" t="n">
        <f aca="false">G14/E14</f>
        <v>2000</v>
      </c>
      <c r="Q14" s="0" t="n">
        <f aca="false">K14/E14</f>
        <v>75</v>
      </c>
      <c r="R14" s="0" t="n">
        <v>3</v>
      </c>
      <c r="S14" s="0" t="s">
        <v>41</v>
      </c>
      <c r="U14" s="0" t="n">
        <v>2.575758</v>
      </c>
      <c r="V14" s="0" t="n">
        <v>100</v>
      </c>
      <c r="W14" s="0" t="s">
        <v>74</v>
      </c>
      <c r="X14" s="0" t="s">
        <v>42</v>
      </c>
      <c r="Y14" s="15" t="s">
        <v>75</v>
      </c>
      <c r="Z14" s="15"/>
      <c r="AA14" s="15"/>
      <c r="AB14" s="15"/>
      <c r="AC14" s="15"/>
      <c r="AD14" s="15"/>
    </row>
    <row r="15" customFormat="false" ht="12.8" hidden="false" customHeight="false" outlineLevel="0" collapsed="false">
      <c r="R15" s="0" t="n">
        <v>3</v>
      </c>
      <c r="S15" s="0" t="s">
        <v>72</v>
      </c>
      <c r="U15" s="0" t="n">
        <v>2.570247</v>
      </c>
      <c r="V15" s="0" t="n">
        <v>200</v>
      </c>
      <c r="W15" s="0" t="s">
        <v>74</v>
      </c>
      <c r="Y15" s="0" t="s">
        <v>76</v>
      </c>
    </row>
    <row r="16" customFormat="false" ht="12.8" hidden="false" customHeight="false" outlineLevel="0" collapsed="false">
      <c r="R16" s="2" t="n">
        <v>2.6</v>
      </c>
      <c r="S16" s="2" t="s">
        <v>72</v>
      </c>
      <c r="T16" s="2"/>
      <c r="U16" s="2" t="n">
        <v>2.569505</v>
      </c>
      <c r="V16" s="2" t="n">
        <v>200</v>
      </c>
      <c r="W16" s="0" t="s">
        <v>74</v>
      </c>
      <c r="Y16" s="0" t="s">
        <v>77</v>
      </c>
    </row>
    <row r="17" customFormat="false" ht="46.25" hidden="false" customHeight="true" outlineLevel="0" collapsed="false">
      <c r="E17" s="0" t="n">
        <v>0.002</v>
      </c>
      <c r="F17" s="0" t="n">
        <v>0.4</v>
      </c>
      <c r="G17" s="0" t="n">
        <v>8</v>
      </c>
      <c r="H17" s="0" t="s">
        <v>71</v>
      </c>
      <c r="I17" s="0" t="n">
        <v>2</v>
      </c>
      <c r="J17" s="0" t="n">
        <v>9.5</v>
      </c>
      <c r="K17" s="0" t="n">
        <v>0.1</v>
      </c>
      <c r="L17" s="0" t="n">
        <v>5.5</v>
      </c>
      <c r="M17" s="0" t="n">
        <f aca="false">SQRT(L17^2-(G17/2)^2)</f>
        <v>3.77491721763537</v>
      </c>
      <c r="N17" s="0" t="n">
        <f aca="false">J17/2+M17</f>
        <v>8.52491721763538</v>
      </c>
      <c r="O17" s="0" t="n">
        <f aca="false">M17+J17/2</f>
        <v>8.52491721763538</v>
      </c>
      <c r="P17" s="0" t="n">
        <f aca="false">G17/E17</f>
        <v>4000</v>
      </c>
      <c r="Q17" s="0" t="n">
        <f aca="false">K17/E17</f>
        <v>50</v>
      </c>
      <c r="R17" s="0" t="n">
        <v>3</v>
      </c>
      <c r="S17" s="0" t="s">
        <v>41</v>
      </c>
      <c r="U17" s="0" t="n">
        <v>2.787879</v>
      </c>
      <c r="V17" s="0" t="n">
        <v>100</v>
      </c>
      <c r="W17" s="0" t="s">
        <v>74</v>
      </c>
      <c r="X17" s="0" t="s">
        <v>42</v>
      </c>
      <c r="Y17" s="15" t="s">
        <v>78</v>
      </c>
      <c r="Z17" s="15"/>
      <c r="AA17" s="15"/>
      <c r="AB17" s="15"/>
      <c r="AC17" s="15"/>
      <c r="AD17" s="15"/>
    </row>
    <row r="25" customFormat="false" ht="12.8" hidden="false" customHeight="false" outlineLevel="0" collapsed="false">
      <c r="J25" s="0" t="s">
        <v>79</v>
      </c>
    </row>
    <row r="26" customFormat="false" ht="12.8" hidden="false" customHeight="false" outlineLevel="0" collapsed="false">
      <c r="N26" s="0" t="s">
        <v>80</v>
      </c>
    </row>
  </sheetData>
  <mergeCells count="3">
    <mergeCell ref="Y1:AD1"/>
    <mergeCell ref="Y14:AD14"/>
    <mergeCell ref="Y17:AD1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0"/>
  <sheetViews>
    <sheetView showFormulas="false" showGridLines="true" showRowColHeaders="true" showZeros="true" rightToLeft="false" tabSelected="false" showOutlineSymbols="true" defaultGridColor="true" view="normal" topLeftCell="F16" colorId="64" zoomScale="100" zoomScaleNormal="100" zoomScalePageLayoutView="100" workbookViewId="0">
      <selection pane="topLeft" activeCell="U35" activeCellId="0" sqref="U35"/>
    </sheetView>
  </sheetViews>
  <sheetFormatPr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5.66"/>
    <col collapsed="false" customWidth="true" hidden="false" outlineLevel="0" max="3" min="3" style="0" width="4.99"/>
    <col collapsed="false" customWidth="true" hidden="false" outlineLevel="0" max="4" min="4" style="0" width="6.39"/>
    <col collapsed="false" customWidth="true" hidden="false" outlineLevel="0" max="5" min="5" style="0" width="5.55"/>
    <col collapsed="false" customWidth="true" hidden="false" outlineLevel="0" max="6" min="6" style="0" width="6.53"/>
    <col collapsed="false" customWidth="true" hidden="false" outlineLevel="0" max="7" min="7" style="0" width="8.83"/>
    <col collapsed="false" customWidth="true" hidden="false" outlineLevel="0" max="8" min="8" style="0" width="6.39"/>
    <col collapsed="false" customWidth="true" hidden="false" outlineLevel="0" max="9" min="9" style="0" width="6.01"/>
    <col collapsed="false" customWidth="true" hidden="false" outlineLevel="0" max="10" min="10" style="0" width="5.16"/>
    <col collapsed="false" customWidth="false" hidden="false" outlineLevel="0" max="11" min="11" style="0" width="11.5"/>
    <col collapsed="false" customWidth="true" hidden="false" outlineLevel="0" max="12" min="12" style="0" width="5.5"/>
    <col collapsed="false" customWidth="true" hidden="false" outlineLevel="0" max="13" min="13" style="0" width="4.5"/>
    <col collapsed="false" customWidth="true" hidden="false" outlineLevel="0" max="14" min="14" style="0" width="5.66"/>
    <col collapsed="false" customWidth="true" hidden="false" outlineLevel="0" max="15" min="15" style="0" width="4.5"/>
    <col collapsed="false" customWidth="true" hidden="false" outlineLevel="0" max="16" min="16" style="0" width="5.5"/>
    <col collapsed="false" customWidth="true" hidden="false" outlineLevel="0" max="17" min="17" style="0" width="6.16"/>
    <col collapsed="false" customWidth="false" hidden="false" outlineLevel="0" max="24" min="18" style="0" width="11.5"/>
    <col collapsed="false" customWidth="true" hidden="false" outlineLevel="0" max="25" min="25" style="0" width="13.17"/>
    <col collapsed="false" customWidth="false" hidden="false" outlineLevel="0" max="1025" min="26" style="0" width="11.5"/>
  </cols>
  <sheetData>
    <row r="1" customFormat="false" ht="12.8" hidden="false" customHeight="false" outlineLevel="0" collapsed="false">
      <c r="A1" s="0" t="s">
        <v>11</v>
      </c>
      <c r="B1" s="0" t="s">
        <v>13</v>
      </c>
      <c r="C1" s="0" t="s">
        <v>10</v>
      </c>
      <c r="D1" s="0" t="s">
        <v>13</v>
      </c>
      <c r="E1" s="0" t="s">
        <v>81</v>
      </c>
      <c r="F1" s="0" t="s">
        <v>82</v>
      </c>
      <c r="G1" s="0" t="s">
        <v>83</v>
      </c>
      <c r="H1" s="0" t="s">
        <v>7</v>
      </c>
      <c r="I1" s="0" t="s">
        <v>84</v>
      </c>
      <c r="J1" s="0" t="s">
        <v>85</v>
      </c>
      <c r="K1" s="0" t="s">
        <v>86</v>
      </c>
      <c r="M1" s="0" t="s">
        <v>87</v>
      </c>
      <c r="N1" s="0" t="s">
        <v>88</v>
      </c>
      <c r="O1" s="0" t="s">
        <v>89</v>
      </c>
      <c r="P1" s="0" t="s">
        <v>34</v>
      </c>
      <c r="Q1" s="0" t="s">
        <v>90</v>
      </c>
      <c r="R1" s="0" t="s">
        <v>0</v>
      </c>
      <c r="S1" s="0" t="s">
        <v>0</v>
      </c>
      <c r="T1" s="0" t="s">
        <v>91</v>
      </c>
      <c r="U1" s="0" t="s">
        <v>65</v>
      </c>
      <c r="V1" s="0" t="s">
        <v>92</v>
      </c>
      <c r="W1" s="0" t="s">
        <v>42</v>
      </c>
    </row>
    <row r="2" customFormat="false" ht="12.8" hidden="false" customHeight="false" outlineLevel="0" collapsed="false">
      <c r="A2" s="0" t="n">
        <v>1</v>
      </c>
      <c r="B2" s="0" t="n">
        <v>1000</v>
      </c>
      <c r="C2" s="0" t="n">
        <v>1</v>
      </c>
      <c r="D2" s="0" t="n">
        <v>1000</v>
      </c>
      <c r="G2" s="0" t="n">
        <v>0.01</v>
      </c>
      <c r="H2" s="0" t="n">
        <f aca="false">10*G2</f>
        <v>0.1</v>
      </c>
      <c r="I2" s="0" t="n">
        <v>0.5</v>
      </c>
      <c r="J2" s="0" t="n">
        <v>3</v>
      </c>
      <c r="K2" s="0" t="n">
        <f aca="false">-10*G2</f>
        <v>-0.1</v>
      </c>
      <c r="L2" s="0" t="n">
        <f aca="false">-K2*2</f>
        <v>0.2</v>
      </c>
      <c r="M2" s="0" t="n">
        <f aca="false">10*G2</f>
        <v>0.1</v>
      </c>
      <c r="N2" s="0" t="n">
        <f aca="false">5*G2</f>
        <v>0.05</v>
      </c>
      <c r="O2" s="0" t="n">
        <f aca="false">N2</f>
        <v>0.05</v>
      </c>
      <c r="P2" s="0" t="n">
        <f aca="false">J2/G2</f>
        <v>300</v>
      </c>
      <c r="Q2" s="0" t="n">
        <f aca="false">M2/G2</f>
        <v>10</v>
      </c>
      <c r="R2" s="0" t="n">
        <v>3</v>
      </c>
      <c r="T2" s="0" t="n">
        <v>120</v>
      </c>
      <c r="V2" s="0" t="s">
        <v>93</v>
      </c>
    </row>
    <row r="3" customFormat="false" ht="12.8" hidden="false" customHeight="false" outlineLevel="0" collapsed="false">
      <c r="R3" s="0" t="n">
        <v>1</v>
      </c>
      <c r="T3" s="0" t="n">
        <v>50</v>
      </c>
      <c r="V3" s="0" t="s">
        <v>94</v>
      </c>
    </row>
    <row r="4" customFormat="false" ht="12.8" hidden="false" customHeight="false" outlineLevel="0" collapsed="false">
      <c r="A4" s="0" t="n">
        <v>1</v>
      </c>
      <c r="B4" s="0" t="n">
        <v>1000</v>
      </c>
      <c r="C4" s="0" t="n">
        <v>1</v>
      </c>
      <c r="D4" s="0" t="n">
        <v>1000</v>
      </c>
      <c r="G4" s="0" t="n">
        <v>0.01</v>
      </c>
      <c r="H4" s="0" t="n">
        <f aca="false">10*G4</f>
        <v>0.1</v>
      </c>
      <c r="I4" s="0" t="n">
        <v>0.5</v>
      </c>
      <c r="J4" s="0" t="n">
        <v>3</v>
      </c>
      <c r="K4" s="0" t="n">
        <f aca="false">-5*G4</f>
        <v>-0.05</v>
      </c>
      <c r="L4" s="0" t="n">
        <f aca="false">-K4*2</f>
        <v>0.1</v>
      </c>
      <c r="M4" s="0" t="n">
        <f aca="false">10*G4</f>
        <v>0.1</v>
      </c>
      <c r="N4" s="0" t="n">
        <f aca="false">5*G4</f>
        <v>0.05</v>
      </c>
      <c r="O4" s="0" t="n">
        <f aca="false">N4</f>
        <v>0.05</v>
      </c>
      <c r="P4" s="0" t="n">
        <f aca="false">J4/G4</f>
        <v>300</v>
      </c>
      <c r="Q4" s="0" t="n">
        <f aca="false">M4/G4</f>
        <v>10</v>
      </c>
      <c r="R4" s="0" t="n">
        <v>2</v>
      </c>
      <c r="T4" s="0" t="n">
        <v>80</v>
      </c>
      <c r="V4" s="0" t="s">
        <v>95</v>
      </c>
    </row>
    <row r="5" customFormat="false" ht="57.5" hidden="false" customHeight="true" outlineLevel="0" collapsed="false">
      <c r="R5" s="0" t="n">
        <v>4</v>
      </c>
      <c r="S5" s="0" t="n">
        <v>3.428571</v>
      </c>
      <c r="T5" s="0" t="n">
        <v>120</v>
      </c>
      <c r="U5" s="0" t="s">
        <v>41</v>
      </c>
      <c r="V5" s="0" t="s">
        <v>96</v>
      </c>
      <c r="X5" s="15" t="s">
        <v>97</v>
      </c>
      <c r="Y5" s="15"/>
      <c r="Z5" s="15"/>
      <c r="AA5" s="15"/>
      <c r="AB5" s="15"/>
      <c r="AC5" s="15"/>
    </row>
    <row r="6" customFormat="false" ht="12.8" hidden="false" customHeight="false" outlineLevel="0" collapsed="false">
      <c r="R6" s="0" t="n">
        <v>3.5</v>
      </c>
      <c r="T6" s="0" t="n">
        <v>200</v>
      </c>
      <c r="U6" s="0" t="s">
        <v>98</v>
      </c>
      <c r="V6" s="0" t="s">
        <v>96</v>
      </c>
      <c r="W6" s="0" t="s">
        <v>42</v>
      </c>
      <c r="X6" s="0" t="s">
        <v>99</v>
      </c>
    </row>
    <row r="7" customFormat="false" ht="35" hidden="false" customHeight="true" outlineLevel="0" collapsed="false">
      <c r="R7" s="0" t="n">
        <v>5</v>
      </c>
      <c r="S7" s="0" t="n">
        <v>3.434343</v>
      </c>
      <c r="T7" s="0" t="n">
        <v>100</v>
      </c>
      <c r="U7" s="0" t="s">
        <v>41</v>
      </c>
      <c r="X7" s="15" t="s">
        <v>100</v>
      </c>
      <c r="Y7" s="15"/>
      <c r="Z7" s="15"/>
      <c r="AA7" s="15"/>
      <c r="AB7" s="15"/>
      <c r="AC7" s="15"/>
    </row>
    <row r="9" customFormat="false" ht="12.8" hidden="false" customHeight="false" outlineLevel="0" collapsed="false">
      <c r="A9" s="0" t="n">
        <v>1</v>
      </c>
      <c r="B9" s="0" t="n">
        <v>1000</v>
      </c>
      <c r="C9" s="0" t="n">
        <v>1</v>
      </c>
      <c r="D9" s="0" t="n">
        <v>1000</v>
      </c>
      <c r="G9" s="0" t="n">
        <v>0.005</v>
      </c>
      <c r="H9" s="0" t="n">
        <f aca="false">10*G9</f>
        <v>0.05</v>
      </c>
      <c r="I9" s="0" t="n">
        <v>0.5</v>
      </c>
      <c r="J9" s="0" t="n">
        <v>0.75</v>
      </c>
      <c r="K9" s="0" t="n">
        <f aca="false">-2*G9</f>
        <v>-0.01</v>
      </c>
      <c r="L9" s="0" t="n">
        <f aca="false">-K9*2/4</f>
        <v>0.005</v>
      </c>
      <c r="M9" s="0" t="n">
        <f aca="false">4*G9</f>
        <v>0.02</v>
      </c>
      <c r="N9" s="0" t="n">
        <f aca="false">2*G9</f>
        <v>0.01</v>
      </c>
      <c r="O9" s="0" t="n">
        <f aca="false">N9</f>
        <v>0.01</v>
      </c>
      <c r="P9" s="0" t="n">
        <f aca="false">J9/G9</f>
        <v>150</v>
      </c>
      <c r="Q9" s="0" t="n">
        <f aca="false">M9/G9</f>
        <v>4</v>
      </c>
      <c r="R9" s="0" t="n">
        <v>3.5</v>
      </c>
      <c r="T9" s="0" t="n">
        <v>200</v>
      </c>
      <c r="U9" s="0" t="s">
        <v>41</v>
      </c>
      <c r="V9" s="0" t="s">
        <v>96</v>
      </c>
      <c r="W9" s="0" t="s">
        <v>42</v>
      </c>
    </row>
    <row r="10" customFormat="false" ht="12.8" hidden="false" customHeight="false" outlineLevel="0" collapsed="false">
      <c r="R10" s="0" t="n">
        <v>3.5</v>
      </c>
      <c r="S10" s="0" t="n">
        <v>0.03507</v>
      </c>
      <c r="T10" s="0" t="n">
        <v>500</v>
      </c>
      <c r="U10" s="0" t="s">
        <v>41</v>
      </c>
      <c r="V10" s="0" t="s">
        <v>96</v>
      </c>
    </row>
    <row r="11" customFormat="false" ht="12.8" hidden="false" customHeight="false" outlineLevel="0" collapsed="false">
      <c r="R11" s="0" t="n">
        <v>2</v>
      </c>
      <c r="S11" s="0" t="n">
        <v>0.040201</v>
      </c>
      <c r="T11" s="0" t="n">
        <v>200</v>
      </c>
      <c r="V11" s="0" t="s">
        <v>96</v>
      </c>
      <c r="W11" s="0" t="s">
        <v>42</v>
      </c>
    </row>
    <row r="12" customFormat="false" ht="12.8" hidden="false" customHeight="false" outlineLevel="0" collapsed="false">
      <c r="R12" s="0" t="n">
        <v>1</v>
      </c>
      <c r="S12" s="0" t="n">
        <v>0.02</v>
      </c>
      <c r="T12" s="0" t="n">
        <v>200</v>
      </c>
      <c r="U12" s="0" t="s">
        <v>41</v>
      </c>
      <c r="V12" s="0" t="s">
        <v>96</v>
      </c>
      <c r="W12" s="0" t="s">
        <v>42</v>
      </c>
    </row>
    <row r="13" customFormat="false" ht="12.8" hidden="false" customHeight="false" outlineLevel="0" collapsed="false">
      <c r="R13" s="0" t="n">
        <v>2</v>
      </c>
      <c r="S13" s="0" t="n">
        <v>0.020101</v>
      </c>
      <c r="T13" s="0" t="n">
        <v>200</v>
      </c>
      <c r="V13" s="0" t="s">
        <v>96</v>
      </c>
      <c r="W13" s="0" t="s">
        <v>101</v>
      </c>
    </row>
    <row r="14" customFormat="false" ht="12.8" hidden="false" customHeight="false" outlineLevel="0" collapsed="false">
      <c r="A14" s="0" t="n">
        <v>1</v>
      </c>
      <c r="B14" s="0" t="n">
        <v>1000</v>
      </c>
      <c r="C14" s="0" t="n">
        <v>1</v>
      </c>
      <c r="D14" s="0" t="n">
        <v>1000</v>
      </c>
      <c r="E14" s="0" t="n">
        <f aca="false">(3*D14-2*C14)/(2*(C14+3*D14))</f>
        <v>0.49950016661113</v>
      </c>
      <c r="F14" s="0" t="n">
        <f aca="false">2*C14*(1+E14)</f>
        <v>2.99900033322226</v>
      </c>
      <c r="G14" s="0" t="n">
        <v>0.006</v>
      </c>
      <c r="H14" s="0" t="n">
        <f aca="false">8*G14</f>
        <v>0.048</v>
      </c>
      <c r="I14" s="0" t="n">
        <v>0.5</v>
      </c>
      <c r="J14" s="0" t="n">
        <v>0.75</v>
      </c>
      <c r="K14" s="0" t="n">
        <f aca="false">-2*G14</f>
        <v>-0.012</v>
      </c>
      <c r="L14" s="0" t="n">
        <f aca="false">-K14*2</f>
        <v>0.024</v>
      </c>
      <c r="M14" s="0" t="n">
        <f aca="false">4*G14</f>
        <v>0.024</v>
      </c>
      <c r="N14" s="0" t="n">
        <f aca="false">2*G14</f>
        <v>0.012</v>
      </c>
      <c r="O14" s="0" t="n">
        <f aca="false">N14</f>
        <v>0.012</v>
      </c>
      <c r="P14" s="0" t="n">
        <f aca="false">J14/G14</f>
        <v>125</v>
      </c>
      <c r="Q14" s="2" t="n">
        <f aca="false">M14/G14</f>
        <v>4</v>
      </c>
      <c r="R14" s="2" t="n">
        <v>2</v>
      </c>
      <c r="S14" s="2" t="n">
        <v>0.994975</v>
      </c>
      <c r="T14" s="2" t="n">
        <v>200</v>
      </c>
      <c r="U14" s="2" t="s">
        <v>41</v>
      </c>
      <c r="V14" s="0" t="s">
        <v>96</v>
      </c>
      <c r="W14" s="0" t="s">
        <v>42</v>
      </c>
    </row>
    <row r="15" customFormat="false" ht="12.8" hidden="false" customHeight="false" outlineLevel="0" collapsed="false">
      <c r="B15" s="16" t="s">
        <v>102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customFormat="false" ht="12.8" hidden="false" customHeight="false" outlineLevel="0" collapsed="false">
      <c r="B16" s="0" t="n">
        <v>1000</v>
      </c>
      <c r="C16" s="0" t="n">
        <v>1</v>
      </c>
      <c r="D16" s="0" t="n">
        <v>1000</v>
      </c>
      <c r="E16" s="0" t="n">
        <f aca="false">(3*D16-2*C16)/(2*(C16+3*D16))</f>
        <v>0.49950016661113</v>
      </c>
      <c r="F16" s="0" t="n">
        <f aca="false">2*C16*(1+E16)</f>
        <v>2.99900033322226</v>
      </c>
      <c r="G16" s="0" t="n">
        <v>0.006</v>
      </c>
      <c r="H16" s="0" t="n">
        <f aca="false">8*G16</f>
        <v>0.048</v>
      </c>
      <c r="I16" s="0" t="n">
        <v>0.5</v>
      </c>
      <c r="J16" s="0" t="n">
        <v>0.75</v>
      </c>
      <c r="K16" s="0" t="n">
        <f aca="false">-2*G16</f>
        <v>-0.012</v>
      </c>
      <c r="L16" s="0" t="n">
        <f aca="false">-K16*2</f>
        <v>0.024</v>
      </c>
      <c r="M16" s="0" t="n">
        <f aca="false">4*G16</f>
        <v>0.024</v>
      </c>
      <c r="N16" s="0" t="n">
        <f aca="false">2*G16</f>
        <v>0.012</v>
      </c>
      <c r="O16" s="0" t="n">
        <f aca="false">N16</f>
        <v>0.012</v>
      </c>
      <c r="P16" s="0" t="n">
        <f aca="false">J16/G16</f>
        <v>125</v>
      </c>
      <c r="Q16" s="2" t="n">
        <f aca="false">M16/G16</f>
        <v>4</v>
      </c>
      <c r="R16" s="2" t="n">
        <v>4</v>
      </c>
      <c r="S16" s="17" t="n">
        <v>0.422111</v>
      </c>
      <c r="T16" s="2" t="n">
        <v>200</v>
      </c>
      <c r="U16" s="0" t="s">
        <v>41</v>
      </c>
      <c r="V16" s="0" t="s">
        <v>96</v>
      </c>
      <c r="W16" s="0" t="s">
        <v>42</v>
      </c>
      <c r="X16" s="0" t="s">
        <v>103</v>
      </c>
    </row>
    <row r="17" customFormat="false" ht="12.8" hidden="false" customHeight="false" outlineLevel="0" collapsed="false">
      <c r="R17" s="2" t="n">
        <v>3.5</v>
      </c>
      <c r="S17" s="17" t="n">
        <v>0.397993</v>
      </c>
      <c r="T17" s="2" t="n">
        <v>300</v>
      </c>
      <c r="U17" s="0" t="s">
        <v>41</v>
      </c>
      <c r="V17" s="0" t="s">
        <v>96</v>
      </c>
      <c r="W17" s="0" t="s">
        <v>42</v>
      </c>
      <c r="X17" s="0" t="s">
        <v>104</v>
      </c>
    </row>
    <row r="18" customFormat="false" ht="12.8" hidden="false" customHeight="false" outlineLevel="0" collapsed="false">
      <c r="B18" s="0" t="n">
        <v>1000</v>
      </c>
      <c r="C18" s="0" t="n">
        <v>1</v>
      </c>
      <c r="D18" s="0" t="n">
        <v>1000</v>
      </c>
      <c r="E18" s="0" t="n">
        <f aca="false">(3*D18-2*C18)/(2*(C18+3*D18))</f>
        <v>0.49950016661113</v>
      </c>
      <c r="F18" s="0" t="n">
        <f aca="false">2*C18*(1+E18)</f>
        <v>2.99900033322226</v>
      </c>
      <c r="G18" s="0" t="n">
        <v>0.01</v>
      </c>
      <c r="H18" s="0" t="n">
        <f aca="false">8*G18</f>
        <v>0.08</v>
      </c>
      <c r="I18" s="0" t="n">
        <v>0.5</v>
      </c>
      <c r="J18" s="0" t="n">
        <v>0.75</v>
      </c>
      <c r="K18" s="0" t="n">
        <f aca="false">-2*G18</f>
        <v>-0.02</v>
      </c>
      <c r="L18" s="0" t="n">
        <f aca="false">-K18*2</f>
        <v>0.04</v>
      </c>
      <c r="M18" s="0" t="n">
        <f aca="false">4*G18</f>
        <v>0.04</v>
      </c>
      <c r="N18" s="0" t="n">
        <f aca="false">2*G18</f>
        <v>0.02</v>
      </c>
      <c r="O18" s="0" t="n">
        <f aca="false">N18</f>
        <v>0.02</v>
      </c>
      <c r="P18" s="0" t="n">
        <f aca="false">J18/G18</f>
        <v>75</v>
      </c>
      <c r="Q18" s="2" t="n">
        <f aca="false">M18/G18</f>
        <v>4</v>
      </c>
      <c r="R18" s="2" t="n">
        <v>3</v>
      </c>
      <c r="S18" s="2"/>
      <c r="T18" s="2" t="n">
        <v>300</v>
      </c>
      <c r="U18" s="0" t="s">
        <v>41</v>
      </c>
      <c r="W18" s="0" t="s">
        <v>42</v>
      </c>
      <c r="X18" s="0" t="s">
        <v>105</v>
      </c>
    </row>
    <row r="19" customFormat="false" ht="12.8" hidden="false" customHeight="false" outlineLevel="0" collapsed="false">
      <c r="R19" s="2" t="n">
        <v>3</v>
      </c>
      <c r="S19" s="2"/>
      <c r="T19" s="2" t="n">
        <v>600</v>
      </c>
      <c r="U19" s="0" t="s">
        <v>41</v>
      </c>
      <c r="V19" s="0" t="s">
        <v>106</v>
      </c>
      <c r="X19" s="0" t="s">
        <v>105</v>
      </c>
    </row>
    <row r="20" customFormat="false" ht="12.8" hidden="false" customHeight="false" outlineLevel="0" collapsed="false">
      <c r="A20" s="0" t="n">
        <v>1</v>
      </c>
      <c r="B20" s="0" t="n">
        <v>1000</v>
      </c>
      <c r="C20" s="0" t="n">
        <v>0.2</v>
      </c>
      <c r="D20" s="0" t="n">
        <v>200</v>
      </c>
      <c r="E20" s="0" t="n">
        <f aca="false">(3*D20-2*C20)/(2*(C20+3*D20))</f>
        <v>0.49950016661113</v>
      </c>
      <c r="F20" s="0" t="n">
        <f aca="false">2*C20*(1+E20)</f>
        <v>0.599800066644452</v>
      </c>
      <c r="G20" s="0" t="n">
        <v>0.01</v>
      </c>
      <c r="H20" s="0" t="n">
        <f aca="false">8*G20</f>
        <v>0.08</v>
      </c>
      <c r="I20" s="0" t="n">
        <v>0.5</v>
      </c>
      <c r="J20" s="0" t="n">
        <v>0.75</v>
      </c>
      <c r="K20" s="0" t="n">
        <f aca="false">-2*G20</f>
        <v>-0.02</v>
      </c>
      <c r="L20" s="0" t="n">
        <f aca="false">-K20*2</f>
        <v>0.04</v>
      </c>
      <c r="M20" s="0" t="n">
        <f aca="false">4*G20</f>
        <v>0.04</v>
      </c>
      <c r="N20" s="0" t="n">
        <f aca="false">2*G20</f>
        <v>0.02</v>
      </c>
      <c r="O20" s="0" t="n">
        <f aca="false">N20</f>
        <v>0.02</v>
      </c>
      <c r="P20" s="0" t="n">
        <f aca="false">J20/G20</f>
        <v>75</v>
      </c>
      <c r="Q20" s="2" t="n">
        <f aca="false">M20/G20</f>
        <v>4</v>
      </c>
      <c r="R20" s="2" t="n">
        <v>3</v>
      </c>
      <c r="S20" s="2"/>
      <c r="T20" s="2" t="n">
        <v>200</v>
      </c>
      <c r="U20" s="0" t="s">
        <v>41</v>
      </c>
      <c r="W20" s="0" t="s">
        <v>47</v>
      </c>
      <c r="X20" s="0" t="s">
        <v>107</v>
      </c>
    </row>
    <row r="21" customFormat="false" ht="12.8" hidden="false" customHeight="false" outlineLevel="0" collapsed="false">
      <c r="A21" s="0" t="n">
        <v>1</v>
      </c>
      <c r="B21" s="0" t="n">
        <v>1000</v>
      </c>
      <c r="C21" s="0" t="n">
        <v>0.2</v>
      </c>
      <c r="D21" s="0" t="n">
        <v>200</v>
      </c>
      <c r="E21" s="0" t="n">
        <f aca="false">(3*D21-2*C21)/(2*(C21+3*D21))</f>
        <v>0.49950016661113</v>
      </c>
      <c r="F21" s="0" t="n">
        <f aca="false">2*C21*(1+E21)</f>
        <v>0.599800066644452</v>
      </c>
      <c r="G21" s="0" t="n">
        <v>0.01</v>
      </c>
      <c r="H21" s="0" t="n">
        <v>0.1</v>
      </c>
      <c r="I21" s="0" t="n">
        <v>0.5</v>
      </c>
      <c r="J21" s="0" t="n">
        <v>0.75</v>
      </c>
      <c r="K21" s="0" t="n">
        <f aca="false">-G21</f>
        <v>-0.01</v>
      </c>
      <c r="L21" s="0" t="n">
        <f aca="false">-K21*2</f>
        <v>0.02</v>
      </c>
      <c r="M21" s="0" t="n">
        <f aca="false">4*G21</f>
        <v>0.04</v>
      </c>
      <c r="N21" s="0" t="n">
        <f aca="false">2*G21</f>
        <v>0.02</v>
      </c>
      <c r="O21" s="0" t="n">
        <f aca="false">N21</f>
        <v>0.02</v>
      </c>
      <c r="P21" s="0" t="n">
        <f aca="false">J21/G21</f>
        <v>75</v>
      </c>
      <c r="Q21" s="2" t="n">
        <f aca="false">M21/G21</f>
        <v>4</v>
      </c>
      <c r="R21" s="2" t="n">
        <v>3</v>
      </c>
      <c r="S21" s="2"/>
      <c r="T21" s="2" t="n">
        <v>100</v>
      </c>
      <c r="U21" s="0" t="s">
        <v>41</v>
      </c>
      <c r="V21" s="0" t="s">
        <v>96</v>
      </c>
      <c r="W21" s="0" t="s">
        <v>42</v>
      </c>
      <c r="X21" s="0" t="s">
        <v>108</v>
      </c>
    </row>
    <row r="22" customFormat="false" ht="12.8" hidden="false" customHeight="false" outlineLevel="0" collapsed="false">
      <c r="R22" s="2" t="n">
        <v>4</v>
      </c>
      <c r="S22" s="2" t="n">
        <v>2.66667</v>
      </c>
      <c r="T22" s="2" t="n">
        <v>100</v>
      </c>
      <c r="U22" s="0" t="s">
        <v>41</v>
      </c>
      <c r="V22" s="0" t="s">
        <v>94</v>
      </c>
      <c r="W22" s="0" t="s">
        <v>42</v>
      </c>
    </row>
    <row r="23" customFormat="false" ht="12.8" hidden="false" customHeight="false" outlineLevel="0" collapsed="false">
      <c r="Q23" s="2"/>
      <c r="R23" s="2" t="n">
        <v>2.75</v>
      </c>
      <c r="S23" s="2"/>
      <c r="T23" s="2" t="n">
        <v>275</v>
      </c>
      <c r="U23" s="0" t="s">
        <v>41</v>
      </c>
      <c r="V23" s="0" t="s">
        <v>94</v>
      </c>
    </row>
    <row r="24" customFormat="false" ht="12.8" hidden="false" customHeight="false" outlineLevel="0" collapsed="false">
      <c r="A24" s="0" t="n">
        <v>1</v>
      </c>
      <c r="B24" s="0" t="n">
        <v>1000</v>
      </c>
      <c r="C24" s="0" t="n">
        <v>0.2</v>
      </c>
      <c r="D24" s="0" t="n">
        <v>200</v>
      </c>
      <c r="E24" s="0" t="n">
        <f aca="false">(3*D24-2*C24)/(2*(C24+3*D24))</f>
        <v>0.49950016661113</v>
      </c>
      <c r="F24" s="0" t="n">
        <f aca="false">2*C24*(1+E24)</f>
        <v>0.599800066644452</v>
      </c>
      <c r="G24" s="0" t="n">
        <v>0.01</v>
      </c>
      <c r="H24" s="0" t="n">
        <v>0.05</v>
      </c>
      <c r="I24" s="0" t="n">
        <v>0.5</v>
      </c>
      <c r="J24" s="0" t="n">
        <v>0.75</v>
      </c>
      <c r="K24" s="0" t="n">
        <f aca="false">-G24</f>
        <v>-0.01</v>
      </c>
      <c r="L24" s="0" t="n">
        <f aca="false">-K24*2</f>
        <v>0.02</v>
      </c>
      <c r="M24" s="0" t="n">
        <f aca="false">4*G24</f>
        <v>0.04</v>
      </c>
      <c r="N24" s="0" t="n">
        <f aca="false">2*G24</f>
        <v>0.02</v>
      </c>
      <c r="O24" s="0" t="n">
        <f aca="false">N24</f>
        <v>0.02</v>
      </c>
      <c r="P24" s="0" t="n">
        <f aca="false">J24/G24</f>
        <v>75</v>
      </c>
      <c r="Q24" s="2" t="n">
        <f aca="false">M24/G24</f>
        <v>4</v>
      </c>
      <c r="R24" s="0" t="n">
        <v>2.75</v>
      </c>
      <c r="T24" s="0" t="n">
        <v>275</v>
      </c>
      <c r="U24" s="0" t="s">
        <v>41</v>
      </c>
    </row>
    <row r="25" customFormat="false" ht="12.8" hidden="false" customHeight="false" outlineLevel="0" collapsed="false">
      <c r="R25" s="18" t="n">
        <v>2.75</v>
      </c>
      <c r="S25" s="18"/>
      <c r="T25" s="18" t="n">
        <v>200</v>
      </c>
      <c r="U25" s="18" t="s">
        <v>41</v>
      </c>
      <c r="V25" s="18" t="s">
        <v>94</v>
      </c>
      <c r="W25" s="0" t="s">
        <v>47</v>
      </c>
      <c r="X25" s="0" t="s">
        <v>109</v>
      </c>
      <c r="Y25" s="0" t="s">
        <v>110</v>
      </c>
    </row>
    <row r="26" customFormat="false" ht="12.8" hidden="false" customHeight="false" outlineLevel="0" collapsed="false">
      <c r="R26" s="2" t="n">
        <v>2.75</v>
      </c>
      <c r="S26" s="2" t="n">
        <v>2.48744</v>
      </c>
      <c r="T26" s="2" t="n">
        <v>550</v>
      </c>
      <c r="U26" s="0" t="s">
        <v>41</v>
      </c>
      <c r="V26" s="0" t="s">
        <v>96</v>
      </c>
      <c r="W26" s="0" t="s">
        <v>42</v>
      </c>
      <c r="X26" s="0" t="s">
        <v>109</v>
      </c>
      <c r="Y26" s="0" t="s">
        <v>111</v>
      </c>
    </row>
    <row r="27" customFormat="false" ht="12.8" hidden="false" customHeight="false" outlineLevel="0" collapsed="false">
      <c r="R27" s="2" t="n">
        <v>2.75</v>
      </c>
      <c r="S27" s="0" t="n">
        <v>2.649635</v>
      </c>
      <c r="T27" s="0" t="n">
        <v>275</v>
      </c>
      <c r="U27" s="0" t="s">
        <v>41</v>
      </c>
      <c r="V27" s="0" t="s">
        <v>96</v>
      </c>
    </row>
    <row r="28" customFormat="false" ht="12.8" hidden="false" customHeight="false" outlineLevel="0" collapsed="false">
      <c r="R28" s="18" t="n">
        <v>2.75</v>
      </c>
      <c r="S28" s="18"/>
      <c r="T28" s="18" t="n">
        <v>250</v>
      </c>
      <c r="U28" s="18" t="s">
        <v>41</v>
      </c>
      <c r="V28" s="18" t="s">
        <v>94</v>
      </c>
      <c r="W28" s="0" t="s">
        <v>47</v>
      </c>
    </row>
    <row r="29" customFormat="false" ht="12.8" hidden="false" customHeight="false" outlineLevel="0" collapsed="false">
      <c r="R29" s="2" t="n">
        <v>2.75</v>
      </c>
      <c r="S29" s="2"/>
      <c r="T29" s="2" t="n">
        <v>200</v>
      </c>
      <c r="U29" s="0" t="s">
        <v>41</v>
      </c>
      <c r="V29" s="0" t="s">
        <v>96</v>
      </c>
      <c r="X29" s="0" t="s">
        <v>112</v>
      </c>
    </row>
    <row r="30" customFormat="false" ht="12.8" hidden="false" customHeight="false" outlineLevel="0" collapsed="false">
      <c r="R30" s="2" t="n">
        <v>2.75</v>
      </c>
      <c r="S30" s="2" t="n">
        <v>2.6396</v>
      </c>
      <c r="T30" s="2" t="n">
        <v>275</v>
      </c>
      <c r="V30" s="0" t="s">
        <v>96</v>
      </c>
      <c r="X30" s="0" t="s">
        <v>109</v>
      </c>
    </row>
    <row r="31" customFormat="false" ht="12.8" hidden="false" customHeight="false" outlineLevel="0" collapsed="false">
      <c r="R31" s="18" t="n">
        <v>2.75</v>
      </c>
      <c r="S31" s="18"/>
      <c r="T31" s="18" t="n">
        <v>250</v>
      </c>
      <c r="U31" s="18"/>
      <c r="V31" s="18" t="s">
        <v>94</v>
      </c>
      <c r="W31" s="0" t="s">
        <v>47</v>
      </c>
      <c r="Y31" s="0" t="s">
        <v>113</v>
      </c>
    </row>
    <row r="32" customFormat="false" ht="12.8" hidden="false" customHeight="false" outlineLevel="0" collapsed="false">
      <c r="R32" s="2" t="n">
        <v>2.75</v>
      </c>
      <c r="S32" s="2" t="n">
        <v>2.63945</v>
      </c>
      <c r="T32" s="2" t="n">
        <v>200</v>
      </c>
      <c r="V32" s="0" t="s">
        <v>96</v>
      </c>
    </row>
    <row r="33" customFormat="false" ht="12.8" hidden="false" customHeight="false" outlineLevel="0" collapsed="false">
      <c r="A33" s="0" t="s">
        <v>11</v>
      </c>
      <c r="B33" s="0" t="s">
        <v>13</v>
      </c>
      <c r="C33" s="0" t="s">
        <v>10</v>
      </c>
      <c r="D33" s="0" t="s">
        <v>13</v>
      </c>
      <c r="E33" s="0" t="s">
        <v>81</v>
      </c>
      <c r="F33" s="0" t="s">
        <v>82</v>
      </c>
      <c r="G33" s="0" t="s">
        <v>83</v>
      </c>
      <c r="H33" s="0" t="s">
        <v>7</v>
      </c>
      <c r="I33" s="0" t="s">
        <v>84</v>
      </c>
      <c r="J33" s="0" t="s">
        <v>85</v>
      </c>
      <c r="K33" s="0" t="s">
        <v>86</v>
      </c>
      <c r="M33" s="0" t="s">
        <v>87</v>
      </c>
      <c r="N33" s="0" t="s">
        <v>88</v>
      </c>
      <c r="O33" s="0" t="s">
        <v>89</v>
      </c>
      <c r="P33" s="0" t="s">
        <v>34</v>
      </c>
      <c r="Q33" s="0" t="s">
        <v>90</v>
      </c>
      <c r="R33" s="2"/>
      <c r="S33" s="2"/>
      <c r="T33" s="2"/>
    </row>
    <row r="34" customFormat="false" ht="12.8" hidden="false" customHeight="false" outlineLevel="0" collapsed="false">
      <c r="A34" s="0" t="n">
        <v>1</v>
      </c>
      <c r="B34" s="0" t="n">
        <v>1000</v>
      </c>
      <c r="C34" s="0" t="n">
        <v>0.2</v>
      </c>
      <c r="D34" s="0" t="n">
        <v>200</v>
      </c>
      <c r="E34" s="0" t="n">
        <f aca="false">(3*D34-2*C34)/(2*(C34+3*D34))</f>
        <v>0.49950016661113</v>
      </c>
      <c r="F34" s="0" t="n">
        <f aca="false">2*C34*(1+E34)</f>
        <v>0.599800066644452</v>
      </c>
      <c r="G34" s="0" t="n">
        <v>0.01</v>
      </c>
      <c r="H34" s="0" t="n">
        <v>0.04</v>
      </c>
      <c r="I34" s="0" t="n">
        <v>0.5</v>
      </c>
      <c r="J34" s="0" t="n">
        <v>0.75</v>
      </c>
      <c r="K34" s="0" t="n">
        <f aca="false">-G34</f>
        <v>-0.01</v>
      </c>
      <c r="L34" s="0" t="n">
        <f aca="false">-K34*2</f>
        <v>0.02</v>
      </c>
      <c r="M34" s="0" t="n">
        <f aca="false">10 *G34</f>
        <v>0.1</v>
      </c>
      <c r="N34" s="0" t="n">
        <f aca="false">2*G34</f>
        <v>0.02</v>
      </c>
      <c r="O34" s="0" t="n">
        <f aca="false">N34</f>
        <v>0.02</v>
      </c>
      <c r="P34" s="0" t="n">
        <f aca="false">J34/G34</f>
        <v>75</v>
      </c>
      <c r="Q34" s="2" t="n">
        <f aca="false">M34/G34</f>
        <v>10</v>
      </c>
      <c r="R34" s="2" t="n">
        <v>2.75</v>
      </c>
      <c r="S34" s="2" t="n">
        <v>2.71989</v>
      </c>
      <c r="T34" s="2" t="n">
        <v>275</v>
      </c>
      <c r="U34" s="0" t="s">
        <v>41</v>
      </c>
      <c r="V34" s="0" t="s">
        <v>114</v>
      </c>
      <c r="W34" s="0" t="s">
        <v>42</v>
      </c>
    </row>
    <row r="35" customFormat="false" ht="12.8" hidden="false" customHeight="false" outlineLevel="0" collapsed="false">
      <c r="R35" s="18" t="n">
        <v>2.75</v>
      </c>
      <c r="S35" s="18"/>
      <c r="T35" s="18" t="n">
        <v>350</v>
      </c>
      <c r="U35" s="18"/>
      <c r="V35" s="18" t="s">
        <v>94</v>
      </c>
      <c r="X35" s="0" t="s">
        <v>115</v>
      </c>
    </row>
    <row r="36" customFormat="false" ht="12.8" hidden="false" customHeight="false" outlineLevel="0" collapsed="false">
      <c r="R36" s="2" t="n">
        <v>2.75</v>
      </c>
      <c r="S36" s="2" t="n">
        <v>0.133954</v>
      </c>
      <c r="T36" s="14" t="n">
        <v>350</v>
      </c>
      <c r="U36" s="14"/>
      <c r="V36" s="0" t="s">
        <v>114</v>
      </c>
      <c r="X36" s="0" t="s">
        <v>116</v>
      </c>
    </row>
    <row r="37" customFormat="false" ht="12.8" hidden="false" customHeight="false" outlineLevel="0" collapsed="false">
      <c r="R37" s="2" t="n">
        <v>2.75</v>
      </c>
      <c r="S37" s="2"/>
      <c r="T37" s="14" t="n">
        <v>350</v>
      </c>
      <c r="U37" s="14"/>
      <c r="V37" s="0" t="s">
        <v>114</v>
      </c>
      <c r="X37" s="0" t="s">
        <v>117</v>
      </c>
    </row>
    <row r="38" customFormat="false" ht="12.8" hidden="false" customHeight="false" outlineLevel="0" collapsed="false">
      <c r="R38" s="2" t="n">
        <v>3.5</v>
      </c>
      <c r="S38" s="2"/>
      <c r="T38" s="0" t="n">
        <v>350</v>
      </c>
      <c r="U38" s="14"/>
      <c r="V38" s="14"/>
      <c r="X38" s="0" t="s">
        <v>117</v>
      </c>
    </row>
    <row r="39" customFormat="false" ht="12.8" hidden="false" customHeight="false" outlineLevel="0" collapsed="false">
      <c r="R39" s="2"/>
      <c r="S39" s="2"/>
      <c r="T39" s="0" t="n">
        <v>700</v>
      </c>
      <c r="U39" s="14"/>
      <c r="V39" s="14"/>
    </row>
    <row r="40" customFormat="false" ht="12.8" hidden="false" customHeight="false" outlineLevel="0" collapsed="false">
      <c r="A40" s="0" t="n">
        <v>1</v>
      </c>
      <c r="B40" s="0" t="n">
        <v>1000</v>
      </c>
      <c r="C40" s="0" t="n">
        <v>0.2</v>
      </c>
      <c r="D40" s="0" t="n">
        <v>200</v>
      </c>
      <c r="E40" s="0" t="n">
        <f aca="false">(3*D40-2*C40)/(2*(C40+3*D40))</f>
        <v>0.49950016661113</v>
      </c>
      <c r="F40" s="0" t="n">
        <f aca="false">2*C40*(1+E40)</f>
        <v>0.599800066644452</v>
      </c>
      <c r="G40" s="0" t="n">
        <v>0.01</v>
      </c>
      <c r="H40" s="0" t="n">
        <v>0.01</v>
      </c>
      <c r="I40" s="0" t="n">
        <v>0.5</v>
      </c>
      <c r="J40" s="0" t="n">
        <v>0.75</v>
      </c>
      <c r="K40" s="0" t="n">
        <f aca="false">-G40</f>
        <v>-0.01</v>
      </c>
      <c r="L40" s="0" t="n">
        <f aca="false">-K40*2</f>
        <v>0.02</v>
      </c>
      <c r="M40" s="0" t="n">
        <f aca="false">4*G40</f>
        <v>0.04</v>
      </c>
      <c r="N40" s="0" t="n">
        <f aca="false">2*G40</f>
        <v>0.02</v>
      </c>
      <c r="O40" s="0" t="n">
        <f aca="false">N40</f>
        <v>0.02</v>
      </c>
      <c r="P40" s="0" t="n">
        <f aca="false">J40/G40</f>
        <v>75</v>
      </c>
      <c r="Q40" s="2" t="n">
        <f aca="false">M40/G40</f>
        <v>4</v>
      </c>
      <c r="R40" s="0" t="n">
        <v>2.75</v>
      </c>
      <c r="S40" s="0" t="n">
        <v>2.64964</v>
      </c>
      <c r="T40" s="0" t="n">
        <v>275</v>
      </c>
      <c r="V40" s="0" t="s">
        <v>96</v>
      </c>
      <c r="W40" s="0" t="s">
        <v>42</v>
      </c>
      <c r="X40" s="0" t="s">
        <v>118</v>
      </c>
    </row>
    <row r="44" customFormat="false" ht="12.8" hidden="false" customHeight="false" outlineLevel="0" collapsed="false">
      <c r="A44" s="0" t="n">
        <v>1</v>
      </c>
      <c r="B44" s="0" t="n">
        <v>1000</v>
      </c>
      <c r="C44" s="0" t="n">
        <v>0.2</v>
      </c>
      <c r="D44" s="0" t="n">
        <v>200</v>
      </c>
      <c r="E44" s="0" t="n">
        <f aca="false">(3*D44-2*C44)/(2*(C44+3*D44))</f>
        <v>0.49950016661113</v>
      </c>
      <c r="F44" s="0" t="n">
        <f aca="false">2*C44*(1+E44)</f>
        <v>0.599800066644452</v>
      </c>
      <c r="G44" s="0" t="n">
        <v>0.008</v>
      </c>
      <c r="H44" s="0" t="n">
        <v>0.04</v>
      </c>
      <c r="I44" s="0" t="n">
        <v>0.5</v>
      </c>
      <c r="J44" s="0" t="n">
        <v>0.75</v>
      </c>
      <c r="K44" s="0" t="n">
        <f aca="false">-2*G44</f>
        <v>-0.016</v>
      </c>
      <c r="L44" s="0" t="n">
        <f aca="false">-K44*2</f>
        <v>0.032</v>
      </c>
      <c r="M44" s="0" t="n">
        <f aca="false">4*G44</f>
        <v>0.032</v>
      </c>
      <c r="N44" s="0" t="n">
        <f aca="false">2*G44</f>
        <v>0.016</v>
      </c>
      <c r="O44" s="0" t="n">
        <f aca="false">N44</f>
        <v>0.016</v>
      </c>
      <c r="P44" s="0" t="n">
        <f aca="false">J44/G44</f>
        <v>93.75</v>
      </c>
      <c r="Q44" s="2" t="n">
        <f aca="false">M44/G44</f>
        <v>4</v>
      </c>
      <c r="R44" s="2" t="n">
        <v>2.75</v>
      </c>
      <c r="S44" s="2" t="s">
        <v>119</v>
      </c>
      <c r="T44" s="2" t="n">
        <v>275</v>
      </c>
      <c r="U44" s="0" t="s">
        <v>41</v>
      </c>
      <c r="W44" s="0" t="s">
        <v>42</v>
      </c>
      <c r="X44" s="0" t="s">
        <v>118</v>
      </c>
    </row>
    <row r="45" customFormat="false" ht="12.8" hidden="false" customHeight="false" outlineLevel="0" collapsed="false">
      <c r="R45" s="0" t="n">
        <v>4</v>
      </c>
      <c r="S45" s="0" t="n">
        <v>2.76692</v>
      </c>
      <c r="T45" s="0" t="n">
        <v>400</v>
      </c>
      <c r="W45" s="0" t="s">
        <v>42</v>
      </c>
    </row>
    <row r="46" customFormat="false" ht="12.8" hidden="false" customHeight="false" outlineLevel="0" collapsed="false">
      <c r="R46" s="18" t="n">
        <v>3</v>
      </c>
      <c r="S46" s="18" t="n">
        <v>2.7592</v>
      </c>
      <c r="T46" s="18" t="n">
        <v>300</v>
      </c>
      <c r="U46" s="18" t="s">
        <v>41</v>
      </c>
      <c r="V46" s="18" t="s">
        <v>94</v>
      </c>
      <c r="W46" s="18" t="s">
        <v>47</v>
      </c>
      <c r="X46" s="0" t="s">
        <v>115</v>
      </c>
    </row>
    <row r="47" customFormat="false" ht="12.8" hidden="false" customHeight="false" outlineLevel="0" collapsed="false">
      <c r="A47" s="0" t="n">
        <v>1</v>
      </c>
      <c r="B47" s="0" t="n">
        <v>1000</v>
      </c>
      <c r="C47" s="0" t="n">
        <v>0.2</v>
      </c>
      <c r="D47" s="0" t="n">
        <v>200</v>
      </c>
      <c r="E47" s="0" t="n">
        <f aca="false">(3*D47-2*C47)/(2*(C47+3*D47))</f>
        <v>0.49950016661113</v>
      </c>
      <c r="F47" s="0" t="n">
        <f aca="false">2*C47*(1+E47)</f>
        <v>0.599800066644452</v>
      </c>
      <c r="G47" s="0" t="n">
        <v>0.008</v>
      </c>
      <c r="H47" s="0" t="n">
        <v>0.04</v>
      </c>
      <c r="I47" s="0" t="n">
        <v>0.5</v>
      </c>
      <c r="J47" s="0" t="n">
        <v>0.75</v>
      </c>
      <c r="K47" s="0" t="n">
        <f aca="false">-1*G47</f>
        <v>-0.008</v>
      </c>
      <c r="L47" s="0" t="n">
        <f aca="false">-K47*2</f>
        <v>0.016</v>
      </c>
      <c r="M47" s="0" t="n">
        <f aca="false">10*G47</f>
        <v>0.08</v>
      </c>
      <c r="N47" s="0" t="n">
        <f aca="false">2*G47</f>
        <v>0.016</v>
      </c>
      <c r="O47" s="0" t="n">
        <f aca="false">N47</f>
        <v>0.016</v>
      </c>
      <c r="P47" s="0" t="n">
        <f aca="false">J47/G47</f>
        <v>93.75</v>
      </c>
      <c r="Q47" s="2" t="n">
        <f aca="false">M47/G47</f>
        <v>10</v>
      </c>
      <c r="R47" s="0" t="n">
        <v>2.8</v>
      </c>
      <c r="S47" s="0" t="n">
        <v>2.74982</v>
      </c>
      <c r="T47" s="0" t="n">
        <v>280</v>
      </c>
      <c r="V47" s="0" t="s">
        <v>96</v>
      </c>
    </row>
    <row r="48" customFormat="false" ht="12.8" hidden="false" customHeight="false" outlineLevel="0" collapsed="false">
      <c r="R48" s="2" t="n">
        <v>2.85</v>
      </c>
      <c r="S48" s="2"/>
      <c r="T48" s="2" t="n">
        <v>400</v>
      </c>
      <c r="V48" s="0" t="s">
        <v>114</v>
      </c>
    </row>
    <row r="49" customFormat="false" ht="12.8" hidden="false" customHeight="false" outlineLevel="0" collapsed="false">
      <c r="R49" s="0" t="n">
        <v>2.85</v>
      </c>
      <c r="T49" s="0" t="n">
        <v>450</v>
      </c>
      <c r="V49" s="0" t="s">
        <v>114</v>
      </c>
    </row>
    <row r="50" customFormat="false" ht="12.8" hidden="false" customHeight="false" outlineLevel="0" collapsed="false">
      <c r="T50" s="0" t="n">
        <v>500</v>
      </c>
    </row>
  </sheetData>
  <mergeCells count="3">
    <mergeCell ref="X5:AC5"/>
    <mergeCell ref="X7:AC7"/>
    <mergeCell ref="B15:W1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2021-05-17T13:09:58Z</dcterms:created>
  <dc:creator/>
  <dc:description/>
  <dc:language>en-US</dc:language>
  <cp:lastModifiedBy/>
  <dcterms:modified xsi:type="dcterms:W3CDTF">2021-06-03T14:32:51Z</dcterms:modified>
  <cp:revision>287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