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"/>
    </mc:Choice>
  </mc:AlternateContent>
  <xr:revisionPtr revIDLastSave="0" documentId="8_{8F9A7B7C-6AD9-D045-BB69-324A5D15365F}" xr6:coauthVersionLast="46" xr6:coauthVersionMax="46" xr10:uidLastSave="{00000000-0000-0000-0000-000000000000}"/>
  <bookViews>
    <workbookView xWindow="0" yWindow="500" windowWidth="20900" windowHeight="15300" tabRatio="500" activeTab="2" xr2:uid="{00000000-000D-0000-FFFF-FFFF00000000}"/>
  </bookViews>
  <sheets>
    <sheet name="Info" sheetId="1" r:id="rId1"/>
    <sheet name="Sheet2" sheetId="2" r:id="rId2"/>
    <sheet name="Task2" sheetId="3" r:id="rId3"/>
    <sheet name="Task3" sheetId="4" r:id="rId4"/>
    <sheet name="Task4-3D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16" i="4" l="1"/>
  <c r="L16" i="4"/>
  <c r="J16" i="4"/>
  <c r="I16" i="4"/>
  <c r="K16" i="4" s="1"/>
  <c r="L10" i="3"/>
  <c r="M14" i="5"/>
  <c r="K14" i="5"/>
  <c r="L14" i="5" s="1"/>
  <c r="J14" i="5"/>
  <c r="N14" i="5" s="1"/>
  <c r="I14" i="5"/>
  <c r="H14" i="5"/>
  <c r="E14" i="5"/>
  <c r="M9" i="5"/>
  <c r="K9" i="5"/>
  <c r="L9" i="5" s="1"/>
  <c r="J9" i="5"/>
  <c r="N9" i="5" s="1"/>
  <c r="I9" i="5"/>
  <c r="H9" i="5"/>
  <c r="E9" i="5"/>
  <c r="M4" i="5"/>
  <c r="K4" i="5"/>
  <c r="L4" i="5" s="1"/>
  <c r="J4" i="5"/>
  <c r="N4" i="5" s="1"/>
  <c r="I4" i="5"/>
  <c r="H4" i="5"/>
  <c r="E4" i="5"/>
  <c r="M2" i="5"/>
  <c r="K2" i="5"/>
  <c r="L2" i="5" s="1"/>
  <c r="J2" i="5"/>
  <c r="N2" i="5" s="1"/>
  <c r="I2" i="5"/>
  <c r="H2" i="5"/>
  <c r="E2" i="5"/>
  <c r="M10" i="4"/>
  <c r="L10" i="4"/>
  <c r="K10" i="4"/>
  <c r="J10" i="4"/>
  <c r="I10" i="4"/>
  <c r="M7" i="4"/>
  <c r="L7" i="4"/>
  <c r="I7" i="4"/>
  <c r="J7" i="4" s="1"/>
  <c r="M5" i="4"/>
  <c r="L5" i="4"/>
  <c r="J5" i="4"/>
  <c r="I5" i="4"/>
  <c r="K5" i="4" s="1"/>
  <c r="M2" i="4"/>
  <c r="L2" i="4"/>
  <c r="K2" i="4"/>
  <c r="I2" i="4"/>
  <c r="J2" i="4" s="1"/>
  <c r="G34" i="3"/>
  <c r="F34" i="3"/>
  <c r="G31" i="3"/>
  <c r="F31" i="3"/>
  <c r="G26" i="3"/>
  <c r="F26" i="3"/>
  <c r="G24" i="3"/>
  <c r="F24" i="3"/>
  <c r="G23" i="3"/>
  <c r="F23" i="3"/>
  <c r="G21" i="3"/>
  <c r="F21" i="3"/>
  <c r="G19" i="3"/>
  <c r="F19" i="3"/>
  <c r="G18" i="3"/>
  <c r="F18" i="3"/>
  <c r="V14" i="3"/>
  <c r="S14" i="3"/>
  <c r="W14" i="3" s="1"/>
  <c r="N14" i="3"/>
  <c r="C14" i="3" s="1"/>
  <c r="L14" i="3"/>
  <c r="K14" i="3"/>
  <c r="S13" i="3"/>
  <c r="V13" i="3" s="1"/>
  <c r="N13" i="3"/>
  <c r="L13" i="3"/>
  <c r="K13" i="3"/>
  <c r="C13" i="3"/>
  <c r="V10" i="3"/>
  <c r="S10" i="3"/>
  <c r="W10" i="3" s="1"/>
  <c r="N10" i="3"/>
  <c r="C10" i="3" s="1"/>
  <c r="K10" i="3"/>
  <c r="W9" i="3"/>
  <c r="S9" i="3"/>
  <c r="V9" i="3" s="1"/>
  <c r="N9" i="3"/>
  <c r="L9" i="3"/>
  <c r="K9" i="3"/>
  <c r="C9" i="3"/>
  <c r="V8" i="3"/>
  <c r="S8" i="3"/>
  <c r="W8" i="3" s="1"/>
  <c r="N8" i="3"/>
  <c r="C8" i="3" s="1"/>
  <c r="L8" i="3"/>
  <c r="K8" i="3"/>
  <c r="S7" i="3"/>
  <c r="V7" i="3" s="1"/>
  <c r="N7" i="3"/>
  <c r="L7" i="3"/>
  <c r="K7" i="3"/>
  <c r="C7" i="3"/>
  <c r="V6" i="3"/>
  <c r="S6" i="3"/>
  <c r="W6" i="3" s="1"/>
  <c r="N6" i="3"/>
  <c r="C6" i="3" s="1"/>
  <c r="L6" i="3"/>
  <c r="K6" i="3"/>
  <c r="W5" i="3"/>
  <c r="S5" i="3"/>
  <c r="V5" i="3" s="1"/>
  <c r="N5" i="3"/>
  <c r="L5" i="3"/>
  <c r="K5" i="3"/>
  <c r="C5" i="3"/>
  <c r="V4" i="3"/>
  <c r="S4" i="3"/>
  <c r="W4" i="3" s="1"/>
  <c r="N4" i="3"/>
  <c r="C4" i="3" s="1"/>
  <c r="L4" i="3"/>
  <c r="K4" i="3"/>
  <c r="S3" i="3"/>
  <c r="V3" i="3" s="1"/>
  <c r="N3" i="3"/>
  <c r="L3" i="3"/>
  <c r="K3" i="3"/>
  <c r="C3" i="3"/>
  <c r="V2" i="3"/>
  <c r="S2" i="3"/>
  <c r="W2" i="3" s="1"/>
  <c r="N2" i="3"/>
  <c r="C2" i="3" s="1"/>
  <c r="L2" i="3"/>
  <c r="K2" i="3"/>
  <c r="O72" i="1"/>
  <c r="J72" i="1"/>
  <c r="K72" i="1" s="1"/>
  <c r="L72" i="1" s="1"/>
  <c r="P72" i="1" s="1"/>
  <c r="I72" i="1"/>
  <c r="O71" i="1"/>
  <c r="J71" i="1"/>
  <c r="K71" i="1" s="1"/>
  <c r="L71" i="1" s="1"/>
  <c r="P71" i="1" s="1"/>
  <c r="I71" i="1"/>
  <c r="O70" i="1"/>
  <c r="J70" i="1"/>
  <c r="K70" i="1" s="1"/>
  <c r="L70" i="1" s="1"/>
  <c r="P70" i="1" s="1"/>
  <c r="I70" i="1"/>
  <c r="O69" i="1"/>
  <c r="J69" i="1"/>
  <c r="K69" i="1" s="1"/>
  <c r="L69" i="1" s="1"/>
  <c r="P69" i="1" s="1"/>
  <c r="I69" i="1"/>
  <c r="O66" i="1"/>
  <c r="J66" i="1"/>
  <c r="K66" i="1" s="1"/>
  <c r="L66" i="1" s="1"/>
  <c r="P66" i="1" s="1"/>
  <c r="I66" i="1"/>
  <c r="O65" i="1"/>
  <c r="J65" i="1"/>
  <c r="K65" i="1" s="1"/>
  <c r="L65" i="1" s="1"/>
  <c r="P65" i="1" s="1"/>
  <c r="I65" i="1"/>
  <c r="O64" i="1"/>
  <c r="J64" i="1"/>
  <c r="K64" i="1" s="1"/>
  <c r="L64" i="1" s="1"/>
  <c r="P64" i="1" s="1"/>
  <c r="I64" i="1"/>
  <c r="O63" i="1"/>
  <c r="J63" i="1"/>
  <c r="K63" i="1" s="1"/>
  <c r="L63" i="1" s="1"/>
  <c r="P63" i="1" s="1"/>
  <c r="I63" i="1"/>
  <c r="N59" i="1"/>
  <c r="L59" i="1"/>
  <c r="K59" i="1"/>
  <c r="N58" i="1"/>
  <c r="L58" i="1"/>
  <c r="K58" i="1"/>
  <c r="C58" i="1"/>
  <c r="U57" i="1"/>
  <c r="Q57" i="1"/>
  <c r="R57" i="1" s="1"/>
  <c r="V57" i="1" s="1"/>
  <c r="P57" i="1"/>
  <c r="N57" i="1"/>
  <c r="C57" i="1" s="1"/>
  <c r="L57" i="1"/>
  <c r="K57" i="1"/>
  <c r="C54" i="1"/>
  <c r="C53" i="1"/>
  <c r="P52" i="1"/>
  <c r="C48" i="1"/>
  <c r="C47" i="1"/>
  <c r="N46" i="1"/>
  <c r="L46" i="1"/>
  <c r="K46" i="1"/>
  <c r="C46" i="1"/>
  <c r="N45" i="1"/>
  <c r="L45" i="1"/>
  <c r="K45" i="1"/>
  <c r="C45" i="1"/>
  <c r="N44" i="1"/>
  <c r="L44" i="1"/>
  <c r="K44" i="1"/>
  <c r="C44" i="1"/>
  <c r="X43" i="1"/>
  <c r="T43" i="1"/>
  <c r="U43" i="1" s="1"/>
  <c r="Y43" i="1" s="1"/>
  <c r="S43" i="1"/>
  <c r="N43" i="1"/>
  <c r="C43" i="1" s="1"/>
  <c r="L43" i="1"/>
  <c r="K43" i="1"/>
  <c r="O40" i="1"/>
  <c r="J40" i="1"/>
  <c r="K40" i="1" s="1"/>
  <c r="L40" i="1" s="1"/>
  <c r="P40" i="1" s="1"/>
  <c r="I40" i="1"/>
  <c r="O39" i="1"/>
  <c r="J39" i="1"/>
  <c r="K39" i="1" s="1"/>
  <c r="L39" i="1" s="1"/>
  <c r="P39" i="1" s="1"/>
  <c r="I39" i="1"/>
  <c r="O36" i="1"/>
  <c r="J36" i="1"/>
  <c r="K36" i="1" s="1"/>
  <c r="L36" i="1" s="1"/>
  <c r="P36" i="1" s="1"/>
  <c r="I36" i="1"/>
  <c r="O35" i="1"/>
  <c r="J35" i="1"/>
  <c r="K35" i="1" s="1"/>
  <c r="L35" i="1" s="1"/>
  <c r="P35" i="1" s="1"/>
  <c r="I35" i="1"/>
  <c r="O32" i="1"/>
  <c r="J32" i="1"/>
  <c r="K32" i="1" s="1"/>
  <c r="L32" i="1" s="1"/>
  <c r="P32" i="1" s="1"/>
  <c r="I32" i="1"/>
  <c r="O31" i="1"/>
  <c r="J31" i="1"/>
  <c r="K31" i="1" s="1"/>
  <c r="L31" i="1" s="1"/>
  <c r="P31" i="1" s="1"/>
  <c r="I31" i="1"/>
  <c r="O30" i="1"/>
  <c r="J30" i="1"/>
  <c r="K30" i="1" s="1"/>
  <c r="L30" i="1" s="1"/>
  <c r="P30" i="1" s="1"/>
  <c r="I30" i="1"/>
  <c r="O29" i="1"/>
  <c r="J29" i="1"/>
  <c r="K29" i="1" s="1"/>
  <c r="L29" i="1" s="1"/>
  <c r="P29" i="1" s="1"/>
  <c r="I29" i="1"/>
  <c r="O28" i="1"/>
  <c r="J28" i="1"/>
  <c r="K28" i="1" s="1"/>
  <c r="L28" i="1" s="1"/>
  <c r="P28" i="1" s="1"/>
  <c r="I28" i="1"/>
  <c r="O27" i="1"/>
  <c r="J27" i="1"/>
  <c r="K27" i="1" s="1"/>
  <c r="L27" i="1" s="1"/>
  <c r="P27" i="1" s="1"/>
  <c r="I27" i="1"/>
  <c r="O26" i="1"/>
  <c r="J26" i="1"/>
  <c r="K26" i="1" s="1"/>
  <c r="L26" i="1" s="1"/>
  <c r="P26" i="1" s="1"/>
  <c r="I26" i="1"/>
  <c r="O23" i="1"/>
  <c r="J23" i="1"/>
  <c r="K23" i="1" s="1"/>
  <c r="L23" i="1" s="1"/>
  <c r="P23" i="1" s="1"/>
  <c r="I23" i="1"/>
  <c r="O22" i="1"/>
  <c r="J22" i="1"/>
  <c r="K22" i="1" s="1"/>
  <c r="L22" i="1" s="1"/>
  <c r="P22" i="1" s="1"/>
  <c r="I22" i="1"/>
  <c r="O21" i="1"/>
  <c r="J21" i="1"/>
  <c r="K21" i="1" s="1"/>
  <c r="L21" i="1" s="1"/>
  <c r="P21" i="1" s="1"/>
  <c r="I21" i="1"/>
  <c r="O20" i="1"/>
  <c r="J20" i="1"/>
  <c r="K20" i="1" s="1"/>
  <c r="L20" i="1" s="1"/>
  <c r="P20" i="1" s="1"/>
  <c r="I20" i="1"/>
  <c r="O18" i="1"/>
  <c r="J18" i="1"/>
  <c r="K18" i="1" s="1"/>
  <c r="L18" i="1" s="1"/>
  <c r="P18" i="1" s="1"/>
  <c r="I18" i="1"/>
  <c r="O17" i="1"/>
  <c r="J17" i="1"/>
  <c r="K17" i="1" s="1"/>
  <c r="L17" i="1" s="1"/>
  <c r="P17" i="1" s="1"/>
  <c r="I17" i="1"/>
  <c r="O16" i="1"/>
  <c r="J16" i="1"/>
  <c r="K16" i="1" s="1"/>
  <c r="L16" i="1" s="1"/>
  <c r="P16" i="1" s="1"/>
  <c r="I16" i="1"/>
  <c r="O15" i="1"/>
  <c r="J15" i="1"/>
  <c r="K15" i="1" s="1"/>
  <c r="L15" i="1" s="1"/>
  <c r="P15" i="1" s="1"/>
  <c r="I15" i="1"/>
  <c r="O12" i="1"/>
  <c r="J12" i="1"/>
  <c r="K12" i="1" s="1"/>
  <c r="L12" i="1" s="1"/>
  <c r="P12" i="1" s="1"/>
  <c r="I12" i="1"/>
  <c r="O11" i="1"/>
  <c r="J11" i="1"/>
  <c r="K11" i="1" s="1"/>
  <c r="L11" i="1" s="1"/>
  <c r="P11" i="1" s="1"/>
  <c r="I11" i="1"/>
  <c r="O9" i="1"/>
  <c r="J9" i="1"/>
  <c r="K9" i="1" s="1"/>
  <c r="L9" i="1" s="1"/>
  <c r="P9" i="1" s="1"/>
  <c r="I9" i="1"/>
  <c r="O8" i="1"/>
  <c r="J8" i="1"/>
  <c r="K8" i="1" s="1"/>
  <c r="L8" i="1" s="1"/>
  <c r="P8" i="1" s="1"/>
  <c r="I8" i="1"/>
  <c r="O7" i="1"/>
  <c r="J7" i="1"/>
  <c r="K7" i="1" s="1"/>
  <c r="L7" i="1" s="1"/>
  <c r="P7" i="1" s="1"/>
  <c r="I7" i="1"/>
  <c r="O6" i="1"/>
  <c r="J6" i="1"/>
  <c r="K6" i="1" s="1"/>
  <c r="L6" i="1" s="1"/>
  <c r="P6" i="1" s="1"/>
  <c r="I6" i="1"/>
  <c r="O5" i="1"/>
  <c r="J5" i="1"/>
  <c r="K5" i="1" s="1"/>
  <c r="L5" i="1" s="1"/>
  <c r="P5" i="1" s="1"/>
  <c r="I5" i="1"/>
  <c r="O4" i="1"/>
  <c r="J4" i="1"/>
  <c r="K4" i="1" s="1"/>
  <c r="L4" i="1" s="1"/>
  <c r="P4" i="1" s="1"/>
  <c r="I4" i="1"/>
  <c r="O3" i="1"/>
  <c r="J3" i="1"/>
  <c r="K3" i="1" s="1"/>
  <c r="L3" i="1" s="1"/>
  <c r="P3" i="1" s="1"/>
  <c r="I3" i="1"/>
  <c r="O2" i="1"/>
  <c r="K2" i="1"/>
  <c r="L2" i="1" s="1"/>
  <c r="J2" i="1"/>
  <c r="I2" i="1"/>
  <c r="W3" i="3" l="1"/>
  <c r="W7" i="3"/>
  <c r="W13" i="3"/>
  <c r="K7" i="4"/>
</calcChain>
</file>

<file path=xl/sharedStrings.xml><?xml version="1.0" encoding="utf-8"?>
<sst xmlns="http://schemas.openxmlformats.org/spreadsheetml/2006/main" count="383" uniqueCount="114">
  <si>
    <t>mu</t>
  </si>
  <si>
    <t>Gc</t>
  </si>
  <si>
    <t>kappa</t>
  </si>
  <si>
    <t>L</t>
  </si>
  <si>
    <t>H</t>
  </si>
  <si>
    <t>Pred Delta</t>
  </si>
  <si>
    <t>Delta</t>
  </si>
  <si>
    <t>hsize</t>
  </si>
  <si>
    <t xml:space="preserve">N </t>
  </si>
  <si>
    <t>lambda_a</t>
  </si>
  <si>
    <t>a</t>
  </si>
  <si>
    <t>J_a</t>
  </si>
  <si>
    <t>E(+)</t>
  </si>
  <si>
    <t>E(-)</t>
  </si>
  <si>
    <t>J_num</t>
  </si>
  <si>
    <t>Error</t>
  </si>
  <si>
    <t>Hui’s test</t>
  </si>
  <si>
    <t>+</t>
  </si>
  <si>
    <t>-</t>
  </si>
  <si>
    <t>Gc_effective</t>
  </si>
  <si>
    <t>Pred Delta (Gc)</t>
  </si>
  <si>
    <t>Pred Delta (Gc_e)</t>
  </si>
  <si>
    <t>Num Delta</t>
  </si>
  <si>
    <t>Delta Error (Gc)</t>
  </si>
  <si>
    <t>Delta Error (Gc_e)</t>
  </si>
  <si>
    <t>ell</t>
  </si>
  <si>
    <t>ms_r</t>
  </si>
  <si>
    <t>ms</t>
  </si>
  <si>
    <t>pf</t>
  </si>
  <si>
    <t>Nx = 300, Ny = 50</t>
  </si>
  <si>
    <t>Nx = 500, Ny = 80</t>
  </si>
  <si>
    <t>STABILIZED</t>
  </si>
  <si>
    <t>Nx = 600 Ny = 60</t>
  </si>
  <si>
    <t>Nx = 1000, Ny = 166</t>
  </si>
  <si>
    <t>Nx = 1200 Ny = 200</t>
  </si>
  <si>
    <t>2DShearTest3Ref</t>
  </si>
  <si>
    <t>Div</t>
  </si>
  <si>
    <t>Try Again</t>
  </si>
  <si>
    <t>Nx=250, Ny=50</t>
  </si>
  <si>
    <t>Nx=400, Ny=80</t>
  </si>
  <si>
    <t>DIV</t>
  </si>
  <si>
    <t>Nx=500, Ny=50</t>
  </si>
  <si>
    <t>Kappa</t>
  </si>
  <si>
    <t>Steps</t>
  </si>
  <si>
    <t>b</t>
  </si>
  <si>
    <t>c</t>
  </si>
  <si>
    <t>d</t>
  </si>
  <si>
    <t>S vs NS</t>
  </si>
  <si>
    <t>Mod</t>
  </si>
  <si>
    <t>Even vs. Ref</t>
  </si>
  <si>
    <t>Nx</t>
  </si>
  <si>
    <t>Ny</t>
  </si>
  <si>
    <t>Saved/Deleted</t>
  </si>
  <si>
    <t>Name</t>
  </si>
  <si>
    <t>Divergence Info</t>
  </si>
  <si>
    <t>NS</t>
  </si>
  <si>
    <t>ln(J)</t>
  </si>
  <si>
    <t>Even</t>
  </si>
  <si>
    <t>Alt</t>
  </si>
  <si>
    <t>S</t>
  </si>
  <si>
    <t>(J-1)</t>
  </si>
  <si>
    <t>Ref</t>
  </si>
  <si>
    <t>Saved</t>
  </si>
  <si>
    <t>Step 145: AM Iteration: 2681,  alpha_error:     0.28819523  *** Warning: PETSc SNES solver diverged in 1 iterations with divergence reason DIVERGED_FUNCTION_COUNT.</t>
  </si>
  <si>
    <t>Discrete Trials</t>
  </si>
  <si>
    <t>lnJ</t>
  </si>
  <si>
    <t>Div Delta</t>
  </si>
  <si>
    <t>N/A</t>
  </si>
  <si>
    <t>x_d</t>
  </si>
  <si>
    <t>x_m</t>
  </si>
  <si>
    <t>c_d</t>
  </si>
  <si>
    <t>y_d</t>
  </si>
  <si>
    <t>y_m</t>
  </si>
  <si>
    <t>r_d</t>
  </si>
  <si>
    <t>y_r</t>
  </si>
  <si>
    <t>Circle Point</t>
  </si>
  <si>
    <t>MidPoint</t>
  </si>
  <si>
    <t>Nx (inner)</t>
  </si>
  <si>
    <t>Ny (Inner)</t>
  </si>
  <si>
    <t>Loading</t>
  </si>
  <si>
    <t>Even/Exp</t>
  </si>
  <si>
    <t>Propagated</t>
  </si>
  <si>
    <t>C/D</t>
  </si>
  <si>
    <t>Status</t>
  </si>
  <si>
    <t>Error Message</t>
  </si>
  <si>
    <t>C</t>
  </si>
  <si>
    <t>Deleted</t>
  </si>
  <si>
    <t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</si>
  <si>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</si>
  <si>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>Exp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</si>
  <si>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</si>
  <si>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</si>
  <si>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</si>
  <si>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</si>
  <si>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</si>
  <si>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>hr (hsize)</t>
  </si>
  <si>
    <t>h</t>
  </si>
  <si>
    <t>W</t>
  </si>
  <si>
    <t>T (Thickness is 2*T)</t>
  </si>
  <si>
    <t>H0</t>
  </si>
  <si>
    <t>H1</t>
  </si>
  <si>
    <t>W0</t>
  </si>
  <si>
    <t>Ny (limit)</t>
  </si>
  <si>
    <t>Load Steps</t>
  </si>
  <si>
    <t>Con/Div</t>
  </si>
  <si>
    <t>Int</t>
  </si>
  <si>
    <t>Con</t>
  </si>
  <si>
    <t xml:space="preserve">Con 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</si>
  <si>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</si>
  <si>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</si>
  <si>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</si>
  <si>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</si>
  <si>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</si>
  <si>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 xml:space="preserve">full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</si>
</sst>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E5CA"/>
        <bgColor rgb="FFFCD3C1"/>
      </patternFill>
    </fill>
    <fill>
      <patternFill patternType="solid">
        <fgColor rgb="FFADC5E7"/>
        <bgColor rgb="FFC0C0C0"/>
      </patternFill>
    </fill>
    <fill>
      <patternFill patternType="solid">
        <fgColor rgb="FFDFCCE4"/>
        <bgColor rgb="FFFCD3C1"/>
      </patternFill>
    </fill>
    <fill>
      <patternFill patternType="solid">
        <fgColor rgb="FFFAA61A"/>
        <bgColor rgb="FFFFCC00"/>
      </patternFill>
    </fill>
    <fill>
      <patternFill patternType="solid">
        <fgColor rgb="FFFCD3C1"/>
        <bgColor rgb="FFFFE5C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/>
    <xf numFmtId="0" fontId="0" fillId="0" borderId="0" xfId="0" applyFont="1"/>
    <xf numFmtId="11" fontId="0" fillId="0" borderId="0" xfId="0" applyNumberFormat="1"/>
    <xf numFmtId="0" fontId="0" fillId="3" borderId="0" xfId="0" applyFill="1"/>
    <xf numFmtId="11" fontId="0" fillId="0" borderId="0" xfId="0" applyNumberFormat="1" applyFont="1"/>
    <xf numFmtId="0" fontId="0" fillId="4" borderId="0" xfId="0" applyFill="1"/>
    <xf numFmtId="11" fontId="0" fillId="4" borderId="0" xfId="0" applyNumberFormat="1" applyFill="1"/>
    <xf numFmtId="11" fontId="0" fillId="4" borderId="0" xfId="0" applyNumberFormat="1" applyFont="1" applyFill="1"/>
    <xf numFmtId="0" fontId="0" fillId="5" borderId="0" xfId="0" applyFill="1"/>
    <xf numFmtId="11" fontId="0" fillId="5" borderId="0" xfId="0" applyNumberFormat="1" applyFill="1"/>
    <xf numFmtId="11" fontId="0" fillId="6" borderId="0" xfId="0" applyNumberFormat="1" applyFont="1" applyFill="1"/>
    <xf numFmtId="0" fontId="0" fillId="3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403420</xdr:colOff>
      <xdr:row>13</xdr:row>
      <xdr:rowOff>51200</xdr:rowOff>
    </xdr:from>
    <xdr:to>
      <xdr:col>21</xdr:col>
      <xdr:colOff>282060</xdr:colOff>
      <xdr:row>34</xdr:row>
      <xdr:rowOff>106980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607620" y="3035700"/>
          <a:ext cx="2786940" cy="3522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601560</xdr:colOff>
      <xdr:row>9</xdr:row>
      <xdr:rowOff>1080</xdr:rowOff>
    </xdr:from>
    <xdr:to>
      <xdr:col>21</xdr:col>
      <xdr:colOff>592200</xdr:colOff>
      <xdr:row>26</xdr:row>
      <xdr:rowOff>153720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6800" y="2313720"/>
          <a:ext cx="1616400" cy="29160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opLeftCell="A51" zoomScaleNormal="100" workbookViewId="0">
      <selection activeCell="Q2" sqref="Q2"/>
    </sheetView>
  </sheetViews>
  <sheetFormatPr baseColWidth="10" defaultColWidth="8.83203125" defaultRowHeight="13" x14ac:dyDescent="0.15"/>
  <cols>
    <col min="1" max="7" width="11.6640625" customWidth="1"/>
    <col min="8" max="8" width="18.1640625" customWidth="1"/>
    <col min="9" max="1025" width="11.6640625" customWidth="1"/>
  </cols>
  <sheetData>
    <row r="1" spans="1:17" x14ac:dyDescent="0.15">
      <c r="A1" t="s">
        <v>0</v>
      </c>
      <c r="B1" t="s">
        <v>1</v>
      </c>
      <c r="C1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6" t="s">
        <v>14</v>
      </c>
      <c r="P1" t="s">
        <v>15</v>
      </c>
      <c r="Q1" s="6"/>
    </row>
    <row r="2" spans="1:17" x14ac:dyDescent="0.15">
      <c r="A2">
        <v>1</v>
      </c>
      <c r="B2">
        <v>1</v>
      </c>
      <c r="C2" s="7">
        <v>100000</v>
      </c>
      <c r="D2">
        <v>12</v>
      </c>
      <c r="E2">
        <v>0.5</v>
      </c>
      <c r="F2">
        <v>0.46589999999999998</v>
      </c>
      <c r="G2">
        <v>0.46</v>
      </c>
      <c r="H2">
        <v>0.02</v>
      </c>
      <c r="I2">
        <f t="shared" ref="I2:I9" si="0">D2/(2*H2)</f>
        <v>300</v>
      </c>
      <c r="J2">
        <f t="shared" ref="J2:J9" si="1">1+G2/E2</f>
        <v>1.92</v>
      </c>
      <c r="K2">
        <f t="shared" ref="K2:K9" si="2">2*SQRT(E2/PI())*(J2-1/J2)</f>
        <v>1.1163734813233424</v>
      </c>
      <c r="L2">
        <f t="shared" ref="L2:L9" si="3">A2*PI()*(K2^2)/4</f>
        <v>0.97883368055555531</v>
      </c>
      <c r="M2" s="7">
        <v>5.8624315607501796</v>
      </c>
      <c r="N2" s="7">
        <v>5.9402212551688303</v>
      </c>
      <c r="O2">
        <f t="shared" ref="O2:O9" si="4">-(M2-N2)/(4*H2)</f>
        <v>0.97237118023313363</v>
      </c>
      <c r="P2" t="e">
        <v>#NAME?</v>
      </c>
    </row>
    <row r="3" spans="1:17" x14ac:dyDescent="0.15">
      <c r="A3">
        <v>1</v>
      </c>
      <c r="B3">
        <v>1</v>
      </c>
      <c r="C3" s="7">
        <v>100000</v>
      </c>
      <c r="D3">
        <v>10</v>
      </c>
      <c r="E3">
        <v>0.5</v>
      </c>
      <c r="F3">
        <v>0.46589999999999998</v>
      </c>
      <c r="G3">
        <v>0.46</v>
      </c>
      <c r="H3">
        <v>0.02</v>
      </c>
      <c r="I3">
        <f t="shared" si="0"/>
        <v>250</v>
      </c>
      <c r="J3">
        <f t="shared" si="1"/>
        <v>1.92</v>
      </c>
      <c r="K3">
        <f t="shared" si="2"/>
        <v>1.1163734813233424</v>
      </c>
      <c r="L3">
        <f t="shared" si="3"/>
        <v>0.97883368055555531</v>
      </c>
      <c r="M3" s="7">
        <v>4.88776993694953</v>
      </c>
      <c r="N3" s="7">
        <v>4.9634767245264699</v>
      </c>
      <c r="O3">
        <f t="shared" si="4"/>
        <v>0.94633484471174922</v>
      </c>
      <c r="P3" s="8">
        <f t="shared" ref="P3:P9" si="5">ABS(L3-O3)/L3*100</f>
        <v>3.3201591332003169</v>
      </c>
    </row>
    <row r="4" spans="1:17" x14ac:dyDescent="0.15">
      <c r="A4">
        <v>1</v>
      </c>
      <c r="B4">
        <v>1</v>
      </c>
      <c r="C4" s="7">
        <v>100000</v>
      </c>
      <c r="D4">
        <v>8</v>
      </c>
      <c r="E4">
        <v>0.5</v>
      </c>
      <c r="F4">
        <v>0.46589999999999998</v>
      </c>
      <c r="G4">
        <v>0.46</v>
      </c>
      <c r="H4">
        <v>0.02</v>
      </c>
      <c r="I4">
        <f t="shared" si="0"/>
        <v>200</v>
      </c>
      <c r="J4">
        <f t="shared" si="1"/>
        <v>1.92</v>
      </c>
      <c r="K4">
        <f t="shared" si="2"/>
        <v>1.1163734813233424</v>
      </c>
      <c r="L4">
        <f t="shared" si="3"/>
        <v>0.97883368055555531</v>
      </c>
      <c r="M4" s="7">
        <v>3.9059454145553598</v>
      </c>
      <c r="N4" s="7">
        <v>3.9836405223276699</v>
      </c>
      <c r="O4">
        <f t="shared" si="4"/>
        <v>0.97118884715387543</v>
      </c>
      <c r="P4">
        <f t="shared" si="5"/>
        <v>0.78101454348617283</v>
      </c>
    </row>
    <row r="5" spans="1:17" x14ac:dyDescent="0.15">
      <c r="A5">
        <v>1</v>
      </c>
      <c r="B5">
        <v>1</v>
      </c>
      <c r="C5" s="7">
        <v>100000</v>
      </c>
      <c r="D5">
        <v>6</v>
      </c>
      <c r="E5">
        <v>0.5</v>
      </c>
      <c r="F5">
        <v>0.46589999999999998</v>
      </c>
      <c r="G5">
        <v>0.46</v>
      </c>
      <c r="H5">
        <v>0.02</v>
      </c>
      <c r="I5">
        <f t="shared" si="0"/>
        <v>150</v>
      </c>
      <c r="J5">
        <f t="shared" si="1"/>
        <v>1.92</v>
      </c>
      <c r="K5">
        <f t="shared" si="2"/>
        <v>1.1163734813233424</v>
      </c>
      <c r="L5">
        <f t="shared" si="3"/>
        <v>0.97883368055555531</v>
      </c>
      <c r="M5" s="9">
        <v>2.92391448189001</v>
      </c>
      <c r="N5" s="9">
        <v>3.0047532925215501</v>
      </c>
      <c r="O5">
        <f t="shared" si="4"/>
        <v>1.010485132894251</v>
      </c>
      <c r="P5" s="8">
        <f t="shared" si="5"/>
        <v>3.2335883988719449</v>
      </c>
    </row>
    <row r="6" spans="1:17" x14ac:dyDescent="0.15">
      <c r="A6">
        <v>1</v>
      </c>
      <c r="B6">
        <v>1</v>
      </c>
      <c r="C6" s="7">
        <v>100000</v>
      </c>
      <c r="D6">
        <v>5</v>
      </c>
      <c r="E6">
        <v>0.5</v>
      </c>
      <c r="F6">
        <v>0.46589999999999998</v>
      </c>
      <c r="G6">
        <v>0.46</v>
      </c>
      <c r="H6">
        <v>0.02</v>
      </c>
      <c r="I6">
        <f t="shared" si="0"/>
        <v>125</v>
      </c>
      <c r="J6">
        <f t="shared" si="1"/>
        <v>1.92</v>
      </c>
      <c r="K6">
        <f t="shared" si="2"/>
        <v>1.1163734813233424</v>
      </c>
      <c r="L6">
        <f t="shared" si="3"/>
        <v>0.97883368055555531</v>
      </c>
      <c r="M6" s="7">
        <v>2.43769710914742</v>
      </c>
      <c r="N6" s="7">
        <v>2.51603463622676</v>
      </c>
      <c r="O6">
        <f t="shared" si="4"/>
        <v>0.97921908849175066</v>
      </c>
      <c r="P6">
        <f t="shared" si="5"/>
        <v>3.9374200525732039E-2</v>
      </c>
    </row>
    <row r="7" spans="1:17" x14ac:dyDescent="0.15">
      <c r="A7">
        <v>1</v>
      </c>
      <c r="B7">
        <v>1</v>
      </c>
      <c r="C7" s="7">
        <v>100000</v>
      </c>
      <c r="D7">
        <v>4</v>
      </c>
      <c r="E7">
        <v>0.5</v>
      </c>
      <c r="F7">
        <v>0.46589999999999998</v>
      </c>
      <c r="G7">
        <v>0.46</v>
      </c>
      <c r="H7">
        <v>0.02</v>
      </c>
      <c r="I7">
        <f t="shared" si="0"/>
        <v>100</v>
      </c>
      <c r="J7">
        <f t="shared" si="1"/>
        <v>1.92</v>
      </c>
      <c r="K7">
        <f t="shared" si="2"/>
        <v>1.1163734813233424</v>
      </c>
      <c r="L7">
        <f t="shared" si="3"/>
        <v>0.97883368055555531</v>
      </c>
      <c r="M7" s="7">
        <v>1.9473614339844101</v>
      </c>
      <c r="N7" s="7">
        <v>2.0254333612949398</v>
      </c>
      <c r="O7">
        <f t="shared" si="4"/>
        <v>0.97589909138162123</v>
      </c>
      <c r="P7">
        <f t="shared" si="5"/>
        <v>0.29980467900006219</v>
      </c>
    </row>
    <row r="8" spans="1:17" x14ac:dyDescent="0.15">
      <c r="A8">
        <v>1</v>
      </c>
      <c r="B8">
        <v>1</v>
      </c>
      <c r="C8" s="7">
        <v>100000</v>
      </c>
      <c r="D8">
        <v>3</v>
      </c>
      <c r="E8">
        <v>0.5</v>
      </c>
      <c r="F8">
        <v>0.46589999999999998</v>
      </c>
      <c r="G8">
        <v>0.46</v>
      </c>
      <c r="H8">
        <v>0.02</v>
      </c>
      <c r="I8">
        <f t="shared" si="0"/>
        <v>75</v>
      </c>
      <c r="J8">
        <f t="shared" si="1"/>
        <v>1.92</v>
      </c>
      <c r="K8">
        <f t="shared" si="2"/>
        <v>1.1163734813233424</v>
      </c>
      <c r="L8">
        <f t="shared" si="3"/>
        <v>0.97883368055555531</v>
      </c>
      <c r="M8" s="7">
        <v>1.4631990512321</v>
      </c>
      <c r="N8" s="7">
        <v>1.54182731659395</v>
      </c>
      <c r="O8">
        <f t="shared" si="4"/>
        <v>0.98285331702312462</v>
      </c>
      <c r="P8">
        <f t="shared" si="5"/>
        <v>0.41065571684128094</v>
      </c>
    </row>
    <row r="9" spans="1:17" x14ac:dyDescent="0.15">
      <c r="A9">
        <v>1</v>
      </c>
      <c r="B9">
        <v>1</v>
      </c>
      <c r="C9" s="7">
        <v>100000</v>
      </c>
      <c r="D9">
        <v>2</v>
      </c>
      <c r="E9">
        <v>0.5</v>
      </c>
      <c r="F9">
        <v>0.46589999999999998</v>
      </c>
      <c r="G9">
        <v>0.46</v>
      </c>
      <c r="H9">
        <v>0.02</v>
      </c>
      <c r="I9">
        <f t="shared" si="0"/>
        <v>50</v>
      </c>
      <c r="J9">
        <f t="shared" si="1"/>
        <v>1.92</v>
      </c>
      <c r="K9">
        <f t="shared" si="2"/>
        <v>1.1163734813233424</v>
      </c>
      <c r="L9">
        <f t="shared" si="3"/>
        <v>0.97883368055555531</v>
      </c>
      <c r="M9" s="7">
        <v>0.98534888484989902</v>
      </c>
      <c r="N9" s="7">
        <v>1.0580569903688899</v>
      </c>
      <c r="O9">
        <f t="shared" si="4"/>
        <v>0.90885131898738591</v>
      </c>
      <c r="P9" s="8">
        <f t="shared" si="5"/>
        <v>7.149566158006496</v>
      </c>
    </row>
    <row r="11" spans="1:17" x14ac:dyDescent="0.15">
      <c r="A11">
        <v>1</v>
      </c>
      <c r="B11">
        <v>1</v>
      </c>
      <c r="C11" s="7">
        <v>100000</v>
      </c>
      <c r="D11">
        <v>5</v>
      </c>
      <c r="E11">
        <v>1</v>
      </c>
      <c r="F11">
        <v>0.61799999999999999</v>
      </c>
      <c r="G11">
        <v>0.61</v>
      </c>
      <c r="H11">
        <v>0.02</v>
      </c>
      <c r="I11">
        <f>D11/(2*H11)</f>
        <v>125</v>
      </c>
      <c r="J11">
        <f>1+G11/E11</f>
        <v>1.6099999999999999</v>
      </c>
      <c r="K11">
        <f>2*SQRT(E11/PI())*(J11-1/J11)</f>
        <v>1.115833833498612</v>
      </c>
      <c r="L11">
        <f>A11*PI()*(K11^2)/4</f>
        <v>0.97788758535550302</v>
      </c>
      <c r="M11" s="7">
        <v>2.4903323160500901</v>
      </c>
      <c r="N11" s="7">
        <v>2.5629312530108801</v>
      </c>
      <c r="O11">
        <f>-(M11-N11)/(4*H11)</f>
        <v>0.90748671200987507</v>
      </c>
      <c r="P11" s="8">
        <f>ABS(L11-O11)/L11*100</f>
        <v>7.1992808171334213</v>
      </c>
      <c r="Q11" t="s">
        <v>16</v>
      </c>
    </row>
    <row r="12" spans="1:17" x14ac:dyDescent="0.15">
      <c r="A12">
        <v>1</v>
      </c>
      <c r="B12">
        <v>25</v>
      </c>
      <c r="C12" s="7">
        <v>100000</v>
      </c>
      <c r="D12">
        <v>5</v>
      </c>
      <c r="E12">
        <v>1</v>
      </c>
      <c r="F12">
        <v>0.61799999999999999</v>
      </c>
      <c r="G12">
        <v>0.1</v>
      </c>
      <c r="H12">
        <v>0.02</v>
      </c>
      <c r="I12">
        <f>D12/(2*H12)</f>
        <v>125</v>
      </c>
      <c r="J12">
        <f>1+G12/E12</f>
        <v>1.1000000000000001</v>
      </c>
      <c r="K12">
        <f>2*SQRT(E12/PI())*(J12-1/J12)</f>
        <v>0.21541784099096162</v>
      </c>
      <c r="L12">
        <f>A12*PI()*(K12^2)/4</f>
        <v>3.644628099173558E-2</v>
      </c>
      <c r="M12" s="7">
        <v>8.8522512542769105E-2</v>
      </c>
      <c r="N12" s="7">
        <v>9.1176914127486505E-2</v>
      </c>
      <c r="O12">
        <f>-(M12-N12)/(4*H12)</f>
        <v>3.3180019808967502E-2</v>
      </c>
      <c r="P12" s="8">
        <f>ABS(L12-O12)/L12*100</f>
        <v>8.9618504107695447</v>
      </c>
      <c r="Q12" t="s">
        <v>16</v>
      </c>
    </row>
    <row r="13" spans="1:17" x14ac:dyDescent="0.15">
      <c r="C13" s="7"/>
      <c r="M13" s="7"/>
      <c r="N13" s="7"/>
      <c r="P13" s="8"/>
    </row>
    <row r="14" spans="1:17" x14ac:dyDescent="0.15">
      <c r="A14" t="s">
        <v>0</v>
      </c>
      <c r="B14" s="5" t="s">
        <v>1</v>
      </c>
      <c r="C14" t="s">
        <v>2</v>
      </c>
      <c r="D14" s="5" t="s">
        <v>3</v>
      </c>
      <c r="E14" s="6" t="s">
        <v>4</v>
      </c>
      <c r="F14" s="6" t="s">
        <v>5</v>
      </c>
      <c r="G14" s="6" t="s">
        <v>6</v>
      </c>
      <c r="H14" s="6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s="6" t="s">
        <v>14</v>
      </c>
      <c r="P14" t="s">
        <v>15</v>
      </c>
    </row>
    <row r="15" spans="1:17" x14ac:dyDescent="0.15">
      <c r="A15">
        <v>1</v>
      </c>
      <c r="B15">
        <v>25</v>
      </c>
      <c r="C15" s="7">
        <v>100000</v>
      </c>
      <c r="D15">
        <v>10</v>
      </c>
      <c r="E15">
        <v>0.5</v>
      </c>
      <c r="F15">
        <v>0.46589999999999998</v>
      </c>
      <c r="G15">
        <v>0.1</v>
      </c>
      <c r="H15">
        <v>0.02</v>
      </c>
      <c r="I15">
        <f>D15/(2*H15)</f>
        <v>250</v>
      </c>
      <c r="J15">
        <f>1+G15/E15</f>
        <v>1.2</v>
      </c>
      <c r="K15">
        <f>2*SQRT(E15/PI())*(J15-1/J15)</f>
        <v>0.2925576722943839</v>
      </c>
      <c r="L15">
        <f>A15*PI()*(K15^2)/4</f>
        <v>6.7222222222222183E-2</v>
      </c>
      <c r="M15" s="7">
        <v>0.33392496110782899</v>
      </c>
      <c r="N15" s="7">
        <v>0.33928323494269902</v>
      </c>
      <c r="O15">
        <f>-(M15-N15)/(4*H15)</f>
        <v>6.6978422935875387E-2</v>
      </c>
      <c r="P15">
        <f>ABS(L15-O15)/L15*100</f>
        <v>0.36267662431754855</v>
      </c>
    </row>
    <row r="16" spans="1:17" x14ac:dyDescent="0.15">
      <c r="A16">
        <v>1</v>
      </c>
      <c r="B16">
        <v>25</v>
      </c>
      <c r="C16" s="7">
        <v>100000</v>
      </c>
      <c r="D16">
        <v>8</v>
      </c>
      <c r="E16">
        <v>0.5</v>
      </c>
      <c r="F16">
        <v>0.46589999999999998</v>
      </c>
      <c r="G16">
        <v>0.1</v>
      </c>
      <c r="H16">
        <v>0.02</v>
      </c>
      <c r="I16">
        <f>D16/(2*H16)</f>
        <v>200</v>
      </c>
      <c r="J16">
        <f>1+G16/E16</f>
        <v>1.2</v>
      </c>
      <c r="K16">
        <f>2*SQRT(E16/PI())*(J16-1/J16)</f>
        <v>0.2925576722943839</v>
      </c>
      <c r="L16">
        <f>A16*PI()*(K16^2)/4</f>
        <v>6.7222222222222183E-2</v>
      </c>
      <c r="M16" s="7">
        <v>0.26663281549962098</v>
      </c>
      <c r="N16" s="7">
        <v>0.27201775969049902</v>
      </c>
      <c r="O16">
        <f>-(M16-N16)/(4*H16)</f>
        <v>6.7311802385975478E-2</v>
      </c>
      <c r="P16">
        <f>ABS(L16-O16)/L16*100</f>
        <v>0.13325974773217367</v>
      </c>
    </row>
    <row r="17" spans="1:16" x14ac:dyDescent="0.15">
      <c r="A17">
        <v>1</v>
      </c>
      <c r="B17">
        <v>25</v>
      </c>
      <c r="C17" s="7">
        <v>100000</v>
      </c>
      <c r="D17">
        <v>6</v>
      </c>
      <c r="E17">
        <v>0.5</v>
      </c>
      <c r="F17">
        <v>0.46589999999999998</v>
      </c>
      <c r="G17">
        <v>0.1</v>
      </c>
      <c r="H17">
        <v>0.02</v>
      </c>
      <c r="I17">
        <f>D17/(2*H17)</f>
        <v>150</v>
      </c>
      <c r="J17">
        <f>1+G17/E17</f>
        <v>1.2</v>
      </c>
      <c r="K17">
        <f>2*SQRT(E17/PI())*(J17-1/J17)</f>
        <v>0.2925576722943839</v>
      </c>
      <c r="L17">
        <f>A17*PI()*(K17^2)/4</f>
        <v>6.7222222222222183E-2</v>
      </c>
      <c r="M17" s="7">
        <v>0.19957060285523601</v>
      </c>
      <c r="N17" s="7">
        <v>0.204979935381258</v>
      </c>
      <c r="O17">
        <f>-(M17-N17)/(4*H17)</f>
        <v>6.7616656575274908E-2</v>
      </c>
      <c r="P17" s="8">
        <f>ABS(L17-O17)/L17*100</f>
        <v>0.58676184751645077</v>
      </c>
    </row>
    <row r="18" spans="1:16" x14ac:dyDescent="0.15">
      <c r="A18">
        <v>1</v>
      </c>
      <c r="B18">
        <v>25</v>
      </c>
      <c r="C18" s="7">
        <v>100000</v>
      </c>
      <c r="D18">
        <v>5</v>
      </c>
      <c r="E18">
        <v>0.5</v>
      </c>
      <c r="F18">
        <v>0.46589999999999998</v>
      </c>
      <c r="G18">
        <v>0.1</v>
      </c>
      <c r="H18">
        <v>0.02</v>
      </c>
      <c r="I18">
        <f>D18/(2*H18)</f>
        <v>125</v>
      </c>
      <c r="J18">
        <f>1+G18/E18</f>
        <v>1.2</v>
      </c>
      <c r="K18">
        <f>2*SQRT(E18/PI())*(J18-1/J18)</f>
        <v>0.2925576722943839</v>
      </c>
      <c r="L18">
        <f>A18*PI()*(K18^2)/4</f>
        <v>6.7222222222222183E-2</v>
      </c>
      <c r="M18" s="7">
        <v>0.16588219848859101</v>
      </c>
      <c r="N18" s="7">
        <v>0.171246978624393</v>
      </c>
      <c r="O18">
        <f>-(M18-N18)/(4*H18)</f>
        <v>6.7059751697524927E-2</v>
      </c>
      <c r="P18">
        <f>ABS(L18-O18)/L18*100</f>
        <v>0.24169168963228144</v>
      </c>
    </row>
    <row r="19" spans="1:16" x14ac:dyDescent="0.15">
      <c r="C19" s="7"/>
      <c r="M19" s="7"/>
      <c r="N19" s="7"/>
    </row>
    <row r="20" spans="1:16" x14ac:dyDescent="0.15">
      <c r="A20">
        <v>1</v>
      </c>
      <c r="B20">
        <v>100</v>
      </c>
      <c r="C20" s="7">
        <v>100000</v>
      </c>
      <c r="D20">
        <v>10</v>
      </c>
      <c r="E20">
        <v>0.5</v>
      </c>
      <c r="F20">
        <v>0.46589999999999998</v>
      </c>
      <c r="G20">
        <v>0.1</v>
      </c>
      <c r="H20">
        <v>0.02</v>
      </c>
      <c r="I20">
        <f>D20/(2*H20)</f>
        <v>250</v>
      </c>
      <c r="J20">
        <f>1+G20/E20</f>
        <v>1.2</v>
      </c>
      <c r="K20">
        <f>2*SQRT(E20/PI())*(J20-1/J20)</f>
        <v>0.2925576722943839</v>
      </c>
      <c r="L20">
        <f>A20*PI()*(K20^2)/4</f>
        <v>6.7222222222222183E-2</v>
      </c>
      <c r="M20" s="7">
        <v>0.33392496110782899</v>
      </c>
      <c r="N20" s="7">
        <v>0.33928323494269902</v>
      </c>
      <c r="O20">
        <f>-(M20-N20)/(4*H20)</f>
        <v>6.6978422935875387E-2</v>
      </c>
      <c r="P20">
        <f>ABS(L20-O20)/L20*100</f>
        <v>0.36267662431754855</v>
      </c>
    </row>
    <row r="21" spans="1:16" x14ac:dyDescent="0.15">
      <c r="A21">
        <v>1</v>
      </c>
      <c r="B21">
        <v>100</v>
      </c>
      <c r="C21" s="7">
        <v>100000</v>
      </c>
      <c r="D21">
        <v>8</v>
      </c>
      <c r="E21">
        <v>0.5</v>
      </c>
      <c r="F21">
        <v>0.46589999999999998</v>
      </c>
      <c r="G21">
        <v>0.1</v>
      </c>
      <c r="H21">
        <v>0.02</v>
      </c>
      <c r="I21">
        <f>D21/(2*H21)</f>
        <v>200</v>
      </c>
      <c r="J21">
        <f>1+G21/E21</f>
        <v>1.2</v>
      </c>
      <c r="K21">
        <f>2*SQRT(E21/PI())*(J21-1/J21)</f>
        <v>0.2925576722943839</v>
      </c>
      <c r="L21">
        <f>A21*PI()*(K21^2)/4</f>
        <v>6.7222222222222183E-2</v>
      </c>
      <c r="M21" s="7">
        <v>0.26663281549962098</v>
      </c>
      <c r="N21" s="7">
        <v>0.27201775969049902</v>
      </c>
      <c r="O21">
        <f>-(M21-N21)/(4*H21)</f>
        <v>6.7311802385975478E-2</v>
      </c>
      <c r="P21">
        <f>ABS(L21-O21)/L21*100</f>
        <v>0.13325974773217367</v>
      </c>
    </row>
    <row r="22" spans="1:16" x14ac:dyDescent="0.15">
      <c r="A22">
        <v>1</v>
      </c>
      <c r="B22">
        <v>100</v>
      </c>
      <c r="C22" s="7">
        <v>100000</v>
      </c>
      <c r="D22">
        <v>6</v>
      </c>
      <c r="E22">
        <v>0.5</v>
      </c>
      <c r="F22">
        <v>0.46589999999999998</v>
      </c>
      <c r="G22">
        <v>0.1</v>
      </c>
      <c r="H22">
        <v>0.02</v>
      </c>
      <c r="I22">
        <f>D22/(2*H22)</f>
        <v>150</v>
      </c>
      <c r="J22">
        <f>1+G22/E22</f>
        <v>1.2</v>
      </c>
      <c r="K22">
        <f>2*SQRT(E22/PI())*(J22-1/J22)</f>
        <v>0.2925576722943839</v>
      </c>
      <c r="L22">
        <f>A22*PI()*(K22^2)/4</f>
        <v>6.7222222222222183E-2</v>
      </c>
      <c r="M22" s="7">
        <v>0.19957060285523601</v>
      </c>
      <c r="N22" s="7">
        <v>0.204979935381258</v>
      </c>
      <c r="O22">
        <f>-(M22-N22)/(4*H22)</f>
        <v>6.7616656575274908E-2</v>
      </c>
      <c r="P22" s="8">
        <f>ABS(L22-O22)/L22*100</f>
        <v>0.58676184751645077</v>
      </c>
    </row>
    <row r="23" spans="1:16" x14ac:dyDescent="0.15">
      <c r="A23">
        <v>1</v>
      </c>
      <c r="B23">
        <v>100</v>
      </c>
      <c r="C23" s="7">
        <v>100000</v>
      </c>
      <c r="D23">
        <v>5</v>
      </c>
      <c r="E23">
        <v>0.5</v>
      </c>
      <c r="F23">
        <v>0.46589999999999998</v>
      </c>
      <c r="G23">
        <v>0.1</v>
      </c>
      <c r="H23">
        <v>0.02</v>
      </c>
      <c r="I23">
        <f>D23/(2*H23)</f>
        <v>125</v>
      </c>
      <c r="J23">
        <f>1+G23/E23</f>
        <v>1.2</v>
      </c>
      <c r="K23">
        <f>2*SQRT(E23/PI())*(J23-1/J23)</f>
        <v>0.2925576722943839</v>
      </c>
      <c r="L23">
        <f>A23*PI()*(K23^2)/4</f>
        <v>6.7222222222222183E-2</v>
      </c>
      <c r="M23" s="7">
        <v>0.16588219848859101</v>
      </c>
      <c r="N23" s="7">
        <v>0.171246978624393</v>
      </c>
      <c r="O23">
        <f>-(M23-N23)/(4*H23)</f>
        <v>6.7059751697524927E-2</v>
      </c>
      <c r="P23">
        <f>ABS(L23-O23)/L23*100</f>
        <v>0.24169168963228144</v>
      </c>
    </row>
    <row r="24" spans="1:16" x14ac:dyDescent="0.15">
      <c r="C24" s="7"/>
      <c r="M24" s="7"/>
      <c r="N24" s="7"/>
    </row>
    <row r="25" spans="1:16" x14ac:dyDescent="0.15">
      <c r="A25" t="s">
        <v>0</v>
      </c>
      <c r="B25" t="s">
        <v>1</v>
      </c>
      <c r="C25" t="s">
        <v>2</v>
      </c>
      <c r="D25" s="5" t="s">
        <v>3</v>
      </c>
      <c r="E25" s="6" t="s">
        <v>4</v>
      </c>
      <c r="F25" s="6" t="s">
        <v>5</v>
      </c>
      <c r="G25" s="6" t="s">
        <v>6</v>
      </c>
      <c r="H25" s="6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s="6" t="s">
        <v>14</v>
      </c>
      <c r="P25" t="s">
        <v>15</v>
      </c>
    </row>
    <row r="26" spans="1:16" x14ac:dyDescent="0.15">
      <c r="A26">
        <v>1</v>
      </c>
      <c r="B26">
        <v>25</v>
      </c>
      <c r="C26" s="7">
        <v>100000</v>
      </c>
      <c r="D26">
        <v>10</v>
      </c>
      <c r="E26">
        <v>0.5</v>
      </c>
      <c r="F26">
        <v>0.46589999999999998</v>
      </c>
      <c r="G26">
        <v>0.01</v>
      </c>
      <c r="H26">
        <v>0.02</v>
      </c>
      <c r="I26">
        <f t="shared" ref="I26:I32" si="6">D26/(2*H26)</f>
        <v>250</v>
      </c>
      <c r="J26">
        <f t="shared" ref="J26:J32" si="7">1+G26/E26</f>
        <v>1.02</v>
      </c>
      <c r="K26">
        <f t="shared" ref="K26:K32" si="8">2*SQRT(E26/PI())*(J26-1/J26)</f>
        <v>3.1602486525917461E-2</v>
      </c>
      <c r="L26">
        <f t="shared" ref="L26:L32" si="9">A26*PI()*(K26^2)/4</f>
        <v>7.8439061899269764E-4</v>
      </c>
      <c r="M26" s="7">
        <v>3.8551088245788001E-3</v>
      </c>
      <c r="N26" s="7">
        <v>3.9177587989419702E-3</v>
      </c>
      <c r="O26">
        <f t="shared" ref="O26:O32" si="10">-(M26-N26)/(4*H26)</f>
        <v>7.8312467953962667E-4</v>
      </c>
      <c r="P26">
        <f t="shared" ref="P26:P32" si="11">ABS(L26-O26)/L26*100</f>
        <v>0.16139145757462889</v>
      </c>
    </row>
    <row r="27" spans="1:16" x14ac:dyDescent="0.15">
      <c r="A27">
        <v>1</v>
      </c>
      <c r="B27">
        <v>25</v>
      </c>
      <c r="C27" s="7">
        <v>100000</v>
      </c>
      <c r="D27">
        <v>8</v>
      </c>
      <c r="E27">
        <v>0.5</v>
      </c>
      <c r="F27">
        <v>0.46589999999999998</v>
      </c>
      <c r="G27">
        <v>0.01</v>
      </c>
      <c r="H27">
        <v>0.02</v>
      </c>
      <c r="I27">
        <f t="shared" si="6"/>
        <v>200</v>
      </c>
      <c r="J27">
        <f t="shared" si="7"/>
        <v>1.02</v>
      </c>
      <c r="K27">
        <f t="shared" si="8"/>
        <v>3.1602486525917461E-2</v>
      </c>
      <c r="L27">
        <f t="shared" si="9"/>
        <v>7.8439061899269764E-4</v>
      </c>
      <c r="M27" s="7">
        <v>3.0703532710322401E-3</v>
      </c>
      <c r="N27" s="7">
        <v>3.1333786157242299E-3</v>
      </c>
      <c r="O27">
        <f t="shared" si="10"/>
        <v>7.878168086498721E-4</v>
      </c>
      <c r="P27">
        <f t="shared" si="11"/>
        <v>0.43679635811737827</v>
      </c>
    </row>
    <row r="28" spans="1:16" x14ac:dyDescent="0.15">
      <c r="A28" s="10">
        <v>1</v>
      </c>
      <c r="B28" s="10">
        <v>25</v>
      </c>
      <c r="C28" s="11">
        <v>100000</v>
      </c>
      <c r="D28" s="10">
        <v>6</v>
      </c>
      <c r="E28" s="10">
        <v>0.5</v>
      </c>
      <c r="F28" s="10">
        <v>0.46589999999999998</v>
      </c>
      <c r="G28" s="10">
        <v>0.01</v>
      </c>
      <c r="H28" s="10">
        <v>0.02</v>
      </c>
      <c r="I28" s="10">
        <f t="shared" si="6"/>
        <v>150</v>
      </c>
      <c r="J28" s="10">
        <f t="shared" si="7"/>
        <v>1.02</v>
      </c>
      <c r="K28" s="10">
        <f t="shared" si="8"/>
        <v>3.1602486525917461E-2</v>
      </c>
      <c r="L28" s="10">
        <f t="shared" si="9"/>
        <v>7.8439061899269764E-4</v>
      </c>
      <c r="M28" s="11">
        <v>2.2887594904191701E-3</v>
      </c>
      <c r="N28" s="11">
        <v>2.3515453625384199E-3</v>
      </c>
      <c r="O28" s="10">
        <f t="shared" si="10"/>
        <v>7.8482340149062181E-4</v>
      </c>
      <c r="P28" s="10">
        <f t="shared" si="11"/>
        <v>5.5174359234426859E-2</v>
      </c>
    </row>
    <row r="29" spans="1:16" x14ac:dyDescent="0.15">
      <c r="A29">
        <v>1</v>
      </c>
      <c r="B29">
        <v>25</v>
      </c>
      <c r="C29" s="7">
        <v>100000</v>
      </c>
      <c r="D29">
        <v>5</v>
      </c>
      <c r="E29">
        <v>0.5</v>
      </c>
      <c r="F29">
        <v>0.46589999999999998</v>
      </c>
      <c r="G29">
        <v>0.01</v>
      </c>
      <c r="H29">
        <v>0.02</v>
      </c>
      <c r="I29">
        <f t="shared" si="6"/>
        <v>125</v>
      </c>
      <c r="J29">
        <f t="shared" si="7"/>
        <v>1.02</v>
      </c>
      <c r="K29">
        <f t="shared" si="8"/>
        <v>3.1602486525917461E-2</v>
      </c>
      <c r="L29">
        <f t="shared" si="9"/>
        <v>7.8439061899269764E-4</v>
      </c>
      <c r="M29" s="7">
        <v>1.8955060555255301E-3</v>
      </c>
      <c r="N29" s="7">
        <v>1.9577885820207699E-3</v>
      </c>
      <c r="O29">
        <f t="shared" si="10"/>
        <v>7.7853158119049824E-4</v>
      </c>
      <c r="P29">
        <f t="shared" si="11"/>
        <v>0.74695408898738302</v>
      </c>
    </row>
    <row r="30" spans="1:16" x14ac:dyDescent="0.15">
      <c r="A30">
        <v>1</v>
      </c>
      <c r="B30">
        <v>25</v>
      </c>
      <c r="C30" s="7">
        <v>100000</v>
      </c>
      <c r="D30">
        <v>4</v>
      </c>
      <c r="E30">
        <v>0.5</v>
      </c>
      <c r="F30">
        <v>0.46589999999999998</v>
      </c>
      <c r="G30">
        <v>0.01</v>
      </c>
      <c r="H30">
        <v>0.02</v>
      </c>
      <c r="I30">
        <f t="shared" si="6"/>
        <v>100</v>
      </c>
      <c r="J30">
        <f t="shared" si="7"/>
        <v>1.02</v>
      </c>
      <c r="K30">
        <f t="shared" si="8"/>
        <v>3.1602486525917461E-2</v>
      </c>
      <c r="L30">
        <f t="shared" si="9"/>
        <v>7.8439061899269764E-4</v>
      </c>
      <c r="M30" s="7">
        <v>1.50014469545789E-3</v>
      </c>
      <c r="N30" s="7">
        <v>1.5652900306794199E-3</v>
      </c>
      <c r="O30">
        <f t="shared" si="10"/>
        <v>8.1431669026912456E-4</v>
      </c>
      <c r="P30">
        <f t="shared" si="11"/>
        <v>3.8152000485239772</v>
      </c>
    </row>
    <row r="31" spans="1:16" x14ac:dyDescent="0.15">
      <c r="A31">
        <v>1</v>
      </c>
      <c r="B31">
        <v>25</v>
      </c>
      <c r="C31" s="7">
        <v>100000</v>
      </c>
      <c r="D31">
        <v>3</v>
      </c>
      <c r="E31">
        <v>0.5</v>
      </c>
      <c r="F31">
        <v>0.46589999999999998</v>
      </c>
      <c r="G31">
        <v>0.01</v>
      </c>
      <c r="H31">
        <v>0.02</v>
      </c>
      <c r="I31">
        <f t="shared" si="6"/>
        <v>75</v>
      </c>
      <c r="J31">
        <f t="shared" si="7"/>
        <v>1.02</v>
      </c>
      <c r="K31">
        <f t="shared" si="8"/>
        <v>3.1602486525917461E-2</v>
      </c>
      <c r="L31">
        <f t="shared" si="9"/>
        <v>7.8439061899269764E-4</v>
      </c>
      <c r="M31" s="7">
        <v>1.1157974742287901E-3</v>
      </c>
      <c r="N31" s="7">
        <v>1.1809978060068E-3</v>
      </c>
      <c r="O31">
        <f t="shared" si="10"/>
        <v>8.1500414722512329E-4</v>
      </c>
      <c r="P31">
        <f t="shared" si="11"/>
        <v>3.9028422180442544</v>
      </c>
    </row>
    <row r="32" spans="1:16" x14ac:dyDescent="0.15">
      <c r="A32">
        <v>1</v>
      </c>
      <c r="B32">
        <v>25</v>
      </c>
      <c r="C32" s="7">
        <v>100000</v>
      </c>
      <c r="D32">
        <v>2</v>
      </c>
      <c r="E32">
        <v>0.5</v>
      </c>
      <c r="F32">
        <v>0.46589999999999998</v>
      </c>
      <c r="G32">
        <v>0.01</v>
      </c>
      <c r="H32">
        <v>0.02</v>
      </c>
      <c r="I32">
        <f t="shared" si="6"/>
        <v>50</v>
      </c>
      <c r="J32">
        <f t="shared" si="7"/>
        <v>1.02</v>
      </c>
      <c r="K32">
        <f t="shared" si="8"/>
        <v>3.1602486525917461E-2</v>
      </c>
      <c r="L32">
        <f t="shared" si="9"/>
        <v>7.8439061899269764E-4</v>
      </c>
      <c r="M32" s="7">
        <v>7.34095844110494E-4</v>
      </c>
      <c r="N32" s="7">
        <v>7.9330610872611603E-4</v>
      </c>
      <c r="O32">
        <f t="shared" si="10"/>
        <v>7.4012830769527535E-4</v>
      </c>
      <c r="P32" s="8">
        <f t="shared" si="11"/>
        <v>5.6428914657678169</v>
      </c>
    </row>
    <row r="33" spans="1:25" x14ac:dyDescent="0.15">
      <c r="C33" s="7"/>
      <c r="M33" s="7"/>
      <c r="N33" s="7"/>
    </row>
    <row r="34" spans="1:25" x14ac:dyDescent="0.15">
      <c r="A34" t="s">
        <v>0</v>
      </c>
      <c r="B34" t="s">
        <v>1</v>
      </c>
      <c r="C34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5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17</v>
      </c>
      <c r="N34" t="s">
        <v>18</v>
      </c>
      <c r="O34" s="6" t="s">
        <v>14</v>
      </c>
      <c r="P34" t="s">
        <v>15</v>
      </c>
    </row>
    <row r="35" spans="1:25" x14ac:dyDescent="0.15">
      <c r="A35">
        <v>1</v>
      </c>
      <c r="B35">
        <v>25</v>
      </c>
      <c r="C35" s="7">
        <v>100000</v>
      </c>
      <c r="D35">
        <v>5</v>
      </c>
      <c r="E35">
        <v>0.5</v>
      </c>
      <c r="F35">
        <v>0.46589999999999998</v>
      </c>
      <c r="G35">
        <v>0.01</v>
      </c>
      <c r="H35">
        <v>5.0000000000000001E-3</v>
      </c>
      <c r="I35">
        <f>D35/(2*H35)</f>
        <v>500</v>
      </c>
      <c r="J35">
        <f>1+G35/E35</f>
        <v>1.02</v>
      </c>
      <c r="K35">
        <f>2*SQRT(E35/PI())*(J35-1/J35)</f>
        <v>3.1602486525917461E-2</v>
      </c>
      <c r="L35">
        <f>A35*PI()*(K35^2)/4</f>
        <v>7.8439061899269764E-4</v>
      </c>
      <c r="M35" s="7">
        <v>1.9066379878770101E-3</v>
      </c>
      <c r="N35" s="7">
        <v>1.92231920888851E-3</v>
      </c>
      <c r="O35">
        <f>-(M35-N35)/(4*H35)</f>
        <v>7.8406105057499641E-4</v>
      </c>
      <c r="P35">
        <f>ABS(L35-O35)/L35*100</f>
        <v>4.2015854055528705E-2</v>
      </c>
    </row>
    <row r="36" spans="1:25" x14ac:dyDescent="0.15">
      <c r="A36">
        <v>1</v>
      </c>
      <c r="B36">
        <v>25</v>
      </c>
      <c r="C36" s="7">
        <v>100000</v>
      </c>
      <c r="D36">
        <v>5</v>
      </c>
      <c r="E36">
        <v>0.5</v>
      </c>
      <c r="F36">
        <v>0.46589999999999998</v>
      </c>
      <c r="G36">
        <v>0.01</v>
      </c>
      <c r="H36">
        <v>2E-3</v>
      </c>
      <c r="I36">
        <f>D36/(2*H36)</f>
        <v>1250</v>
      </c>
      <c r="J36">
        <f>1+G36/E36</f>
        <v>1.02</v>
      </c>
      <c r="K36">
        <f>2*SQRT(E36/PI())*(J36-1/J36)</f>
        <v>3.1602486525917461E-2</v>
      </c>
      <c r="L36">
        <f>A36*PI()*(K36^2)/4</f>
        <v>7.8439061899269764E-4</v>
      </c>
      <c r="M36" s="7">
        <v>1.9079410349995801E-3</v>
      </c>
      <c r="N36" s="7">
        <v>1.91418990644842E-3</v>
      </c>
      <c r="O36">
        <f>-(M36-N36)/(4*H36)</f>
        <v>7.8110893110498584E-4</v>
      </c>
      <c r="P36">
        <f>ABS(L36-O36)/L36*100</f>
        <v>0.41837418860593845</v>
      </c>
    </row>
    <row r="38" spans="1:25" x14ac:dyDescent="0.15">
      <c r="A38" t="s">
        <v>0</v>
      </c>
      <c r="B38" t="s">
        <v>1</v>
      </c>
      <c r="C38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5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17</v>
      </c>
      <c r="N38" t="s">
        <v>18</v>
      </c>
      <c r="O38" s="6" t="s">
        <v>14</v>
      </c>
      <c r="P38" t="s">
        <v>15</v>
      </c>
    </row>
    <row r="39" spans="1:25" x14ac:dyDescent="0.15">
      <c r="A39" s="10">
        <v>1</v>
      </c>
      <c r="B39" s="10">
        <v>1</v>
      </c>
      <c r="C39" s="11">
        <v>100000</v>
      </c>
      <c r="D39" s="10">
        <v>6</v>
      </c>
      <c r="E39" s="10">
        <v>0.5</v>
      </c>
      <c r="F39" s="10">
        <v>0.46589999999999998</v>
      </c>
      <c r="G39" s="10">
        <v>0.45</v>
      </c>
      <c r="H39" s="10">
        <v>0.02</v>
      </c>
      <c r="I39" s="10">
        <f>D39/(2*H39)</f>
        <v>150</v>
      </c>
      <c r="J39" s="10">
        <f>1+G39/E39</f>
        <v>1.9</v>
      </c>
      <c r="K39" s="10">
        <f>2*SQRT(E39/PI())*(J39-1/J39)</f>
        <v>1.0960414229976203</v>
      </c>
      <c r="L39" s="10">
        <f>A39*PI()*(K39^2)/4</f>
        <v>0.9435041551246538</v>
      </c>
      <c r="M39" s="12">
        <v>2.8373661048920602</v>
      </c>
      <c r="N39" s="12">
        <v>2.9144727687141101</v>
      </c>
      <c r="O39" s="10">
        <f>-(M39-N39)/(4*H39)</f>
        <v>0.96383329777562365</v>
      </c>
      <c r="P39" s="10">
        <f>ABS(L39-O39)/L39*100</f>
        <v>2.1546426203373752</v>
      </c>
    </row>
    <row r="40" spans="1:25" x14ac:dyDescent="0.15">
      <c r="A40">
        <v>1</v>
      </c>
      <c r="B40">
        <v>1</v>
      </c>
      <c r="C40" s="7">
        <v>100000</v>
      </c>
      <c r="D40">
        <v>6</v>
      </c>
      <c r="E40">
        <v>0.5</v>
      </c>
      <c r="F40">
        <v>0.46589999999999998</v>
      </c>
      <c r="G40">
        <v>0.45</v>
      </c>
      <c r="H40">
        <v>0.01</v>
      </c>
      <c r="I40">
        <f>D40/(2*H40)</f>
        <v>300</v>
      </c>
      <c r="J40">
        <f>1+G40/E40</f>
        <v>1.9</v>
      </c>
      <c r="K40">
        <f>2*SQRT(E40/PI())*(J40-1/J40)</f>
        <v>1.0960414229976203</v>
      </c>
      <c r="L40">
        <f>A40*PI()*(K40^2)/4</f>
        <v>0.9435041551246538</v>
      </c>
      <c r="M40" s="9">
        <v>2.8725528403813998</v>
      </c>
      <c r="N40" s="9">
        <v>2.9100295018555</v>
      </c>
      <c r="O40">
        <f>-(M40-N40)/(4*H40)</f>
        <v>0.93691653685250564</v>
      </c>
      <c r="P40">
        <f>ABS(L40-O40)/L40*100</f>
        <v>0.69820765879698887</v>
      </c>
    </row>
    <row r="42" spans="1:25" x14ac:dyDescent="0.15">
      <c r="A42" t="s">
        <v>0</v>
      </c>
      <c r="B42" t="s">
        <v>1</v>
      </c>
      <c r="C42" t="s">
        <v>19</v>
      </c>
      <c r="D42" t="s">
        <v>2</v>
      </c>
      <c r="E42" s="6" t="s">
        <v>3</v>
      </c>
      <c r="F42" s="6" t="s">
        <v>4</v>
      </c>
      <c r="G42" s="6" t="s">
        <v>20</v>
      </c>
      <c r="H42" t="s">
        <v>21</v>
      </c>
      <c r="I42" s="6" t="s">
        <v>6</v>
      </c>
      <c r="J42" t="s">
        <v>22</v>
      </c>
      <c r="K42" t="s">
        <v>23</v>
      </c>
      <c r="L42" t="s">
        <v>24</v>
      </c>
      <c r="M42" s="6" t="s">
        <v>7</v>
      </c>
      <c r="N42" t="s">
        <v>25</v>
      </c>
      <c r="O42" t="s">
        <v>8</v>
      </c>
      <c r="P42" t="s">
        <v>26</v>
      </c>
      <c r="Q42" t="s">
        <v>27</v>
      </c>
      <c r="R42" t="s">
        <v>28</v>
      </c>
      <c r="S42" t="s">
        <v>9</v>
      </c>
      <c r="T42" t="s">
        <v>10</v>
      </c>
      <c r="U42" t="s">
        <v>11</v>
      </c>
      <c r="V42" t="s">
        <v>17</v>
      </c>
      <c r="W42" t="s">
        <v>18</v>
      </c>
      <c r="X42" s="6" t="s">
        <v>14</v>
      </c>
      <c r="Y42" t="s">
        <v>15</v>
      </c>
    </row>
    <row r="43" spans="1:25" x14ac:dyDescent="0.15">
      <c r="A43">
        <v>1</v>
      </c>
      <c r="B43">
        <v>1</v>
      </c>
      <c r="C43">
        <f t="shared" ref="C43:C48" si="12">B43*(1+(3/8)*M43/N43)</f>
        <v>1.075</v>
      </c>
      <c r="D43" s="7">
        <v>100000</v>
      </c>
      <c r="E43">
        <v>6</v>
      </c>
      <c r="F43">
        <v>0.5</v>
      </c>
      <c r="G43">
        <v>0.46589999999999998</v>
      </c>
      <c r="H43">
        <v>0.48659999999999998</v>
      </c>
      <c r="I43">
        <v>0.45</v>
      </c>
      <c r="J43" s="7">
        <v>0.50974405708346304</v>
      </c>
      <c r="K43">
        <f>ABS(G43-J43)/G43*100</f>
        <v>9.4106153860191171</v>
      </c>
      <c r="L43">
        <f>ABS(H43-J43)/H43*100</f>
        <v>4.7562797130010406</v>
      </c>
      <c r="M43">
        <v>0.02</v>
      </c>
      <c r="N43">
        <f>5*M43</f>
        <v>0.1</v>
      </c>
      <c r="O43" t="s">
        <v>29</v>
      </c>
      <c r="S43">
        <f>1+I43/F43</f>
        <v>1.9</v>
      </c>
      <c r="T43">
        <f>2*SQRT(F43/PI())*(S43-1/S43)</f>
        <v>1.0960414229976203</v>
      </c>
      <c r="U43">
        <f>A43*PI()*(T43^2)/4</f>
        <v>0.9435041551246538</v>
      </c>
      <c r="V43" s="9">
        <v>2.8373661048920602</v>
      </c>
      <c r="W43" s="9">
        <v>2.9144727687141101</v>
      </c>
      <c r="X43">
        <f>-(V43-W43)/(4*M43)</f>
        <v>0.96383329777562365</v>
      </c>
      <c r="Y43">
        <f>ABS(U43-X43)/U43*100</f>
        <v>2.1546426203373752</v>
      </c>
    </row>
    <row r="44" spans="1:25" x14ac:dyDescent="0.15">
      <c r="A44">
        <v>1</v>
      </c>
      <c r="B44">
        <v>1</v>
      </c>
      <c r="C44">
        <f t="shared" si="12"/>
        <v>1.075</v>
      </c>
      <c r="D44" s="7">
        <v>100000</v>
      </c>
      <c r="E44">
        <v>6</v>
      </c>
      <c r="F44">
        <v>0.5</v>
      </c>
      <c r="G44">
        <v>0.46589999999999998</v>
      </c>
      <c r="H44">
        <v>0.48659999999999998</v>
      </c>
      <c r="I44">
        <v>0.45</v>
      </c>
      <c r="J44" s="7">
        <v>0.51029260731161696</v>
      </c>
      <c r="K44">
        <f>ABS(G44-J44)/G44*100</f>
        <v>9.5283552933283922</v>
      </c>
      <c r="L44">
        <f>ABS(H44-J44)/H44*100</f>
        <v>4.8690109559426613</v>
      </c>
      <c r="M44">
        <v>1.2E-2</v>
      </c>
      <c r="N44">
        <f>5*M44</f>
        <v>0.06</v>
      </c>
      <c r="O44" t="s">
        <v>30</v>
      </c>
      <c r="V44" s="9"/>
      <c r="W44" s="9"/>
    </row>
    <row r="45" spans="1:25" x14ac:dyDescent="0.15">
      <c r="A45">
        <v>1</v>
      </c>
      <c r="B45">
        <v>1</v>
      </c>
      <c r="C45">
        <f t="shared" si="12"/>
        <v>1.075</v>
      </c>
      <c r="D45" s="7">
        <v>100000</v>
      </c>
      <c r="E45">
        <v>6</v>
      </c>
      <c r="F45">
        <v>0.5</v>
      </c>
      <c r="G45">
        <v>0.46589999999999998</v>
      </c>
      <c r="H45">
        <v>0.48659999999999998</v>
      </c>
      <c r="I45">
        <v>0.45</v>
      </c>
      <c r="J45" s="7">
        <v>0.52004307948226103</v>
      </c>
      <c r="K45">
        <f>ABS(G45-J45)/G45*100</f>
        <v>11.621180399712609</v>
      </c>
      <c r="L45">
        <f>ABS(H45-J45)/H45*100</f>
        <v>6.8728071274683629</v>
      </c>
      <c r="M45">
        <v>1.2E-2</v>
      </c>
      <c r="N45">
        <f>5*M45</f>
        <v>0.06</v>
      </c>
      <c r="O45" t="s">
        <v>30</v>
      </c>
      <c r="P45" t="s">
        <v>31</v>
      </c>
      <c r="V45" s="9"/>
      <c r="W45" s="9"/>
    </row>
    <row r="46" spans="1:25" x14ac:dyDescent="0.15">
      <c r="A46">
        <v>1</v>
      </c>
      <c r="B46">
        <v>1</v>
      </c>
      <c r="C46">
        <f t="shared" si="12"/>
        <v>1.075</v>
      </c>
      <c r="D46" s="7">
        <v>100001</v>
      </c>
      <c r="E46">
        <v>6</v>
      </c>
      <c r="F46">
        <v>1.5</v>
      </c>
      <c r="G46">
        <v>0.46589999999999998</v>
      </c>
      <c r="H46">
        <v>0.48659999999999998</v>
      </c>
      <c r="I46">
        <v>0.55000000000000004</v>
      </c>
      <c r="J46" s="7">
        <v>0.52023658688789198</v>
      </c>
      <c r="K46">
        <f>ABS(G46-J46)/G46*100</f>
        <v>11.662714506952566</v>
      </c>
      <c r="L46">
        <f>ABS(H46-J46)/H46*100</f>
        <v>6.9125743707135241</v>
      </c>
      <c r="M46">
        <v>0.01</v>
      </c>
      <c r="N46">
        <f>5*M46</f>
        <v>0.05</v>
      </c>
      <c r="O46" t="s">
        <v>32</v>
      </c>
      <c r="P46" t="s">
        <v>31</v>
      </c>
    </row>
    <row r="47" spans="1:25" s="13" customFormat="1" x14ac:dyDescent="0.15">
      <c r="A47" s="13">
        <v>1</v>
      </c>
      <c r="B47" s="13">
        <v>1</v>
      </c>
      <c r="C47" s="13" t="e">
        <f t="shared" si="12"/>
        <v>#DIV/0!</v>
      </c>
      <c r="D47" s="14">
        <v>100001</v>
      </c>
      <c r="E47" s="13">
        <v>6</v>
      </c>
      <c r="F47" s="13">
        <v>1.5</v>
      </c>
      <c r="G47" s="13">
        <v>0.46589999999999998</v>
      </c>
      <c r="H47" s="13">
        <v>0.48659999999999998</v>
      </c>
      <c r="I47" s="13">
        <v>0.55000000000000004</v>
      </c>
      <c r="J47" s="14"/>
      <c r="M47" s="13">
        <v>6.0000000000000001E-3</v>
      </c>
      <c r="O47" s="13" t="s">
        <v>33</v>
      </c>
      <c r="P47" s="13" t="s">
        <v>31</v>
      </c>
    </row>
    <row r="48" spans="1:25" s="13" customFormat="1" x14ac:dyDescent="0.15">
      <c r="A48" s="13">
        <v>1</v>
      </c>
      <c r="B48" s="13">
        <v>1</v>
      </c>
      <c r="C48" s="13" t="e">
        <f t="shared" si="12"/>
        <v>#DIV/0!</v>
      </c>
      <c r="D48" s="14">
        <v>100001</v>
      </c>
      <c r="E48" s="13">
        <v>6</v>
      </c>
      <c r="F48" s="13">
        <v>1.5</v>
      </c>
      <c r="G48" s="13">
        <v>0.46589999999999998</v>
      </c>
      <c r="H48" s="13">
        <v>0.48659999999999998</v>
      </c>
      <c r="I48" s="13">
        <v>0.55000000000000004</v>
      </c>
      <c r="J48" s="14"/>
      <c r="M48" s="13">
        <v>5.0000000000000001E-3</v>
      </c>
      <c r="O48" s="13" t="s">
        <v>34</v>
      </c>
      <c r="P48" s="13" t="s">
        <v>31</v>
      </c>
    </row>
    <row r="49" spans="1:22" x14ac:dyDescent="0.15">
      <c r="D49" s="7"/>
      <c r="J49" s="7"/>
    </row>
    <row r="50" spans="1:22" x14ac:dyDescent="0.15">
      <c r="D50" s="7"/>
      <c r="J50" s="7"/>
      <c r="O50" t="s">
        <v>35</v>
      </c>
      <c r="P50">
        <v>5.0000000000000001E-3</v>
      </c>
      <c r="Q50">
        <v>0.05</v>
      </c>
      <c r="R50">
        <v>0.1</v>
      </c>
    </row>
    <row r="51" spans="1:22" x14ac:dyDescent="0.15">
      <c r="D51" s="7"/>
      <c r="J51" s="7" t="s">
        <v>36</v>
      </c>
      <c r="O51" t="s">
        <v>35</v>
      </c>
      <c r="P51">
        <v>5.0000000000000001E-3</v>
      </c>
      <c r="Q51">
        <v>0.01</v>
      </c>
      <c r="R51">
        <v>0.08</v>
      </c>
    </row>
    <row r="52" spans="1:22" x14ac:dyDescent="0.15">
      <c r="D52" s="7"/>
      <c r="J52" s="7" t="s">
        <v>36</v>
      </c>
      <c r="M52">
        <v>5.0000000000000001E-3</v>
      </c>
      <c r="O52" t="s">
        <v>35</v>
      </c>
      <c r="P52">
        <f>M52</f>
        <v>5.0000000000000001E-3</v>
      </c>
      <c r="Q52">
        <v>0.05</v>
      </c>
      <c r="R52">
        <v>0.08</v>
      </c>
    </row>
    <row r="53" spans="1:22" x14ac:dyDescent="0.15">
      <c r="A53">
        <v>1</v>
      </c>
      <c r="B53">
        <v>1</v>
      </c>
      <c r="C53" t="e">
        <f>B53*(1+(3/8)*M53/N53)</f>
        <v>#DIV/0!</v>
      </c>
      <c r="D53" s="7">
        <v>100000</v>
      </c>
      <c r="E53">
        <v>6</v>
      </c>
      <c r="F53">
        <v>0.5</v>
      </c>
      <c r="G53">
        <v>0.46589999999999998</v>
      </c>
      <c r="H53">
        <v>0.48659999999999998</v>
      </c>
      <c r="I53">
        <v>0.55000000000000004</v>
      </c>
      <c r="J53" s="7" t="s">
        <v>36</v>
      </c>
      <c r="M53">
        <v>0.01</v>
      </c>
      <c r="O53" t="s">
        <v>35</v>
      </c>
      <c r="P53">
        <v>0.01</v>
      </c>
      <c r="Q53">
        <v>0.1</v>
      </c>
      <c r="R53">
        <v>0.15</v>
      </c>
    </row>
    <row r="54" spans="1:22" x14ac:dyDescent="0.15">
      <c r="A54">
        <v>1</v>
      </c>
      <c r="B54">
        <v>1</v>
      </c>
      <c r="C54" t="e">
        <f>B54*(1+(3/8)*M54/N54)</f>
        <v>#DIV/0!</v>
      </c>
      <c r="D54" s="7">
        <v>100000</v>
      </c>
      <c r="E54">
        <v>6</v>
      </c>
      <c r="F54">
        <v>0.5</v>
      </c>
      <c r="G54">
        <v>0.46589999999999998</v>
      </c>
      <c r="H54">
        <v>0.48659999999999998</v>
      </c>
      <c r="I54">
        <v>0.55000000000000004</v>
      </c>
      <c r="J54" s="15" t="s">
        <v>37</v>
      </c>
      <c r="M54">
        <v>4.0000000000000001E-3</v>
      </c>
      <c r="O54" t="s">
        <v>35</v>
      </c>
      <c r="P54">
        <v>4.0000000000000001E-3</v>
      </c>
      <c r="Q54">
        <v>0.1</v>
      </c>
      <c r="R54">
        <v>0.06</v>
      </c>
    </row>
    <row r="55" spans="1:22" x14ac:dyDescent="0.15">
      <c r="E55" s="6"/>
      <c r="F55" s="6"/>
      <c r="G55" s="6"/>
      <c r="I55" s="6"/>
      <c r="M55" s="6"/>
      <c r="U55" s="6"/>
    </row>
    <row r="56" spans="1:22" x14ac:dyDescent="0.15">
      <c r="E56" s="6"/>
      <c r="F56" s="6"/>
      <c r="G56" s="6"/>
      <c r="I56" s="6"/>
      <c r="M56" s="6"/>
      <c r="U56" s="6"/>
    </row>
    <row r="57" spans="1:22" x14ac:dyDescent="0.15">
      <c r="A57" s="10">
        <v>1</v>
      </c>
      <c r="B57" s="10">
        <v>1</v>
      </c>
      <c r="C57">
        <f>B57*(1+(3/8)*M57/N57)</f>
        <v>1.075</v>
      </c>
      <c r="D57" s="11">
        <v>100000</v>
      </c>
      <c r="E57" s="10">
        <v>5</v>
      </c>
      <c r="F57" s="10">
        <v>0.5</v>
      </c>
      <c r="G57" s="10">
        <v>0.46589999999999998</v>
      </c>
      <c r="H57">
        <v>0.48659999999999998</v>
      </c>
      <c r="I57" s="10">
        <v>0.46</v>
      </c>
      <c r="J57" s="7">
        <v>0.51995780807907599</v>
      </c>
      <c r="K57">
        <f>ABS(G57-J57)/G57*100</f>
        <v>11.602877887760465</v>
      </c>
      <c r="L57">
        <f>ABS(H57-J57)/H57*100</f>
        <v>6.8552832057287318</v>
      </c>
      <c r="M57" s="10">
        <v>0.02</v>
      </c>
      <c r="N57">
        <f>5*M57</f>
        <v>0.1</v>
      </c>
      <c r="O57" s="10" t="s">
        <v>38</v>
      </c>
      <c r="P57" s="10">
        <f>1+I57/F57</f>
        <v>1.92</v>
      </c>
      <c r="Q57" s="10">
        <f>2*SQRT(F57/PI())*(P57-1/P57)</f>
        <v>1.1163734813233424</v>
      </c>
      <c r="R57" s="10">
        <f>A57*PI()*(Q57^2)/4</f>
        <v>0.97883368055555531</v>
      </c>
      <c r="S57" s="11">
        <v>2.43769710914742</v>
      </c>
      <c r="T57" s="11">
        <v>2.51603463622676</v>
      </c>
      <c r="U57" s="10">
        <f>-(S57-T57)/(4*M57)</f>
        <v>0.97921908849175066</v>
      </c>
      <c r="V57" s="10">
        <f>ABS(R57-U57)/R57*100</f>
        <v>3.9374200525732039E-2</v>
      </c>
    </row>
    <row r="58" spans="1:22" x14ac:dyDescent="0.15">
      <c r="A58" s="10">
        <v>1</v>
      </c>
      <c r="B58" s="10">
        <v>1</v>
      </c>
      <c r="C58">
        <f>B58*(1+(3/8)*M58/N58)</f>
        <v>1.075</v>
      </c>
      <c r="D58" s="11">
        <v>100000</v>
      </c>
      <c r="E58" s="10">
        <v>5</v>
      </c>
      <c r="F58" s="10">
        <v>0.5</v>
      </c>
      <c r="G58" s="10">
        <v>0.46589999999999998</v>
      </c>
      <c r="H58">
        <v>0.48659999999999998</v>
      </c>
      <c r="I58">
        <v>0.55000000000000004</v>
      </c>
      <c r="J58" s="7">
        <v>0.51995780807907599</v>
      </c>
      <c r="K58">
        <f>ABS(G58-J58)/G58*100</f>
        <v>11.602877887760465</v>
      </c>
      <c r="L58">
        <f>ABS(H58-J58)/H58*100</f>
        <v>6.8552832057287318</v>
      </c>
      <c r="M58">
        <v>1.2500000000000001E-2</v>
      </c>
      <c r="N58">
        <f>5*M58</f>
        <v>6.25E-2</v>
      </c>
      <c r="O58" t="s">
        <v>39</v>
      </c>
    </row>
    <row r="59" spans="1:22" x14ac:dyDescent="0.15">
      <c r="J59" t="s">
        <v>40</v>
      </c>
      <c r="K59" t="e">
        <f>ABS(G58-J59)/G58*100</f>
        <v>#VALUE!</v>
      </c>
      <c r="L59" t="e">
        <f>ABS(H58-J59)/H58*100</f>
        <v>#VALUE!</v>
      </c>
      <c r="M59">
        <v>0.01</v>
      </c>
      <c r="N59">
        <f>5*M59</f>
        <v>0.05</v>
      </c>
      <c r="O59" t="s">
        <v>41</v>
      </c>
    </row>
    <row r="62" spans="1:22" x14ac:dyDescent="0.15">
      <c r="A62" t="s">
        <v>0</v>
      </c>
      <c r="B62" s="5" t="s">
        <v>1</v>
      </c>
      <c r="C62" s="6" t="s">
        <v>2</v>
      </c>
      <c r="D62" s="6" t="s">
        <v>3</v>
      </c>
      <c r="E62" s="6" t="s">
        <v>4</v>
      </c>
      <c r="F62" s="5" t="s">
        <v>5</v>
      </c>
      <c r="G62" s="5" t="s">
        <v>6</v>
      </c>
      <c r="H62" s="6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17</v>
      </c>
      <c r="N62" t="s">
        <v>18</v>
      </c>
      <c r="O62" s="6" t="s">
        <v>14</v>
      </c>
      <c r="P62" t="s">
        <v>15</v>
      </c>
    </row>
    <row r="63" spans="1:22" x14ac:dyDescent="0.15">
      <c r="A63">
        <v>1</v>
      </c>
      <c r="B63">
        <v>5</v>
      </c>
      <c r="C63" s="7">
        <v>100000</v>
      </c>
      <c r="D63">
        <v>6</v>
      </c>
      <c r="E63">
        <v>0.5</v>
      </c>
      <c r="F63">
        <v>1.226</v>
      </c>
      <c r="G63">
        <v>1.2</v>
      </c>
      <c r="H63">
        <v>0.02</v>
      </c>
      <c r="I63">
        <f>D63/(2*H63)</f>
        <v>150</v>
      </c>
      <c r="J63">
        <f>1+G63/E63</f>
        <v>3.4</v>
      </c>
      <c r="K63">
        <f>2*SQRT(E63/PI())*(J63-1/J63)</f>
        <v>2.478135577081841</v>
      </c>
      <c r="L63">
        <f>A63*PI()*(K63^2)/4</f>
        <v>4.8232525951557106</v>
      </c>
      <c r="M63" s="7">
        <v>14.5976188832635</v>
      </c>
      <c r="N63" s="9">
        <v>15.0054212523551</v>
      </c>
      <c r="O63">
        <f>-(M63-N63)/(4*H63)</f>
        <v>5.0975296136450021</v>
      </c>
      <c r="P63">
        <f>ABS(L63-O63)/L63*100</f>
        <v>5.6865572158664222</v>
      </c>
    </row>
    <row r="64" spans="1:22" x14ac:dyDescent="0.15">
      <c r="A64">
        <v>1</v>
      </c>
      <c r="B64">
        <v>3</v>
      </c>
      <c r="C64" s="7">
        <v>100000</v>
      </c>
      <c r="D64">
        <v>6</v>
      </c>
      <c r="E64">
        <v>0.5</v>
      </c>
      <c r="F64">
        <v>0.90290000000000004</v>
      </c>
      <c r="G64">
        <v>0.9</v>
      </c>
      <c r="H64">
        <v>0.02</v>
      </c>
      <c r="I64">
        <f>D64/(2*H64)</f>
        <v>150</v>
      </c>
      <c r="J64">
        <f>1+G64/E64</f>
        <v>2.8</v>
      </c>
      <c r="K64">
        <f>2*SQRT(E64/PI())*(J64-1/J64)</f>
        <v>1.9491179985327138</v>
      </c>
      <c r="L64">
        <f>A64*PI()*(K64^2)/4</f>
        <v>2.9837755102040813</v>
      </c>
      <c r="M64" s="7">
        <v>8.9202948630428498</v>
      </c>
      <c r="N64" s="9">
        <v>9.1804147539910907</v>
      </c>
      <c r="O64">
        <f>-(M64-N64)/(4*H64)</f>
        <v>3.2514986368530119</v>
      </c>
      <c r="P64">
        <f>ABS(L64-O64)/L64*100</f>
        <v>8.9726296677935782</v>
      </c>
    </row>
    <row r="65" spans="1:16" x14ac:dyDescent="0.15">
      <c r="A65">
        <v>1</v>
      </c>
      <c r="B65">
        <v>2</v>
      </c>
      <c r="C65" s="7">
        <v>100000</v>
      </c>
      <c r="D65">
        <v>6</v>
      </c>
      <c r="E65">
        <v>0.5</v>
      </c>
      <c r="F65">
        <v>0.70709999999999995</v>
      </c>
      <c r="G65">
        <v>0.7</v>
      </c>
      <c r="H65">
        <v>0.02</v>
      </c>
      <c r="I65">
        <f>D65/(2*H65)</f>
        <v>150</v>
      </c>
      <c r="J65">
        <f>1+G65/E65</f>
        <v>2.4</v>
      </c>
      <c r="K65">
        <f>2*SQRT(E65/PI())*(J65-1/J65)</f>
        <v>1.5824710455923496</v>
      </c>
      <c r="L65">
        <f>A65*PI()*(K65^2)/4</f>
        <v>1.9668055555555555</v>
      </c>
      <c r="M65" s="9">
        <v>5.8952616115213203</v>
      </c>
      <c r="N65" s="9">
        <v>6.0613231418163203</v>
      </c>
      <c r="O65">
        <f>-(M65-N65)/(4*H65)</f>
        <v>2.0757691286874991</v>
      </c>
      <c r="P65">
        <f>ABS(L65-O65)/L65*100</f>
        <v>5.5401294156485692</v>
      </c>
    </row>
    <row r="66" spans="1:16" x14ac:dyDescent="0.15">
      <c r="A66">
        <v>1</v>
      </c>
      <c r="B66">
        <v>1</v>
      </c>
      <c r="C66" s="7">
        <v>100000</v>
      </c>
      <c r="D66">
        <v>6</v>
      </c>
      <c r="E66">
        <v>0.5</v>
      </c>
      <c r="F66">
        <v>0.46589999999999998</v>
      </c>
      <c r="G66">
        <v>0.45</v>
      </c>
      <c r="H66">
        <v>0.02</v>
      </c>
      <c r="I66">
        <f>D66/(2*H66)</f>
        <v>150</v>
      </c>
      <c r="J66">
        <f>1+G66/E66</f>
        <v>1.9</v>
      </c>
      <c r="K66">
        <f>2*SQRT(E66/PI())*(J66-1/J66)</f>
        <v>1.0960414229976203</v>
      </c>
      <c r="L66">
        <f>A66*PI()*(K66^2)/4</f>
        <v>0.9435041551246538</v>
      </c>
      <c r="M66" s="9">
        <v>2.8373661048920602</v>
      </c>
      <c r="N66" s="9">
        <v>2.9144727687141101</v>
      </c>
      <c r="O66">
        <f>-(M66-N66)/(4*H66)</f>
        <v>0.96383329777562365</v>
      </c>
      <c r="P66">
        <f>ABS(L66-O66)/L66*100</f>
        <v>2.1546426203373752</v>
      </c>
    </row>
    <row r="68" spans="1:16" x14ac:dyDescent="0.15">
      <c r="A68" t="s">
        <v>0</v>
      </c>
      <c r="B68" s="5" t="s">
        <v>1</v>
      </c>
      <c r="C68" s="6" t="s">
        <v>42</v>
      </c>
      <c r="D68" s="6" t="s">
        <v>3</v>
      </c>
      <c r="E68" s="6" t="s">
        <v>4</v>
      </c>
      <c r="F68" s="6" t="s">
        <v>5</v>
      </c>
      <c r="G68" s="6" t="s">
        <v>6</v>
      </c>
      <c r="H68" s="6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17</v>
      </c>
      <c r="N68" t="s">
        <v>18</v>
      </c>
      <c r="O68" s="6" t="s">
        <v>14</v>
      </c>
      <c r="P68" t="s">
        <v>15</v>
      </c>
    </row>
    <row r="69" spans="1:16" x14ac:dyDescent="0.15">
      <c r="A69">
        <v>1</v>
      </c>
      <c r="B69">
        <v>24</v>
      </c>
      <c r="C69" s="7">
        <v>100000</v>
      </c>
      <c r="D69">
        <v>12</v>
      </c>
      <c r="E69">
        <v>0.5</v>
      </c>
      <c r="F69">
        <v>3.0348000000000002</v>
      </c>
      <c r="G69">
        <v>0.45</v>
      </c>
      <c r="H69">
        <v>0.02</v>
      </c>
      <c r="I69">
        <f>D69/(2*H69)</f>
        <v>300</v>
      </c>
      <c r="J69">
        <f>1+G69/E69</f>
        <v>1.9</v>
      </c>
      <c r="K69">
        <f>2*SQRT(E69/PI())*(J69-1/J69)</f>
        <v>1.0960414229976203</v>
      </c>
      <c r="L69">
        <f>A69*PI()*(K69^2)/4</f>
        <v>0.9435041551246538</v>
      </c>
      <c r="M69" s="7">
        <v>5.7185169182430098</v>
      </c>
      <c r="N69" s="7">
        <v>5.793950321364</v>
      </c>
      <c r="O69">
        <f>-(M69-N69)/(4*H69)</f>
        <v>0.94291753901237785</v>
      </c>
      <c r="P69">
        <f>ABS(L69-O69)/L69*100</f>
        <v>6.2174194897790143E-2</v>
      </c>
    </row>
    <row r="70" spans="1:16" x14ac:dyDescent="0.15">
      <c r="A70">
        <v>1</v>
      </c>
      <c r="B70">
        <v>10</v>
      </c>
      <c r="C70" s="7">
        <v>100000</v>
      </c>
      <c r="D70">
        <v>12</v>
      </c>
      <c r="E70">
        <v>0.5</v>
      </c>
      <c r="F70">
        <v>1.8428</v>
      </c>
      <c r="G70">
        <v>0.45</v>
      </c>
      <c r="H70">
        <v>0.02</v>
      </c>
      <c r="I70">
        <f>D70/(2*H70)</f>
        <v>300</v>
      </c>
      <c r="J70">
        <f>1+G70/E70</f>
        <v>1.9</v>
      </c>
      <c r="K70">
        <f>2*SQRT(E70/PI())*(J70-1/J70)</f>
        <v>1.0960414229976203</v>
      </c>
      <c r="L70">
        <f>A70*PI()*(K70^2)/4</f>
        <v>0.9435041551246538</v>
      </c>
      <c r="M70" s="7">
        <v>5.7185169182430098</v>
      </c>
      <c r="N70" s="7">
        <v>5.7939450208452898</v>
      </c>
      <c r="O70">
        <f>-(M70-N70)/(4*H70)</f>
        <v>0.9428512825285007</v>
      </c>
      <c r="P70">
        <f>ABS(L70-O70)/L70*100</f>
        <v>6.9196578796925576E-2</v>
      </c>
    </row>
    <row r="71" spans="1:16" x14ac:dyDescent="0.15">
      <c r="A71">
        <v>1</v>
      </c>
      <c r="B71">
        <v>5</v>
      </c>
      <c r="C71" s="7">
        <v>100000</v>
      </c>
      <c r="D71">
        <v>12</v>
      </c>
      <c r="E71">
        <v>0.5</v>
      </c>
      <c r="F71">
        <v>1.226</v>
      </c>
      <c r="G71">
        <v>0.45</v>
      </c>
      <c r="H71">
        <v>0.02</v>
      </c>
      <c r="I71">
        <f>D71/(2*H71)</f>
        <v>300</v>
      </c>
      <c r="J71">
        <f>1+G71/E71</f>
        <v>1.9</v>
      </c>
      <c r="K71">
        <f>2*SQRT(E71/PI())*(J71-1/J71)</f>
        <v>1.0960414229976203</v>
      </c>
      <c r="L71">
        <f>A71*PI()*(K71^2)/4</f>
        <v>0.9435041551246538</v>
      </c>
      <c r="M71" s="7">
        <v>5.7183675478868903</v>
      </c>
      <c r="N71" s="7">
        <v>5.7938227187884896</v>
      </c>
      <c r="O71">
        <f>-(M71-N71)/(4*H71)</f>
        <v>0.94318963626999208</v>
      </c>
      <c r="P71">
        <f>ABS(L71-O71)/L71*100</f>
        <v>3.3335184901243237E-2</v>
      </c>
    </row>
    <row r="72" spans="1:16" x14ac:dyDescent="0.15">
      <c r="A72">
        <v>1</v>
      </c>
      <c r="B72">
        <v>1</v>
      </c>
      <c r="C72" s="7">
        <v>100000</v>
      </c>
      <c r="D72">
        <v>12</v>
      </c>
      <c r="E72">
        <v>0.5</v>
      </c>
      <c r="F72">
        <v>0.46589999999999998</v>
      </c>
      <c r="G72">
        <v>0.45</v>
      </c>
      <c r="H72">
        <v>0.02</v>
      </c>
      <c r="I72">
        <f>D72/(2*H72)</f>
        <v>300</v>
      </c>
      <c r="J72">
        <f>1+G72/E72</f>
        <v>1.9</v>
      </c>
      <c r="K72">
        <f>2*SQRT(E72/PI())*(J72-1/J72)</f>
        <v>1.0960414229976203</v>
      </c>
      <c r="L72">
        <f>A72*PI()*(K72^2)/4</f>
        <v>0.9435041551246538</v>
      </c>
      <c r="M72" s="7">
        <v>5.6689724768135301</v>
      </c>
      <c r="N72" s="7">
        <v>5.7441999088034201</v>
      </c>
      <c r="O72">
        <f>-(M72-N72)/(4*H72)</f>
        <v>0.94034289987362518</v>
      </c>
      <c r="P72">
        <f>ABS(L72-O72)/L72*100</f>
        <v>0.3350547248635018</v>
      </c>
    </row>
    <row r="74" spans="1:16" x14ac:dyDescent="0.15">
      <c r="B74" s="5"/>
      <c r="D74" s="6"/>
      <c r="E74" s="6"/>
      <c r="F74" s="6"/>
      <c r="G74" s="6"/>
      <c r="H74" s="6"/>
      <c r="O74" s="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Normal="100" workbookViewId="0">
      <selection activeCell="C9" sqref="C9"/>
    </sheetView>
  </sheetViews>
  <sheetFormatPr baseColWidth="10" defaultColWidth="8.83203125" defaultRowHeight="13" x14ac:dyDescent="0.15"/>
  <cols>
    <col min="1" max="1025" width="11.5"/>
  </cols>
  <sheetData>
    <row r="1" spans="1:6" x14ac:dyDescent="0.15">
      <c r="A1" t="s">
        <v>6</v>
      </c>
      <c r="B1" t="s">
        <v>43</v>
      </c>
      <c r="C1" t="s">
        <v>10</v>
      </c>
      <c r="D1" t="s">
        <v>44</v>
      </c>
      <c r="E1" t="s">
        <v>45</v>
      </c>
      <c r="F1" t="s">
        <v>46</v>
      </c>
    </row>
    <row r="2" spans="1:6" x14ac:dyDescent="0.15">
      <c r="A2">
        <v>0.55000000000000004</v>
      </c>
      <c r="B2">
        <v>150</v>
      </c>
      <c r="C2">
        <v>0.1389</v>
      </c>
      <c r="D2">
        <v>9.1730000000000006E-3</v>
      </c>
      <c r="E2">
        <v>-0.1389</v>
      </c>
      <c r="F2">
        <v>-6.8879999999999997E-2</v>
      </c>
    </row>
    <row r="3" spans="1:6" x14ac:dyDescent="0.15">
      <c r="A3">
        <v>0.55000000000000004</v>
      </c>
      <c r="B3">
        <v>150</v>
      </c>
      <c r="C3">
        <v>0.5292</v>
      </c>
      <c r="D3">
        <v>6.5149999999999995E-4</v>
      </c>
      <c r="E3">
        <v>-0.5292</v>
      </c>
      <c r="F3">
        <v>-1.8380000000000001E-2</v>
      </c>
    </row>
    <row r="4" spans="1:6" x14ac:dyDescent="0.15">
      <c r="A4">
        <v>0.55000000000000004</v>
      </c>
      <c r="B4">
        <v>200</v>
      </c>
      <c r="C4">
        <v>0.46879999999999999</v>
      </c>
      <c r="D4">
        <v>8.6709999999999999E-4</v>
      </c>
      <c r="E4">
        <v>-0.46879999999999999</v>
      </c>
      <c r="F4">
        <v>-2.0670000000000001E-2</v>
      </c>
    </row>
    <row r="5" spans="1:6" x14ac:dyDescent="0.15">
      <c r="A5">
        <v>0.53</v>
      </c>
      <c r="B5">
        <v>250</v>
      </c>
      <c r="C5">
        <v>0.33040000000000003</v>
      </c>
      <c r="D5">
        <v>1.89E-3</v>
      </c>
      <c r="E5">
        <v>-0.33040000000000003</v>
      </c>
      <c r="F5">
        <v>-0.15049999999999999</v>
      </c>
    </row>
    <row r="6" spans="1:6" x14ac:dyDescent="0.15">
      <c r="A6">
        <v>0.53</v>
      </c>
      <c r="B6">
        <v>300</v>
      </c>
      <c r="C6">
        <v>0.30059999999999998</v>
      </c>
      <c r="D6">
        <v>1.89E-3</v>
      </c>
      <c r="E6">
        <v>-0.30059999999999998</v>
      </c>
      <c r="F6">
        <v>-0.12540000000000001</v>
      </c>
    </row>
    <row r="7" spans="1:6" x14ac:dyDescent="0.15">
      <c r="A7">
        <v>3</v>
      </c>
      <c r="B7">
        <v>200</v>
      </c>
      <c r="C7">
        <v>1.5369999999999999</v>
      </c>
      <c r="D7">
        <v>3.3440000000000002E-3</v>
      </c>
      <c r="E7">
        <v>-1.5369999999999999</v>
      </c>
      <c r="F7">
        <v>-6.3700000000000007E-2</v>
      </c>
    </row>
    <row r="8" spans="1:6" x14ac:dyDescent="0.15">
      <c r="A8">
        <v>2.6</v>
      </c>
      <c r="B8">
        <v>200</v>
      </c>
      <c r="C8">
        <v>1.2010000000000001</v>
      </c>
      <c r="D8">
        <v>3.8609999999999998E-3</v>
      </c>
      <c r="E8">
        <v>-1.2010000000000001</v>
      </c>
      <c r="F8">
        <v>-8.2710000000000006E-2</v>
      </c>
    </row>
    <row r="9" spans="1:6" x14ac:dyDescent="0.15">
      <c r="A9">
        <v>3.5</v>
      </c>
      <c r="B9">
        <v>150</v>
      </c>
      <c r="C9">
        <v>2.8239999999999998</v>
      </c>
      <c r="D9">
        <v>1.431E-3</v>
      </c>
      <c r="E9">
        <v>-2.8239999999999998</v>
      </c>
      <c r="F9">
        <v>-0.26200000000000001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4"/>
  <sheetViews>
    <sheetView tabSelected="1" zoomScaleNormal="100" workbookViewId="0">
      <selection activeCell="K27" sqref="K27"/>
    </sheetView>
  </sheetViews>
  <sheetFormatPr baseColWidth="10" defaultColWidth="8.83203125" defaultRowHeight="13" outlineLevelRow="1" x14ac:dyDescent="0.15"/>
  <cols>
    <col min="1" max="1" width="4" customWidth="1"/>
    <col min="2" max="2" width="4.1640625" customWidth="1"/>
    <col min="3" max="3" width="5.5" customWidth="1"/>
    <col min="4" max="4" width="8.6640625" customWidth="1"/>
    <col min="5" max="5" width="3.6640625" customWidth="1"/>
    <col min="6" max="6" width="5.6640625" customWidth="1"/>
    <col min="7" max="7" width="12.83203125" customWidth="1"/>
    <col min="8" max="8" width="14.33203125" customWidth="1"/>
    <col min="9" max="9" width="6.1640625" customWidth="1"/>
    <col min="10" max="12" width="11.5"/>
    <col min="13" max="13" width="9.6640625" customWidth="1"/>
    <col min="14" max="14" width="7" customWidth="1"/>
    <col min="15" max="15" width="6.5" customWidth="1"/>
    <col min="16" max="16" width="6" customWidth="1"/>
    <col min="17" max="17" width="11.5"/>
    <col min="18" max="18" width="5.5" customWidth="1"/>
    <col min="19" max="19" width="11.5"/>
    <col min="20" max="20" width="6.6640625" customWidth="1"/>
    <col min="21" max="21" width="6.5" customWidth="1"/>
    <col min="22" max="22" width="5.83203125" customWidth="1"/>
    <col min="23" max="23" width="7.5" customWidth="1"/>
    <col min="24" max="24" width="11.5"/>
    <col min="25" max="25" width="6.83203125" customWidth="1"/>
    <col min="26" max="1025" width="11.5"/>
  </cols>
  <sheetData>
    <row r="1" spans="1:1024" x14ac:dyDescent="0.15">
      <c r="A1" t="s">
        <v>0</v>
      </c>
      <c r="B1" t="s">
        <v>1</v>
      </c>
      <c r="C1" t="s">
        <v>19</v>
      </c>
      <c r="D1" t="s">
        <v>2</v>
      </c>
      <c r="E1" s="6" t="s">
        <v>3</v>
      </c>
      <c r="F1" s="6" t="s">
        <v>4</v>
      </c>
      <c r="G1" s="6" t="s">
        <v>20</v>
      </c>
      <c r="H1" t="s">
        <v>21</v>
      </c>
      <c r="I1" s="6" t="s">
        <v>6</v>
      </c>
      <c r="J1" t="s">
        <v>22</v>
      </c>
      <c r="K1" t="s">
        <v>23</v>
      </c>
      <c r="L1" t="s">
        <v>24</v>
      </c>
      <c r="M1" s="6" t="s">
        <v>7</v>
      </c>
      <c r="N1" t="s">
        <v>25</v>
      </c>
      <c r="O1" t="s">
        <v>47</v>
      </c>
      <c r="P1" t="s">
        <v>48</v>
      </c>
      <c r="Q1" t="s">
        <v>49</v>
      </c>
      <c r="R1" t="s">
        <v>43</v>
      </c>
      <c r="S1" t="s">
        <v>26</v>
      </c>
      <c r="T1" t="s">
        <v>27</v>
      </c>
      <c r="U1" t="s">
        <v>28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</row>
    <row r="2" spans="1:1024" x14ac:dyDescent="0.15">
      <c r="A2">
        <v>1</v>
      </c>
      <c r="B2">
        <v>1</v>
      </c>
      <c r="C2">
        <f t="shared" ref="C2:C10" si="0">B2*(1+(3/8)*M2/N2)</f>
        <v>1.075</v>
      </c>
      <c r="D2" s="7">
        <v>100000</v>
      </c>
      <c r="E2">
        <v>6</v>
      </c>
      <c r="F2">
        <v>0.5</v>
      </c>
      <c r="G2">
        <v>0.46589999999999998</v>
      </c>
      <c r="H2">
        <v>0.48659999999999998</v>
      </c>
      <c r="I2">
        <v>0.45</v>
      </c>
      <c r="J2" s="7">
        <v>0.50974405708346304</v>
      </c>
      <c r="K2">
        <f t="shared" ref="K2:K10" si="1">ABS(G2-J2)/G2*100</f>
        <v>9.4106153860191171</v>
      </c>
      <c r="L2">
        <f t="shared" ref="L2:L10" si="2">ABS(H2-J2)/H2*100</f>
        <v>4.7562797130010406</v>
      </c>
      <c r="M2">
        <v>0.02</v>
      </c>
      <c r="N2">
        <f t="shared" ref="N2:N10" si="3">5*M2</f>
        <v>0.1</v>
      </c>
      <c r="O2" t="s">
        <v>55</v>
      </c>
      <c r="P2" t="s">
        <v>56</v>
      </c>
      <c r="Q2" t="s">
        <v>57</v>
      </c>
      <c r="S2">
        <f t="shared" ref="S2:S10" si="4">M2</f>
        <v>0.02</v>
      </c>
      <c r="V2">
        <f t="shared" ref="V2:V10" si="5">6/S2</f>
        <v>300</v>
      </c>
      <c r="W2">
        <f t="shared" ref="W2:W10" si="6">1/S2</f>
        <v>50</v>
      </c>
      <c r="Y2" t="s">
        <v>58</v>
      </c>
    </row>
    <row r="3" spans="1:1024" x14ac:dyDescent="0.15">
      <c r="A3">
        <v>1</v>
      </c>
      <c r="B3">
        <v>1</v>
      </c>
      <c r="C3">
        <f t="shared" si="0"/>
        <v>1.075</v>
      </c>
      <c r="D3" s="7">
        <v>100000</v>
      </c>
      <c r="E3">
        <v>6</v>
      </c>
      <c r="F3">
        <v>0.5</v>
      </c>
      <c r="G3">
        <v>0.46589999999999998</v>
      </c>
      <c r="H3">
        <v>0.48659999999999998</v>
      </c>
      <c r="I3">
        <v>0.45</v>
      </c>
      <c r="J3" s="7">
        <v>0.51029260731161696</v>
      </c>
      <c r="K3">
        <f t="shared" si="1"/>
        <v>9.5283552933283922</v>
      </c>
      <c r="L3">
        <f t="shared" si="2"/>
        <v>4.8690109559426613</v>
      </c>
      <c r="M3">
        <v>1.2E-2</v>
      </c>
      <c r="N3">
        <f t="shared" si="3"/>
        <v>0.06</v>
      </c>
      <c r="O3" t="s">
        <v>55</v>
      </c>
      <c r="P3" t="s">
        <v>56</v>
      </c>
      <c r="Q3" t="s">
        <v>57</v>
      </c>
      <c r="S3">
        <f t="shared" si="4"/>
        <v>1.2E-2</v>
      </c>
      <c r="V3">
        <f t="shared" si="5"/>
        <v>500</v>
      </c>
      <c r="W3">
        <f t="shared" si="6"/>
        <v>83.333333333333329</v>
      </c>
      <c r="Y3" s="8" t="s">
        <v>58</v>
      </c>
    </row>
    <row r="4" spans="1:1024" x14ac:dyDescent="0.15">
      <c r="A4">
        <v>1</v>
      </c>
      <c r="B4">
        <v>1</v>
      </c>
      <c r="C4">
        <f t="shared" si="0"/>
        <v>1.075</v>
      </c>
      <c r="D4" s="7">
        <v>100000</v>
      </c>
      <c r="E4">
        <v>6</v>
      </c>
      <c r="F4">
        <v>0.5</v>
      </c>
      <c r="G4">
        <v>0.46589999999999998</v>
      </c>
      <c r="H4">
        <v>0.48659999999999998</v>
      </c>
      <c r="I4">
        <v>0.45</v>
      </c>
      <c r="J4" s="7">
        <v>0.52004307948226103</v>
      </c>
      <c r="K4">
        <f t="shared" si="1"/>
        <v>11.621180399712609</v>
      </c>
      <c r="L4">
        <f t="shared" si="2"/>
        <v>6.8728071274683629</v>
      </c>
      <c r="M4">
        <v>1.2E-2</v>
      </c>
      <c r="N4">
        <f t="shared" si="3"/>
        <v>0.06</v>
      </c>
      <c r="O4" t="s">
        <v>59</v>
      </c>
      <c r="P4" t="s">
        <v>56</v>
      </c>
      <c r="Q4" t="s">
        <v>57</v>
      </c>
      <c r="S4">
        <f t="shared" si="4"/>
        <v>1.2E-2</v>
      </c>
      <c r="V4">
        <f t="shared" si="5"/>
        <v>500</v>
      </c>
      <c r="W4">
        <f t="shared" si="6"/>
        <v>83.333333333333329</v>
      </c>
      <c r="Y4" t="s">
        <v>58</v>
      </c>
    </row>
    <row r="5" spans="1:1024" x14ac:dyDescent="0.15">
      <c r="A5">
        <v>1</v>
      </c>
      <c r="B5">
        <v>1</v>
      </c>
      <c r="C5">
        <f t="shared" si="0"/>
        <v>1.075</v>
      </c>
      <c r="D5" s="7">
        <v>100001</v>
      </c>
      <c r="E5">
        <v>6</v>
      </c>
      <c r="F5">
        <v>0.5</v>
      </c>
      <c r="G5">
        <v>0.46589999999999998</v>
      </c>
      <c r="H5">
        <v>0.48659999999999998</v>
      </c>
      <c r="I5">
        <v>0.55000000000000004</v>
      </c>
      <c r="J5" s="7">
        <v>0.52023658688789198</v>
      </c>
      <c r="K5">
        <f t="shared" si="1"/>
        <v>11.662714506952566</v>
      </c>
      <c r="L5">
        <f t="shared" si="2"/>
        <v>6.9125743707135241</v>
      </c>
      <c r="M5">
        <v>0.01</v>
      </c>
      <c r="N5">
        <f t="shared" si="3"/>
        <v>0.05</v>
      </c>
      <c r="O5" t="s">
        <v>59</v>
      </c>
      <c r="P5" t="s">
        <v>56</v>
      </c>
      <c r="Q5" t="s">
        <v>57</v>
      </c>
      <c r="S5">
        <f t="shared" si="4"/>
        <v>0.01</v>
      </c>
      <c r="V5">
        <f t="shared" si="5"/>
        <v>600</v>
      </c>
      <c r="W5">
        <f t="shared" si="6"/>
        <v>100</v>
      </c>
      <c r="Y5" s="8" t="s">
        <v>58</v>
      </c>
    </row>
    <row r="6" spans="1:1024" x14ac:dyDescent="0.15">
      <c r="A6">
        <v>1</v>
      </c>
      <c r="B6">
        <v>1</v>
      </c>
      <c r="C6">
        <f t="shared" si="0"/>
        <v>1.075</v>
      </c>
      <c r="D6" s="7">
        <v>100001</v>
      </c>
      <c r="E6">
        <v>6</v>
      </c>
      <c r="F6">
        <v>0.5</v>
      </c>
      <c r="G6">
        <v>0.46589999999999998</v>
      </c>
      <c r="H6">
        <v>0.48659999999999998</v>
      </c>
      <c r="I6">
        <v>0.55000000000000004</v>
      </c>
      <c r="J6" s="7">
        <v>0.51407035175879401</v>
      </c>
      <c r="K6">
        <f t="shared" si="1"/>
        <v>10.339204069283973</v>
      </c>
      <c r="L6">
        <f t="shared" si="2"/>
        <v>5.6453661649802784</v>
      </c>
      <c r="M6">
        <v>0.01</v>
      </c>
      <c r="N6">
        <f t="shared" si="3"/>
        <v>0.05</v>
      </c>
      <c r="O6" t="s">
        <v>55</v>
      </c>
      <c r="P6" t="s">
        <v>60</v>
      </c>
      <c r="Q6" t="s">
        <v>61</v>
      </c>
      <c r="R6">
        <v>200</v>
      </c>
      <c r="S6">
        <f t="shared" si="4"/>
        <v>0.01</v>
      </c>
      <c r="T6">
        <v>0.01</v>
      </c>
      <c r="U6">
        <v>0.18</v>
      </c>
      <c r="V6">
        <f t="shared" si="5"/>
        <v>600</v>
      </c>
      <c r="W6">
        <f t="shared" si="6"/>
        <v>100</v>
      </c>
      <c r="X6" t="s">
        <v>62</v>
      </c>
    </row>
    <row r="7" spans="1:1024" s="13" customFormat="1" x14ac:dyDescent="0.15">
      <c r="A7">
        <v>1</v>
      </c>
      <c r="B7">
        <v>1</v>
      </c>
      <c r="C7">
        <f t="shared" si="0"/>
        <v>1.075</v>
      </c>
      <c r="D7" s="7">
        <v>100001</v>
      </c>
      <c r="E7">
        <v>6</v>
      </c>
      <c r="F7">
        <v>0.5</v>
      </c>
      <c r="G7">
        <v>0.46589999999999998</v>
      </c>
      <c r="H7">
        <v>0.48659999999999998</v>
      </c>
      <c r="I7">
        <v>0.55000000000000004</v>
      </c>
      <c r="J7" s="7">
        <v>0.52023658688789198</v>
      </c>
      <c r="K7">
        <f t="shared" si="1"/>
        <v>11.662714506952566</v>
      </c>
      <c r="L7">
        <f t="shared" si="2"/>
        <v>6.9125743707135241</v>
      </c>
      <c r="M7">
        <v>6.0000000000000001E-3</v>
      </c>
      <c r="N7">
        <f t="shared" si="3"/>
        <v>0.03</v>
      </c>
      <c r="O7" t="s">
        <v>59</v>
      </c>
      <c r="P7" t="s">
        <v>56</v>
      </c>
      <c r="Q7" t="s">
        <v>57</v>
      </c>
      <c r="R7">
        <v>150</v>
      </c>
      <c r="S7">
        <f t="shared" si="4"/>
        <v>6.0000000000000001E-3</v>
      </c>
      <c r="T7"/>
      <c r="U7"/>
      <c r="V7">
        <f t="shared" si="5"/>
        <v>1000</v>
      </c>
      <c r="W7">
        <f t="shared" si="6"/>
        <v>166.66666666666666</v>
      </c>
      <c r="X7" t="s">
        <v>62</v>
      </c>
      <c r="Y7" t="s">
        <v>58</v>
      </c>
      <c r="Z7"/>
      <c r="AA7"/>
      <c r="AB7"/>
      <c r="AC7"/>
      <c r="AD7"/>
      <c r="AE7"/>
      <c r="AF7"/>
      <c r="AMJ7"/>
    </row>
    <row r="8" spans="1:1024" s="13" customFormat="1" x14ac:dyDescent="0.15">
      <c r="A8">
        <v>1</v>
      </c>
      <c r="B8">
        <v>1</v>
      </c>
      <c r="C8">
        <f t="shared" si="0"/>
        <v>1.075</v>
      </c>
      <c r="D8" s="7">
        <v>100001</v>
      </c>
      <c r="E8">
        <v>6</v>
      </c>
      <c r="F8">
        <v>0.5</v>
      </c>
      <c r="G8">
        <v>0.46589999999999998</v>
      </c>
      <c r="H8">
        <v>0.48659999999999998</v>
      </c>
      <c r="I8">
        <v>0.55000000000000004</v>
      </c>
      <c r="J8" s="7">
        <v>0.52023658688789198</v>
      </c>
      <c r="K8">
        <f t="shared" si="1"/>
        <v>11.662714506952566</v>
      </c>
      <c r="L8">
        <f t="shared" si="2"/>
        <v>6.9125743707135241</v>
      </c>
      <c r="M8">
        <v>5.0000000000000001E-3</v>
      </c>
      <c r="N8">
        <f t="shared" si="3"/>
        <v>2.5000000000000001E-2</v>
      </c>
      <c r="O8" t="s">
        <v>59</v>
      </c>
      <c r="P8" s="8" t="s">
        <v>56</v>
      </c>
      <c r="Q8" s="16" t="s">
        <v>57</v>
      </c>
      <c r="R8" s="8">
        <v>150</v>
      </c>
      <c r="S8">
        <f t="shared" si="4"/>
        <v>5.0000000000000001E-3</v>
      </c>
      <c r="T8"/>
      <c r="U8"/>
      <c r="V8">
        <f t="shared" si="5"/>
        <v>1200</v>
      </c>
      <c r="W8">
        <f t="shared" si="6"/>
        <v>200</v>
      </c>
      <c r="X8" t="s">
        <v>62</v>
      </c>
      <c r="Y8" s="8" t="s">
        <v>58</v>
      </c>
      <c r="Z8" t="s">
        <v>63</v>
      </c>
      <c r="AA8"/>
      <c r="AB8"/>
      <c r="AC8"/>
      <c r="AD8"/>
      <c r="AE8"/>
      <c r="AF8"/>
      <c r="AMJ8"/>
    </row>
    <row r="9" spans="1:1024" s="13" customFormat="1" x14ac:dyDescent="0.15">
      <c r="A9">
        <v>1</v>
      </c>
      <c r="B9">
        <v>1</v>
      </c>
      <c r="C9">
        <f t="shared" si="0"/>
        <v>1.075</v>
      </c>
      <c r="D9" s="7">
        <v>100001</v>
      </c>
      <c r="E9">
        <v>6</v>
      </c>
      <c r="F9">
        <v>0.5</v>
      </c>
      <c r="G9">
        <v>0.46589999999999998</v>
      </c>
      <c r="H9">
        <v>0.48659999999999998</v>
      </c>
      <c r="I9">
        <v>0.53</v>
      </c>
      <c r="J9" s="7">
        <v>0.52098733289366195</v>
      </c>
      <c r="K9">
        <f t="shared" si="1"/>
        <v>11.823853379193384</v>
      </c>
      <c r="L9">
        <f t="shared" si="2"/>
        <v>7.0668583834077214</v>
      </c>
      <c r="M9" s="8">
        <v>5.0000000000000001E-3</v>
      </c>
      <c r="N9">
        <f t="shared" si="3"/>
        <v>2.5000000000000001E-2</v>
      </c>
      <c r="O9" t="s">
        <v>59</v>
      </c>
      <c r="P9" s="8" t="s">
        <v>60</v>
      </c>
      <c r="Q9" s="16" t="s">
        <v>61</v>
      </c>
      <c r="R9" s="8">
        <v>250</v>
      </c>
      <c r="S9">
        <f t="shared" si="4"/>
        <v>5.0000000000000001E-3</v>
      </c>
      <c r="T9">
        <v>0.2</v>
      </c>
      <c r="U9">
        <v>0.08</v>
      </c>
      <c r="V9">
        <f t="shared" si="5"/>
        <v>1200</v>
      </c>
      <c r="W9">
        <f t="shared" si="6"/>
        <v>200</v>
      </c>
      <c r="X9" t="s">
        <v>62</v>
      </c>
      <c r="Y9" s="8"/>
      <c r="Z9"/>
      <c r="AA9"/>
      <c r="AB9"/>
      <c r="AC9"/>
      <c r="AD9"/>
      <c r="AE9"/>
      <c r="AF9"/>
      <c r="AMJ9"/>
    </row>
    <row r="10" spans="1:1024" s="13" customFormat="1" x14ac:dyDescent="0.15">
      <c r="A10" s="13">
        <v>1</v>
      </c>
      <c r="B10" s="13">
        <v>1</v>
      </c>
      <c r="C10" s="13">
        <f t="shared" si="0"/>
        <v>1.075</v>
      </c>
      <c r="D10" s="14">
        <v>100001</v>
      </c>
      <c r="E10" s="13">
        <v>6</v>
      </c>
      <c r="F10" s="13">
        <v>0.5</v>
      </c>
      <c r="G10" s="13">
        <v>0.46589999999999998</v>
      </c>
      <c r="H10" s="13">
        <v>0.48659999999999998</v>
      </c>
      <c r="I10" s="13">
        <v>0.53</v>
      </c>
      <c r="J10" s="14">
        <v>0.52694254198621604</v>
      </c>
      <c r="K10" s="13">
        <f t="shared" si="1"/>
        <v>13.102069539861786</v>
      </c>
      <c r="L10" s="14">
        <f>ABS(H10-J10)/H10*100</f>
        <v>8.2906991340353606</v>
      </c>
      <c r="M10" s="13">
        <v>2E-3</v>
      </c>
      <c r="N10" s="13">
        <f t="shared" si="3"/>
        <v>0.01</v>
      </c>
      <c r="O10" s="13" t="s">
        <v>59</v>
      </c>
      <c r="P10" s="13" t="s">
        <v>60</v>
      </c>
      <c r="Q10" s="13" t="s">
        <v>61</v>
      </c>
      <c r="R10" s="13">
        <v>300</v>
      </c>
      <c r="S10" s="13">
        <f t="shared" si="4"/>
        <v>2E-3</v>
      </c>
      <c r="T10" s="13">
        <v>0.22</v>
      </c>
      <c r="U10" s="13">
        <v>0.04</v>
      </c>
      <c r="V10" s="13">
        <f t="shared" si="5"/>
        <v>3000</v>
      </c>
      <c r="W10" s="13">
        <f t="shared" si="6"/>
        <v>500</v>
      </c>
      <c r="X10" s="13" t="s">
        <v>62</v>
      </c>
      <c r="Z10"/>
      <c r="AA10"/>
      <c r="AB10"/>
      <c r="AC10"/>
      <c r="AD10"/>
      <c r="AE10"/>
      <c r="AF10"/>
      <c r="AMJ10"/>
    </row>
    <row r="11" spans="1:1024" s="13" customFormat="1" x14ac:dyDescent="0.15">
      <c r="A11"/>
      <c r="B11"/>
      <c r="C11"/>
      <c r="D11" s="7"/>
      <c r="E11"/>
      <c r="F11"/>
      <c r="G11"/>
      <c r="H11"/>
      <c r="I11"/>
      <c r="J11" s="7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MJ11"/>
    </row>
    <row r="12" spans="1:1024" s="13" customFormat="1" x14ac:dyDescent="0.15">
      <c r="A12" s="4" t="s">
        <v>64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/>
      <c r="Y12"/>
      <c r="Z12"/>
      <c r="AA12"/>
      <c r="AB12"/>
      <c r="AC12"/>
      <c r="AD12"/>
      <c r="AE12"/>
      <c r="AF12"/>
      <c r="AMJ12"/>
    </row>
    <row r="13" spans="1:1024" outlineLevel="1" x14ac:dyDescent="0.15">
      <c r="A13">
        <v>1</v>
      </c>
      <c r="B13">
        <v>1</v>
      </c>
      <c r="C13">
        <f>B13*(1+(3/8)*M13/N13)</f>
        <v>1.075</v>
      </c>
      <c r="D13" s="7">
        <v>100001</v>
      </c>
      <c r="E13">
        <v>6</v>
      </c>
      <c r="F13">
        <v>0.5</v>
      </c>
      <c r="G13">
        <v>0.46589999999999998</v>
      </c>
      <c r="H13">
        <v>0.48659999999999998</v>
      </c>
      <c r="I13">
        <v>0.53</v>
      </c>
      <c r="J13" s="7">
        <v>0.52197689202699504</v>
      </c>
      <c r="K13">
        <f>ABS(G13-J13)/G13*100</f>
        <v>12.036250703368763</v>
      </c>
      <c r="L13">
        <f>ABS(H13-J13)/H13*100</f>
        <v>7.2702203096989448</v>
      </c>
      <c r="M13" s="8">
        <v>5.0000000000000001E-3</v>
      </c>
      <c r="N13">
        <f>5*M13</f>
        <v>2.5000000000000001E-2</v>
      </c>
      <c r="O13" t="s">
        <v>59</v>
      </c>
      <c r="P13" s="8" t="s">
        <v>60</v>
      </c>
      <c r="Q13" s="16" t="s">
        <v>61</v>
      </c>
      <c r="R13" s="8">
        <v>250</v>
      </c>
      <c r="S13">
        <f>M13</f>
        <v>5.0000000000000001E-3</v>
      </c>
      <c r="T13">
        <v>0.15</v>
      </c>
      <c r="U13">
        <v>0.15</v>
      </c>
      <c r="V13">
        <f>6/S13</f>
        <v>1200</v>
      </c>
      <c r="W13">
        <f>1/S13</f>
        <v>200</v>
      </c>
      <c r="X13" t="s">
        <v>62</v>
      </c>
    </row>
    <row r="14" spans="1:1024" outlineLevel="1" x14ac:dyDescent="0.15">
      <c r="A14" s="13">
        <v>1</v>
      </c>
      <c r="B14" s="13">
        <v>1</v>
      </c>
      <c r="C14" s="13">
        <f>B14*(1+(3/8)*M14/N14)</f>
        <v>1.075</v>
      </c>
      <c r="D14" s="14">
        <v>100001</v>
      </c>
      <c r="E14" s="13">
        <v>6</v>
      </c>
      <c r="F14" s="13">
        <v>0.5</v>
      </c>
      <c r="G14" s="13">
        <v>0.46589999999999998</v>
      </c>
      <c r="H14" s="13">
        <v>0.48659999999999998</v>
      </c>
      <c r="I14" s="13">
        <v>0.53</v>
      </c>
      <c r="J14" s="14">
        <v>0.52395329616751496</v>
      </c>
      <c r="K14" s="13">
        <f>ABS(G14-J14)/G14*100</f>
        <v>12.460462796204116</v>
      </c>
      <c r="L14" s="13">
        <f>ABS(H14-J14)/H14*100</f>
        <v>7.6763863887207116</v>
      </c>
      <c r="M14" s="13">
        <v>2E-3</v>
      </c>
      <c r="N14" s="13">
        <f>5*M14</f>
        <v>0.01</v>
      </c>
      <c r="O14" s="13" t="s">
        <v>59</v>
      </c>
      <c r="P14" s="13" t="s">
        <v>60</v>
      </c>
      <c r="Q14" s="13" t="s">
        <v>61</v>
      </c>
      <c r="R14" s="13">
        <v>300</v>
      </c>
      <c r="S14" s="13">
        <f>M14</f>
        <v>2E-3</v>
      </c>
      <c r="T14" s="13">
        <v>0.16</v>
      </c>
      <c r="U14" s="13">
        <v>0.06</v>
      </c>
      <c r="V14" s="13">
        <f>6/S14</f>
        <v>3000</v>
      </c>
      <c r="W14" s="13">
        <f>1/S14</f>
        <v>500</v>
      </c>
      <c r="X14" s="13" t="s">
        <v>62</v>
      </c>
      <c r="Y14" s="13"/>
    </row>
    <row r="15" spans="1:1024" x14ac:dyDescent="0.15">
      <c r="J15" s="7"/>
    </row>
    <row r="16" spans="1:1024" x14ac:dyDescent="0.15">
      <c r="A16" s="3" t="s">
        <v>65</v>
      </c>
      <c r="B16" s="3"/>
      <c r="C16" s="3"/>
      <c r="D16" s="3"/>
      <c r="E16" s="3"/>
      <c r="F16" s="3"/>
      <c r="G16" s="3"/>
      <c r="H16" s="3"/>
      <c r="I16" s="3"/>
      <c r="J16" s="7"/>
      <c r="K16" s="2"/>
      <c r="L16" s="2"/>
      <c r="M16" s="2"/>
      <c r="N16" s="2"/>
      <c r="O16" s="2"/>
      <c r="P16" s="2"/>
      <c r="Q16" s="2"/>
      <c r="R16" s="2"/>
    </row>
    <row r="17" spans="1:20" x14ac:dyDescent="0.15">
      <c r="A17" t="s">
        <v>49</v>
      </c>
      <c r="B17" t="s">
        <v>47</v>
      </c>
      <c r="C17" t="s">
        <v>26</v>
      </c>
      <c r="D17" t="s">
        <v>27</v>
      </c>
      <c r="E17" t="s">
        <v>28</v>
      </c>
      <c r="F17" t="s">
        <v>50</v>
      </c>
      <c r="G17" t="s">
        <v>51</v>
      </c>
      <c r="H17" t="s">
        <v>43</v>
      </c>
      <c r="I17" t="s">
        <v>66</v>
      </c>
      <c r="J17" s="7"/>
    </row>
    <row r="18" spans="1:20" x14ac:dyDescent="0.15">
      <c r="A18" t="s">
        <v>61</v>
      </c>
      <c r="B18" t="s">
        <v>55</v>
      </c>
      <c r="C18">
        <v>5.0000000000000001E-3</v>
      </c>
      <c r="D18">
        <v>0.05</v>
      </c>
      <c r="E18" s="17">
        <v>0.1</v>
      </c>
      <c r="F18">
        <f>6/C18</f>
        <v>1200</v>
      </c>
      <c r="G18">
        <f>1/C18</f>
        <v>200</v>
      </c>
      <c r="H18">
        <v>200</v>
      </c>
      <c r="I18">
        <v>6.0803999999999997E-2</v>
      </c>
      <c r="J18" s="7"/>
    </row>
    <row r="19" spans="1:20" x14ac:dyDescent="0.15">
      <c r="F19" t="e">
        <f>6/C19</f>
        <v>#DIV/0!</v>
      </c>
      <c r="G19" t="e">
        <f>1/C19</f>
        <v>#DIV/0!</v>
      </c>
      <c r="H19">
        <v>500</v>
      </c>
      <c r="I19">
        <v>5.9519000000000002E-2</v>
      </c>
      <c r="J19" s="7"/>
    </row>
    <row r="20" spans="1:20" x14ac:dyDescent="0.15">
      <c r="H20">
        <v>1000</v>
      </c>
      <c r="I20">
        <v>5.9458999999999998E-2</v>
      </c>
      <c r="J20" s="7"/>
    </row>
    <row r="21" spans="1:20" x14ac:dyDescent="0.15">
      <c r="A21" t="s">
        <v>61</v>
      </c>
      <c r="C21">
        <v>6.0000000000000001E-3</v>
      </c>
      <c r="D21" s="17">
        <v>0.05</v>
      </c>
      <c r="E21">
        <v>0.12</v>
      </c>
      <c r="F21">
        <f>6/C21</f>
        <v>1000</v>
      </c>
      <c r="G21">
        <f>1/C21</f>
        <v>166.66666666666666</v>
      </c>
      <c r="H21">
        <v>150</v>
      </c>
      <c r="I21">
        <v>7.3826000000000003E-2</v>
      </c>
    </row>
    <row r="22" spans="1:20" x14ac:dyDescent="0.15">
      <c r="D22" s="17"/>
      <c r="H22">
        <v>400</v>
      </c>
      <c r="I22">
        <v>7.3826000000000003E-2</v>
      </c>
    </row>
    <row r="23" spans="1:20" x14ac:dyDescent="0.15">
      <c r="A23" t="s">
        <v>61</v>
      </c>
      <c r="C23">
        <v>6.0000000000000001E-3</v>
      </c>
      <c r="D23" s="17">
        <v>0.01</v>
      </c>
      <c r="E23" s="17">
        <v>0.12</v>
      </c>
      <c r="F23">
        <f>6/C23</f>
        <v>1000</v>
      </c>
      <c r="G23">
        <f>1/C23</f>
        <v>166.66666666666666</v>
      </c>
      <c r="H23">
        <v>150</v>
      </c>
      <c r="I23">
        <v>7.3826000000000003E-2</v>
      </c>
    </row>
    <row r="24" spans="1:20" x14ac:dyDescent="0.15">
      <c r="A24" t="s">
        <v>61</v>
      </c>
      <c r="C24">
        <v>6.0000000000000001E-3</v>
      </c>
      <c r="D24">
        <v>0.01</v>
      </c>
      <c r="E24" s="17">
        <v>0.18</v>
      </c>
      <c r="F24">
        <f>6/C24</f>
        <v>1000</v>
      </c>
      <c r="G24">
        <f>1/C24</f>
        <v>166.66666666666666</v>
      </c>
      <c r="H24">
        <v>150</v>
      </c>
      <c r="I24">
        <v>7.3826000000000003E-2</v>
      </c>
    </row>
    <row r="26" spans="1:20" x14ac:dyDescent="0.15">
      <c r="A26" t="s">
        <v>57</v>
      </c>
      <c r="B26" t="s">
        <v>55</v>
      </c>
      <c r="C26">
        <v>8.0000000000000002E-3</v>
      </c>
      <c r="D26">
        <v>8.0000000000000002E-3</v>
      </c>
      <c r="E26" t="s">
        <v>67</v>
      </c>
      <c r="F26">
        <f>6/C26</f>
        <v>750</v>
      </c>
      <c r="G26">
        <f>1/C26</f>
        <v>125</v>
      </c>
      <c r="H26">
        <v>200</v>
      </c>
      <c r="I26">
        <v>9.9497000000000002E-2</v>
      </c>
    </row>
    <row r="27" spans="1:20" x14ac:dyDescent="0.15">
      <c r="H27">
        <v>500</v>
      </c>
      <c r="I27">
        <v>0.115731</v>
      </c>
    </row>
    <row r="28" spans="1:20" x14ac:dyDescent="0.15">
      <c r="H28">
        <v>1000</v>
      </c>
      <c r="I28">
        <v>0.115616</v>
      </c>
    </row>
    <row r="29" spans="1:20" x14ac:dyDescent="0.15">
      <c r="H29">
        <v>1500</v>
      </c>
      <c r="I29">
        <v>0.11521000000000001</v>
      </c>
    </row>
    <row r="31" spans="1:20" x14ac:dyDescent="0.15">
      <c r="A31" t="s">
        <v>57</v>
      </c>
      <c r="B31" t="s">
        <v>55</v>
      </c>
      <c r="C31">
        <v>0.01</v>
      </c>
      <c r="D31">
        <v>0.01</v>
      </c>
      <c r="E31">
        <v>0.18</v>
      </c>
      <c r="F31">
        <f>6/C31</f>
        <v>600</v>
      </c>
      <c r="G31">
        <f>1/C31</f>
        <v>100</v>
      </c>
      <c r="H31">
        <v>200</v>
      </c>
      <c r="I31">
        <v>0.12989899999999999</v>
      </c>
      <c r="T31" s="7"/>
    </row>
    <row r="32" spans="1:20" x14ac:dyDescent="0.15">
      <c r="A32" t="s">
        <v>57</v>
      </c>
      <c r="H32">
        <v>1000</v>
      </c>
      <c r="I32">
        <v>0.128278</v>
      </c>
    </row>
    <row r="34" spans="1:9" x14ac:dyDescent="0.15">
      <c r="A34" t="s">
        <v>61</v>
      </c>
      <c r="C34">
        <v>8.0000000000000002E-3</v>
      </c>
      <c r="D34">
        <v>0.01</v>
      </c>
      <c r="E34" s="17">
        <v>0.18</v>
      </c>
      <c r="F34">
        <f>6/C34</f>
        <v>750</v>
      </c>
      <c r="G34">
        <f>1/C34</f>
        <v>125</v>
      </c>
      <c r="H34">
        <v>150</v>
      </c>
      <c r="I34">
        <v>0.118121</v>
      </c>
    </row>
    <row r="35" spans="1:9" x14ac:dyDescent="0.15">
      <c r="E35" s="17"/>
      <c r="H35">
        <v>300</v>
      </c>
      <c r="I35">
        <v>0.115886</v>
      </c>
    </row>
    <row r="36" spans="1:9" x14ac:dyDescent="0.15">
      <c r="H36">
        <v>500</v>
      </c>
      <c r="I36">
        <v>0.115731</v>
      </c>
    </row>
    <row r="38" spans="1:9" x14ac:dyDescent="0.15">
      <c r="A38" t="s">
        <v>61</v>
      </c>
      <c r="B38" t="s">
        <v>55</v>
      </c>
      <c r="C38">
        <v>5.0000000000000001E-3</v>
      </c>
      <c r="D38" s="17">
        <v>0.05</v>
      </c>
      <c r="E38" s="17">
        <v>0.08</v>
      </c>
      <c r="H38">
        <v>200</v>
      </c>
      <c r="I38">
        <v>6.6443000000000002E-2</v>
      </c>
    </row>
    <row r="39" spans="1:9" x14ac:dyDescent="0.15">
      <c r="H39">
        <v>400</v>
      </c>
      <c r="I39">
        <v>6.6332000000000002E-2</v>
      </c>
    </row>
    <row r="40" spans="1:9" x14ac:dyDescent="0.15">
      <c r="H40">
        <v>500</v>
      </c>
      <c r="I40">
        <v>6.5030000000000004E-2</v>
      </c>
    </row>
    <row r="42" spans="1:9" x14ac:dyDescent="0.15">
      <c r="A42" t="s">
        <v>61</v>
      </c>
      <c r="B42" t="s">
        <v>55</v>
      </c>
      <c r="C42">
        <v>5.0000000000000001E-3</v>
      </c>
      <c r="D42" s="17">
        <v>0.01</v>
      </c>
      <c r="E42">
        <v>0.08</v>
      </c>
      <c r="H42">
        <v>200</v>
      </c>
      <c r="I42">
        <v>6.6332000000000002E-2</v>
      </c>
    </row>
    <row r="43" spans="1:9" x14ac:dyDescent="0.15">
      <c r="H43">
        <v>400</v>
      </c>
      <c r="I43">
        <v>6.4786999999999997E-2</v>
      </c>
    </row>
    <row r="44" spans="1:9" x14ac:dyDescent="0.15">
      <c r="H44">
        <v>500</v>
      </c>
      <c r="I44">
        <v>6.5030000000000004E-2</v>
      </c>
    </row>
  </sheetData>
  <mergeCells count="3">
    <mergeCell ref="A12:W12"/>
    <mergeCell ref="A16:I16"/>
    <mergeCell ref="K16:R16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9"/>
  <sheetViews>
    <sheetView zoomScaleNormal="100" workbookViewId="0">
      <selection activeCell="P16" sqref="P16"/>
    </sheetView>
  </sheetViews>
  <sheetFormatPr baseColWidth="10" defaultColWidth="8.83203125" defaultRowHeight="13" x14ac:dyDescent="0.15"/>
  <cols>
    <col min="1" max="1" width="7.83203125" customWidth="1"/>
    <col min="2" max="2" width="4.6640625" customWidth="1"/>
    <col min="3" max="3" width="6" customWidth="1"/>
    <col min="4" max="4" width="5.1640625" customWidth="1"/>
    <col min="5" max="6" width="4.1640625" customWidth="1"/>
    <col min="7" max="7" width="5.5" customWidth="1"/>
    <col min="8" max="8" width="5" customWidth="1"/>
    <col min="9" max="9" width="5.6640625" customWidth="1"/>
    <col min="10" max="10" width="10.1640625" customWidth="1"/>
    <col min="11" max="11" width="8.6640625" customWidth="1"/>
    <col min="12" max="12" width="9" customWidth="1"/>
    <col min="13" max="13" width="8.1640625" customWidth="1"/>
    <col min="14" max="14" width="6.1640625" customWidth="1"/>
    <col min="15" max="16" width="8.6640625" customWidth="1"/>
    <col min="17" max="17" width="7.33203125" customWidth="1"/>
    <col min="18" max="18" width="5.5" customWidth="1"/>
    <col min="19" max="19" width="4.6640625" customWidth="1"/>
    <col min="20" max="20" width="8.33203125" customWidth="1"/>
    <col min="21" max="22" width="12.33203125" customWidth="1"/>
    <col min="23" max="1025" width="11.5"/>
  </cols>
  <sheetData>
    <row r="1" spans="1:26" x14ac:dyDescent="0.15">
      <c r="A1" t="s">
        <v>26</v>
      </c>
      <c r="B1" t="s">
        <v>27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6</v>
      </c>
      <c r="R1" t="s">
        <v>43</v>
      </c>
      <c r="S1" t="s">
        <v>82</v>
      </c>
      <c r="T1" t="s">
        <v>83</v>
      </c>
      <c r="U1" s="4" t="s">
        <v>84</v>
      </c>
      <c r="V1" s="4"/>
      <c r="W1" s="4"/>
      <c r="X1" s="4"/>
      <c r="Y1" s="4"/>
      <c r="Z1" s="4"/>
    </row>
    <row r="2" spans="1:26" x14ac:dyDescent="0.15">
      <c r="A2">
        <v>8.0000000000000002E-3</v>
      </c>
      <c r="B2">
        <v>0.4</v>
      </c>
      <c r="C2">
        <v>8</v>
      </c>
      <c r="D2">
        <v>6</v>
      </c>
      <c r="E2">
        <v>2</v>
      </c>
      <c r="F2">
        <v>9.5</v>
      </c>
      <c r="G2">
        <v>0.8</v>
      </c>
      <c r="H2">
        <v>5.5</v>
      </c>
      <c r="I2">
        <f>SQRT(H2^2-(C2/2)^2)</f>
        <v>3.7749172176353749</v>
      </c>
      <c r="J2">
        <f>F2/2+I2</f>
        <v>8.5249172176353749</v>
      </c>
      <c r="K2">
        <f>I2+F2/2</f>
        <v>8.5249172176353749</v>
      </c>
      <c r="L2">
        <f>D2/A2</f>
        <v>750</v>
      </c>
      <c r="M2">
        <f>G2/A2</f>
        <v>100</v>
      </c>
      <c r="N2">
        <v>1</v>
      </c>
      <c r="O2" t="s">
        <v>57</v>
      </c>
      <c r="R2">
        <v>50</v>
      </c>
      <c r="S2" t="s">
        <v>85</v>
      </c>
      <c r="T2" t="s">
        <v>62</v>
      </c>
    </row>
    <row r="3" spans="1:26" x14ac:dyDescent="0.15">
      <c r="N3">
        <v>5</v>
      </c>
      <c r="O3" t="s">
        <v>57</v>
      </c>
      <c r="R3">
        <v>100</v>
      </c>
      <c r="S3" t="s">
        <v>85</v>
      </c>
      <c r="T3" t="s">
        <v>86</v>
      </c>
    </row>
    <row r="4" spans="1:26" x14ac:dyDescent="0.15">
      <c r="N4">
        <v>5</v>
      </c>
      <c r="O4" t="s">
        <v>57</v>
      </c>
      <c r="P4">
        <v>4.3718599999999999</v>
      </c>
      <c r="R4">
        <v>200</v>
      </c>
      <c r="S4" t="s">
        <v>85</v>
      </c>
      <c r="T4" t="s">
        <v>86</v>
      </c>
    </row>
    <row r="5" spans="1:26" x14ac:dyDescent="0.15">
      <c r="A5">
        <v>8.0000000000000002E-3</v>
      </c>
      <c r="B5">
        <v>0.4</v>
      </c>
      <c r="C5">
        <v>8</v>
      </c>
      <c r="D5" t="s">
        <v>67</v>
      </c>
      <c r="E5">
        <v>2</v>
      </c>
      <c r="F5">
        <v>9.5</v>
      </c>
      <c r="G5">
        <v>0.8</v>
      </c>
      <c r="H5">
        <v>5.5</v>
      </c>
      <c r="I5">
        <f>SQRT(H5^2-(C5/2)^2)</f>
        <v>3.7749172176353749</v>
      </c>
      <c r="J5">
        <f>F5/2+I5</f>
        <v>8.5249172176353749</v>
      </c>
      <c r="K5">
        <f>I5+F5/2</f>
        <v>8.5249172176353749</v>
      </c>
      <c r="L5">
        <f>C5/A5</f>
        <v>1000</v>
      </c>
      <c r="M5">
        <f>G5/A5</f>
        <v>100</v>
      </c>
      <c r="N5">
        <v>4.5</v>
      </c>
      <c r="O5" t="s">
        <v>57</v>
      </c>
      <c r="P5">
        <v>2.7181199999999999</v>
      </c>
      <c r="R5">
        <v>150</v>
      </c>
      <c r="S5" t="s">
        <v>85</v>
      </c>
      <c r="T5" t="s">
        <v>62</v>
      </c>
    </row>
    <row r="7" spans="1:26" ht="46.25" customHeight="1" x14ac:dyDescent="0.15">
      <c r="A7">
        <v>4.0000000000000001E-3</v>
      </c>
      <c r="B7">
        <v>0.4</v>
      </c>
      <c r="C7">
        <v>8</v>
      </c>
      <c r="D7" t="s">
        <v>67</v>
      </c>
      <c r="E7">
        <v>2</v>
      </c>
      <c r="F7">
        <v>9.5</v>
      </c>
      <c r="G7">
        <v>0.3</v>
      </c>
      <c r="H7">
        <v>5</v>
      </c>
      <c r="I7">
        <f>SQRT(H7^2-(C7/2)^2)</f>
        <v>3</v>
      </c>
      <c r="J7">
        <f>F7/2+I7</f>
        <v>7.75</v>
      </c>
      <c r="K7">
        <f>I7+F7/2</f>
        <v>7.75</v>
      </c>
      <c r="L7">
        <f>C7/A7</f>
        <v>2000</v>
      </c>
      <c r="M7">
        <f>G7/A7</f>
        <v>75</v>
      </c>
      <c r="N7">
        <v>3</v>
      </c>
      <c r="O7" t="s">
        <v>57</v>
      </c>
      <c r="Q7">
        <v>2.575758</v>
      </c>
      <c r="R7">
        <v>100</v>
      </c>
      <c r="S7" t="s">
        <v>87</v>
      </c>
      <c r="T7" t="s">
        <v>86</v>
      </c>
      <c r="U7" s="1" t="s">
        <v>88</v>
      </c>
      <c r="V7" s="1"/>
      <c r="W7" s="1"/>
      <c r="X7" s="1"/>
      <c r="Y7" s="1"/>
      <c r="Z7" s="1"/>
    </row>
    <row r="8" spans="1:26" x14ac:dyDescent="0.15">
      <c r="N8">
        <v>3</v>
      </c>
      <c r="O8" t="s">
        <v>89</v>
      </c>
      <c r="Q8">
        <v>2.5702470000000002</v>
      </c>
      <c r="R8">
        <v>200</v>
      </c>
      <c r="S8" t="s">
        <v>87</v>
      </c>
      <c r="U8" t="s">
        <v>90</v>
      </c>
    </row>
    <row r="9" spans="1:26" x14ac:dyDescent="0.15">
      <c r="N9" s="13">
        <v>2.6</v>
      </c>
      <c r="O9" s="13" t="s">
        <v>89</v>
      </c>
      <c r="P9" s="13"/>
      <c r="Q9" s="13">
        <v>2.5695049999999999</v>
      </c>
      <c r="R9" s="13">
        <v>200</v>
      </c>
      <c r="S9" t="s">
        <v>87</v>
      </c>
      <c r="U9" t="s">
        <v>91</v>
      </c>
    </row>
    <row r="10" spans="1:26" ht="46.25" customHeight="1" x14ac:dyDescent="0.15">
      <c r="A10">
        <v>2E-3</v>
      </c>
      <c r="B10">
        <v>0.4</v>
      </c>
      <c r="C10">
        <v>8</v>
      </c>
      <c r="D10" t="s">
        <v>67</v>
      </c>
      <c r="E10">
        <v>2</v>
      </c>
      <c r="F10">
        <v>9.5</v>
      </c>
      <c r="G10">
        <v>0.1</v>
      </c>
      <c r="H10">
        <v>5.5</v>
      </c>
      <c r="I10">
        <f>SQRT(H10^2-(C10/2)^2)</f>
        <v>3.7749172176353749</v>
      </c>
      <c r="J10">
        <f>F10/2+I10</f>
        <v>8.5249172176353749</v>
      </c>
      <c r="K10">
        <f>I10+F10/2</f>
        <v>8.5249172176353749</v>
      </c>
      <c r="L10">
        <f>C10/A10</f>
        <v>4000</v>
      </c>
      <c r="M10">
        <f>G10/A10</f>
        <v>50</v>
      </c>
      <c r="N10">
        <v>3</v>
      </c>
      <c r="O10" t="s">
        <v>57</v>
      </c>
      <c r="Q10">
        <v>2.7878790000000002</v>
      </c>
      <c r="R10">
        <v>100</v>
      </c>
      <c r="S10" t="s">
        <v>87</v>
      </c>
      <c r="T10" t="s">
        <v>62</v>
      </c>
      <c r="U10" s="1" t="s">
        <v>92</v>
      </c>
      <c r="V10" s="1"/>
      <c r="W10" s="1"/>
      <c r="X10" s="1"/>
      <c r="Y10" s="1"/>
      <c r="Z10" s="1"/>
    </row>
    <row r="15" spans="1:26" x14ac:dyDescent="0.15">
      <c r="A15" t="s">
        <v>26</v>
      </c>
      <c r="B15" t="s">
        <v>27</v>
      </c>
      <c r="C15" t="s">
        <v>68</v>
      </c>
      <c r="D15" t="s">
        <v>69</v>
      </c>
      <c r="E15" t="s">
        <v>70</v>
      </c>
      <c r="F15" t="s">
        <v>71</v>
      </c>
      <c r="G15" t="s">
        <v>72</v>
      </c>
      <c r="H15" t="s">
        <v>73</v>
      </c>
      <c r="I15" t="s">
        <v>74</v>
      </c>
      <c r="J15" t="s">
        <v>75</v>
      </c>
      <c r="K15" t="s">
        <v>76</v>
      </c>
      <c r="L15" t="s">
        <v>77</v>
      </c>
      <c r="M15" t="s">
        <v>78</v>
      </c>
      <c r="N15" t="s">
        <v>79</v>
      </c>
      <c r="O15" t="s">
        <v>80</v>
      </c>
      <c r="P15" t="s">
        <v>81</v>
      </c>
    </row>
    <row r="16" spans="1:26" x14ac:dyDescent="0.15">
      <c r="A16">
        <v>8.0000000000000002E-3</v>
      </c>
      <c r="B16">
        <v>0.4</v>
      </c>
      <c r="C16">
        <v>8</v>
      </c>
      <c r="D16" t="s">
        <v>113</v>
      </c>
      <c r="E16">
        <v>2</v>
      </c>
      <c r="F16">
        <v>9.5</v>
      </c>
      <c r="G16">
        <v>0.8</v>
      </c>
      <c r="H16">
        <v>5.5</v>
      </c>
      <c r="I16">
        <f>SQRT(H16^2-(C16/2)^2)</f>
        <v>3.7749172176353749</v>
      </c>
      <c r="J16">
        <f>F16/2+I16</f>
        <v>8.5249172176353749</v>
      </c>
      <c r="K16">
        <f>I16+F16/2</f>
        <v>8.5249172176353749</v>
      </c>
      <c r="L16">
        <f>C16/A16</f>
        <v>1000</v>
      </c>
      <c r="M16">
        <f>G16/A16</f>
        <v>100</v>
      </c>
      <c r="N16">
        <v>4.5</v>
      </c>
      <c r="O16" t="s">
        <v>57</v>
      </c>
      <c r="P16">
        <v>2.7181199999999999</v>
      </c>
    </row>
    <row r="18" spans="6:10" x14ac:dyDescent="0.15">
      <c r="F18" t="s">
        <v>93</v>
      </c>
    </row>
    <row r="19" spans="6:10" x14ac:dyDescent="0.15">
      <c r="J19" t="s">
        <v>94</v>
      </c>
    </row>
  </sheetData>
  <mergeCells count="3">
    <mergeCell ref="U1:Z1"/>
    <mergeCell ref="U7:Z7"/>
    <mergeCell ref="U10:Z10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4"/>
  <sheetViews>
    <sheetView topLeftCell="B1" zoomScaleNormal="100" workbookViewId="0">
      <selection activeCell="U5" sqref="U5:Z5"/>
    </sheetView>
  </sheetViews>
  <sheetFormatPr baseColWidth="10" defaultColWidth="8.83203125" defaultRowHeight="13" x14ac:dyDescent="0.15"/>
  <cols>
    <col min="1" max="1" width="6.1640625" customWidth="1"/>
    <col min="2" max="2" width="5.6640625" customWidth="1"/>
    <col min="3" max="3" width="6" customWidth="1"/>
    <col min="4" max="4" width="8.83203125" customWidth="1"/>
    <col min="5" max="5" width="5.1640625" customWidth="1"/>
    <col min="6" max="6" width="6" customWidth="1"/>
    <col min="7" max="7" width="5.1640625" customWidth="1"/>
    <col min="8" max="8" width="11.5"/>
    <col min="9" max="9" width="5.5" customWidth="1"/>
    <col min="10" max="10" width="4.5" customWidth="1"/>
    <col min="11" max="11" width="5.6640625" customWidth="1"/>
    <col min="12" max="12" width="4.5" customWidth="1"/>
    <col min="13" max="13" width="5.5" customWidth="1"/>
    <col min="14" max="14" width="6.1640625" customWidth="1"/>
    <col min="15" max="21" width="11.5"/>
    <col min="22" max="22" width="13.1640625" customWidth="1"/>
    <col min="23" max="1025" width="11.5"/>
  </cols>
  <sheetData>
    <row r="1" spans="1:26" x14ac:dyDescent="0.15">
      <c r="A1" t="s">
        <v>1</v>
      </c>
      <c r="B1" t="s">
        <v>2</v>
      </c>
      <c r="C1" t="s">
        <v>0</v>
      </c>
      <c r="D1" t="s">
        <v>95</v>
      </c>
      <c r="E1" t="s">
        <v>96</v>
      </c>
      <c r="F1" t="s">
        <v>97</v>
      </c>
      <c r="G1" t="s">
        <v>4</v>
      </c>
      <c r="H1" t="s">
        <v>98</v>
      </c>
      <c r="J1" t="s">
        <v>99</v>
      </c>
      <c r="K1" t="s">
        <v>100</v>
      </c>
      <c r="L1" t="s">
        <v>101</v>
      </c>
      <c r="M1" t="s">
        <v>50</v>
      </c>
      <c r="N1" t="s">
        <v>102</v>
      </c>
      <c r="O1" t="s">
        <v>6</v>
      </c>
      <c r="P1" t="s">
        <v>6</v>
      </c>
      <c r="Q1" t="s">
        <v>103</v>
      </c>
      <c r="R1" t="s">
        <v>80</v>
      </c>
      <c r="S1" t="s">
        <v>104</v>
      </c>
      <c r="T1" t="s">
        <v>86</v>
      </c>
    </row>
    <row r="2" spans="1:26" x14ac:dyDescent="0.15">
      <c r="A2">
        <v>1</v>
      </c>
      <c r="B2">
        <v>1000</v>
      </c>
      <c r="C2">
        <v>1</v>
      </c>
      <c r="D2">
        <v>0.01</v>
      </c>
      <c r="E2">
        <f>10*D2</f>
        <v>0.1</v>
      </c>
      <c r="F2">
        <v>0.5</v>
      </c>
      <c r="G2">
        <v>3</v>
      </c>
      <c r="H2">
        <f>-10*D2</f>
        <v>-0.1</v>
      </c>
      <c r="I2">
        <f>-H2*2</f>
        <v>0.2</v>
      </c>
      <c r="J2">
        <f>10*D2</f>
        <v>0.1</v>
      </c>
      <c r="K2">
        <f>5*D2</f>
        <v>0.05</v>
      </c>
      <c r="L2">
        <f>K2</f>
        <v>0.05</v>
      </c>
      <c r="M2">
        <f>G2/D2</f>
        <v>300</v>
      </c>
      <c r="N2">
        <f>J2/D2</f>
        <v>10</v>
      </c>
      <c r="O2">
        <v>3</v>
      </c>
      <c r="Q2">
        <v>120</v>
      </c>
      <c r="S2" t="s">
        <v>105</v>
      </c>
    </row>
    <row r="3" spans="1:26" x14ac:dyDescent="0.15">
      <c r="O3">
        <v>1</v>
      </c>
      <c r="Q3">
        <v>50</v>
      </c>
      <c r="S3" t="s">
        <v>106</v>
      </c>
    </row>
    <row r="4" spans="1:26" x14ac:dyDescent="0.15">
      <c r="A4">
        <v>1</v>
      </c>
      <c r="B4">
        <v>1000</v>
      </c>
      <c r="C4">
        <v>1</v>
      </c>
      <c r="D4">
        <v>0.01</v>
      </c>
      <c r="E4">
        <f>10*D4</f>
        <v>0.1</v>
      </c>
      <c r="F4">
        <v>0.5</v>
      </c>
      <c r="G4">
        <v>3</v>
      </c>
      <c r="H4">
        <f>-5*D4</f>
        <v>-0.05</v>
      </c>
      <c r="I4">
        <f>-H4*2</f>
        <v>0.1</v>
      </c>
      <c r="J4">
        <f>10*D4</f>
        <v>0.1</v>
      </c>
      <c r="K4">
        <f>5*D4</f>
        <v>0.05</v>
      </c>
      <c r="L4">
        <f>K4</f>
        <v>0.05</v>
      </c>
      <c r="M4">
        <f>G4/D4</f>
        <v>300</v>
      </c>
      <c r="N4">
        <f>J4/D4</f>
        <v>10</v>
      </c>
      <c r="O4">
        <v>2</v>
      </c>
      <c r="Q4">
        <v>80</v>
      </c>
      <c r="S4" t="s">
        <v>107</v>
      </c>
    </row>
    <row r="5" spans="1:26" ht="57.5" customHeight="1" x14ac:dyDescent="0.15">
      <c r="O5">
        <v>4</v>
      </c>
      <c r="P5">
        <v>3.4285709999999998</v>
      </c>
      <c r="Q5">
        <v>120</v>
      </c>
      <c r="R5" t="s">
        <v>57</v>
      </c>
      <c r="S5" t="s">
        <v>36</v>
      </c>
      <c r="U5" s="1" t="s">
        <v>108</v>
      </c>
      <c r="V5" s="1"/>
      <c r="W5" s="1"/>
      <c r="X5" s="1"/>
      <c r="Y5" s="1"/>
      <c r="Z5" s="1"/>
    </row>
    <row r="6" spans="1:26" x14ac:dyDescent="0.15">
      <c r="O6">
        <v>3.5</v>
      </c>
      <c r="Q6">
        <v>200</v>
      </c>
      <c r="R6" t="s">
        <v>109</v>
      </c>
      <c r="S6" t="s">
        <v>36</v>
      </c>
      <c r="T6" t="s">
        <v>86</v>
      </c>
      <c r="U6" t="s">
        <v>110</v>
      </c>
    </row>
    <row r="7" spans="1:26" ht="35" customHeight="1" x14ac:dyDescent="0.15">
      <c r="O7">
        <v>5</v>
      </c>
      <c r="P7">
        <v>3.4343430000000001</v>
      </c>
      <c r="Q7">
        <v>100</v>
      </c>
      <c r="R7" t="s">
        <v>57</v>
      </c>
      <c r="U7" s="1" t="s">
        <v>111</v>
      </c>
      <c r="V7" s="1"/>
      <c r="W7" s="1"/>
      <c r="X7" s="1"/>
      <c r="Y7" s="1"/>
      <c r="Z7" s="1"/>
    </row>
    <row r="9" spans="1:26" x14ac:dyDescent="0.15">
      <c r="A9">
        <v>1</v>
      </c>
      <c r="B9">
        <v>1000</v>
      </c>
      <c r="C9">
        <v>1</v>
      </c>
      <c r="D9">
        <v>5.0000000000000001E-3</v>
      </c>
      <c r="E9">
        <f>10*D9</f>
        <v>0.05</v>
      </c>
      <c r="F9">
        <v>0.5</v>
      </c>
      <c r="G9">
        <v>0.75</v>
      </c>
      <c r="H9">
        <f>-2*D9</f>
        <v>-0.01</v>
      </c>
      <c r="I9">
        <f>-H9*2/4</f>
        <v>5.0000000000000001E-3</v>
      </c>
      <c r="J9">
        <f>4*D9</f>
        <v>0.02</v>
      </c>
      <c r="K9">
        <f>2*D9</f>
        <v>0.01</v>
      </c>
      <c r="L9">
        <f>K9</f>
        <v>0.01</v>
      </c>
      <c r="M9">
        <f>G9/D9</f>
        <v>150</v>
      </c>
      <c r="N9">
        <f>J9/D9</f>
        <v>4</v>
      </c>
      <c r="O9">
        <v>3.5</v>
      </c>
      <c r="Q9">
        <v>200</v>
      </c>
      <c r="R9" t="s">
        <v>57</v>
      </c>
      <c r="S9" t="s">
        <v>36</v>
      </c>
      <c r="T9" t="s">
        <v>86</v>
      </c>
    </row>
    <row r="10" spans="1:26" x14ac:dyDescent="0.15">
      <c r="O10">
        <v>3.5</v>
      </c>
      <c r="P10">
        <v>3.5069999999999997E-2</v>
      </c>
      <c r="Q10">
        <v>500</v>
      </c>
      <c r="R10" t="s">
        <v>57</v>
      </c>
      <c r="S10" t="s">
        <v>36</v>
      </c>
    </row>
    <row r="11" spans="1:26" x14ac:dyDescent="0.15">
      <c r="O11">
        <v>2</v>
      </c>
      <c r="P11">
        <v>4.0201000000000001E-2</v>
      </c>
      <c r="Q11">
        <v>200</v>
      </c>
      <c r="S11" t="s">
        <v>36</v>
      </c>
      <c r="T11" t="s">
        <v>86</v>
      </c>
    </row>
    <row r="12" spans="1:26" x14ac:dyDescent="0.15">
      <c r="O12">
        <v>1</v>
      </c>
      <c r="P12">
        <v>0.02</v>
      </c>
      <c r="Q12">
        <v>200</v>
      </c>
      <c r="R12" t="s">
        <v>57</v>
      </c>
      <c r="S12" t="s">
        <v>36</v>
      </c>
      <c r="T12" t="s">
        <v>86</v>
      </c>
    </row>
    <row r="13" spans="1:26" x14ac:dyDescent="0.15">
      <c r="O13">
        <v>2</v>
      </c>
      <c r="P13">
        <v>2.0101000000000001E-2</v>
      </c>
      <c r="Q13">
        <v>200</v>
      </c>
      <c r="S13" t="s">
        <v>36</v>
      </c>
      <c r="T13" t="s">
        <v>112</v>
      </c>
    </row>
    <row r="14" spans="1:26" x14ac:dyDescent="0.15">
      <c r="A14">
        <v>1</v>
      </c>
      <c r="B14">
        <v>1000</v>
      </c>
      <c r="C14">
        <v>1</v>
      </c>
      <c r="D14">
        <v>6.0000000000000001E-3</v>
      </c>
      <c r="E14">
        <f>8*D14</f>
        <v>4.8000000000000001E-2</v>
      </c>
      <c r="F14">
        <v>0.5</v>
      </c>
      <c r="G14">
        <v>0.75</v>
      </c>
      <c r="H14">
        <f>-2*D14</f>
        <v>-1.2E-2</v>
      </c>
      <c r="I14">
        <f>-H14*2</f>
        <v>2.4E-2</v>
      </c>
      <c r="J14">
        <f>4*D14</f>
        <v>2.4E-2</v>
      </c>
      <c r="K14">
        <f>2*D14</f>
        <v>1.2E-2</v>
      </c>
      <c r="L14">
        <f>K14</f>
        <v>1.2E-2</v>
      </c>
      <c r="M14">
        <f>G14/D14</f>
        <v>125</v>
      </c>
      <c r="N14" s="13">
        <f>J14/D14</f>
        <v>4</v>
      </c>
      <c r="O14" s="13">
        <v>2</v>
      </c>
      <c r="P14" s="13">
        <v>0.99497500000000005</v>
      </c>
      <c r="Q14" s="13">
        <v>200</v>
      </c>
      <c r="R14" s="13" t="s">
        <v>57</v>
      </c>
      <c r="S14" t="s">
        <v>36</v>
      </c>
    </row>
  </sheetData>
  <mergeCells count="2">
    <mergeCell ref="U5:Z5"/>
    <mergeCell ref="U7:Z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36864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Sheet2</vt:lpstr>
      <vt:lpstr>Task2</vt:lpstr>
      <vt:lpstr>Task3</vt:lpstr>
      <vt:lpstr>Task4-3D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Ang, Ida Cee</cp:lastModifiedBy>
  <cp:revision>209</cp:revision>
  <dcterms:created xsi:type="dcterms:W3CDTF">2021-05-17T13:09:58Z</dcterms:created>
  <dcterms:modified xsi:type="dcterms:W3CDTF">2021-05-17T13:09:58Z</dcterms:modified>
  <dc:language>en-US</dc:language>
</cp:coreProperties>
</file>