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5CDF8E90-E174-4342-8492-FECC61B0D9C2}" xr6:coauthVersionLast="47" xr6:coauthVersionMax="47" xr10:uidLastSave="{00000000-0000-0000-0000-000000000000}"/>
  <bookViews>
    <workbookView xWindow="6000" yWindow="500" windowWidth="20480" windowHeight="15140" tabRatio="500" activeTab="4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9" i="5" l="1"/>
  <c r="F59" i="5"/>
  <c r="O59" i="5"/>
  <c r="P59" i="5" s="1"/>
  <c r="O43" i="5"/>
  <c r="M43" i="5"/>
  <c r="N43" i="5" s="1"/>
  <c r="L43" i="5"/>
  <c r="P43" i="5" s="1"/>
  <c r="J43" i="5"/>
  <c r="K43" i="5" s="1"/>
  <c r="D43" i="5"/>
  <c r="E43" i="5" s="1"/>
  <c r="H31" i="3"/>
  <c r="G31" i="3"/>
  <c r="C22" i="3"/>
  <c r="C21" i="3"/>
  <c r="C17" i="3"/>
  <c r="C16" i="3"/>
  <c r="C14" i="3"/>
  <c r="C13" i="3"/>
  <c r="C3" i="3"/>
  <c r="C4" i="3"/>
  <c r="C5" i="3"/>
  <c r="C6" i="3"/>
  <c r="C7" i="3"/>
  <c r="C8" i="3"/>
  <c r="C9" i="3"/>
  <c r="C10" i="3"/>
  <c r="C2" i="3"/>
  <c r="O16" i="3"/>
  <c r="L16" i="3"/>
  <c r="K16" i="3"/>
  <c r="K10" i="3"/>
  <c r="N16" i="3"/>
  <c r="W17" i="3"/>
  <c r="T16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H59" i="5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O54" i="5"/>
  <c r="M54" i="5"/>
  <c r="N54" i="5" s="1"/>
  <c r="L54" i="5"/>
  <c r="P54" i="5" s="1"/>
  <c r="J54" i="5"/>
  <c r="K54" i="5" s="1"/>
  <c r="D54" i="5"/>
  <c r="E54" i="5" s="1"/>
  <c r="L50" i="5"/>
  <c r="O50" i="5"/>
  <c r="M50" i="5"/>
  <c r="N50" i="5" s="1"/>
  <c r="P50" i="5"/>
  <c r="J50" i="5"/>
  <c r="K50" i="5" s="1"/>
  <c r="D50" i="5"/>
  <c r="E50" i="5" s="1"/>
  <c r="L48" i="5"/>
  <c r="O48" i="5"/>
  <c r="M48" i="5"/>
  <c r="N48" i="5" s="1"/>
  <c r="P48" i="5"/>
  <c r="J48" i="5"/>
  <c r="K48" i="5" s="1"/>
  <c r="D48" i="5"/>
  <c r="E48" i="5" s="1"/>
  <c r="O44" i="5"/>
  <c r="M44" i="5"/>
  <c r="N44" i="5" s="1"/>
  <c r="L44" i="5"/>
  <c r="P44" i="5" s="1"/>
  <c r="J44" i="5"/>
  <c r="K44" i="5" s="1"/>
  <c r="D44" i="5"/>
  <c r="E44" i="5" s="1"/>
  <c r="O41" i="5"/>
  <c r="N41" i="5"/>
  <c r="M41" i="5"/>
  <c r="L41" i="5"/>
  <c r="P41" i="5" s="1"/>
  <c r="J41" i="5"/>
  <c r="K41" i="5" s="1"/>
  <c r="D41" i="5"/>
  <c r="E41" i="5" s="1"/>
  <c r="O40" i="5"/>
  <c r="M40" i="5"/>
  <c r="N40" i="5" s="1"/>
  <c r="L40" i="5"/>
  <c r="P40" i="5" s="1"/>
  <c r="J40" i="5"/>
  <c r="K40" i="5" s="1"/>
  <c r="D40" i="5"/>
  <c r="E40" i="5" s="1"/>
  <c r="O34" i="5"/>
  <c r="M34" i="5"/>
  <c r="N34" i="5" s="1"/>
  <c r="L34" i="5"/>
  <c r="P34" i="5" s="1"/>
  <c r="J34" i="5"/>
  <c r="K34" i="5" s="1"/>
  <c r="D34" i="5"/>
  <c r="E34" i="5" s="1"/>
  <c r="O24" i="5"/>
  <c r="M24" i="5"/>
  <c r="N24" i="5" s="1"/>
  <c r="L24" i="5"/>
  <c r="P24" i="5" s="1"/>
  <c r="K24" i="5"/>
  <c r="J24" i="5"/>
  <c r="D24" i="5"/>
  <c r="E24" i="5" s="1"/>
  <c r="O21" i="5"/>
  <c r="M21" i="5"/>
  <c r="N21" i="5" s="1"/>
  <c r="L21" i="5"/>
  <c r="P21" i="5" s="1"/>
  <c r="J21" i="5"/>
  <c r="K21" i="5" s="1"/>
  <c r="D21" i="5"/>
  <c r="E21" i="5" s="1"/>
  <c r="O20" i="5"/>
  <c r="M20" i="5"/>
  <c r="N20" i="5" s="1"/>
  <c r="L20" i="5"/>
  <c r="P20" i="5" s="1"/>
  <c r="J20" i="5"/>
  <c r="K20" i="5" s="1"/>
  <c r="G20" i="5"/>
  <c r="D20" i="5"/>
  <c r="E20" i="5" s="1"/>
  <c r="O18" i="5"/>
  <c r="M18" i="5"/>
  <c r="N18" i="5" s="1"/>
  <c r="L18" i="5"/>
  <c r="P18" i="5" s="1"/>
  <c r="J18" i="5"/>
  <c r="K18" i="5" s="1"/>
  <c r="G18" i="5"/>
  <c r="D18" i="5"/>
  <c r="E18" i="5" s="1"/>
  <c r="O16" i="5"/>
  <c r="M16" i="5"/>
  <c r="N16" i="5" s="1"/>
  <c r="L16" i="5"/>
  <c r="P16" i="5" s="1"/>
  <c r="J16" i="5"/>
  <c r="K16" i="5" s="1"/>
  <c r="G16" i="5"/>
  <c r="D16" i="5"/>
  <c r="E16" i="5" s="1"/>
  <c r="O14" i="5"/>
  <c r="M14" i="5"/>
  <c r="N14" i="5" s="1"/>
  <c r="L14" i="5"/>
  <c r="P14" i="5" s="1"/>
  <c r="K14" i="5"/>
  <c r="J14" i="5"/>
  <c r="G14" i="5"/>
  <c r="E14" i="5"/>
  <c r="D14" i="5"/>
  <c r="O9" i="5"/>
  <c r="M9" i="5"/>
  <c r="N9" i="5" s="1"/>
  <c r="L9" i="5"/>
  <c r="P9" i="5" s="1"/>
  <c r="J9" i="5"/>
  <c r="K9" i="5" s="1"/>
  <c r="G9" i="5"/>
  <c r="O4" i="5"/>
  <c r="M4" i="5"/>
  <c r="N4" i="5" s="1"/>
  <c r="L4" i="5"/>
  <c r="P4" i="5" s="1"/>
  <c r="J4" i="5"/>
  <c r="K4" i="5" s="1"/>
  <c r="G4" i="5"/>
  <c r="O2" i="5"/>
  <c r="M2" i="5"/>
  <c r="N2" i="5" s="1"/>
  <c r="L2" i="5"/>
  <c r="P2" i="5" s="1"/>
  <c r="K2" i="5"/>
  <c r="J2" i="5"/>
  <c r="G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L22" i="3"/>
  <c r="K22" i="3"/>
  <c r="X21" i="3"/>
  <c r="W21" i="3"/>
  <c r="O21" i="3"/>
  <c r="N21" i="3"/>
  <c r="L21" i="3"/>
  <c r="K21" i="3"/>
  <c r="T17" i="3"/>
  <c r="X17" i="3" s="1"/>
  <c r="O17" i="3"/>
  <c r="N17" i="3"/>
  <c r="L17" i="3"/>
  <c r="K17" i="3"/>
  <c r="T14" i="3"/>
  <c r="X14" i="3" s="1"/>
  <c r="O14" i="3"/>
  <c r="N14" i="3"/>
  <c r="L14" i="3"/>
  <c r="K14" i="3"/>
  <c r="T13" i="3"/>
  <c r="X13" i="3" s="1"/>
  <c r="O13" i="3"/>
  <c r="N13" i="3"/>
  <c r="L13" i="3"/>
  <c r="K13" i="3"/>
  <c r="O12" i="3"/>
  <c r="T10" i="3"/>
  <c r="X10" i="3" s="1"/>
  <c r="O10" i="3"/>
  <c r="N10" i="3"/>
  <c r="L10" i="3"/>
  <c r="X9" i="3"/>
  <c r="T9" i="3"/>
  <c r="W9" i="3" s="1"/>
  <c r="O9" i="3"/>
  <c r="N9" i="3"/>
  <c r="L9" i="3"/>
  <c r="K9" i="3"/>
  <c r="X8" i="3"/>
  <c r="W8" i="3"/>
  <c r="T8" i="3"/>
  <c r="O8" i="3"/>
  <c r="N8" i="3"/>
  <c r="L8" i="3"/>
  <c r="K8" i="3"/>
  <c r="T7" i="3"/>
  <c r="W7" i="3" s="1"/>
  <c r="O7" i="3"/>
  <c r="N7" i="3"/>
  <c r="L7" i="3"/>
  <c r="K7" i="3"/>
  <c r="T6" i="3"/>
  <c r="X6" i="3" s="1"/>
  <c r="O6" i="3"/>
  <c r="N6" i="3"/>
  <c r="L6" i="3"/>
  <c r="K6" i="3"/>
  <c r="X5" i="3"/>
  <c r="T5" i="3"/>
  <c r="W5" i="3" s="1"/>
  <c r="O5" i="3"/>
  <c r="N5" i="3"/>
  <c r="L5" i="3"/>
  <c r="K5" i="3"/>
  <c r="X4" i="3"/>
  <c r="W4" i="3"/>
  <c r="T4" i="3"/>
  <c r="O4" i="3"/>
  <c r="N4" i="3"/>
  <c r="L4" i="3"/>
  <c r="K4" i="3"/>
  <c r="T3" i="3"/>
  <c r="X3" i="3" s="1"/>
  <c r="O3" i="3"/>
  <c r="N3" i="3"/>
  <c r="L3" i="3"/>
  <c r="K3" i="3"/>
  <c r="T2" i="3"/>
  <c r="X2" i="3" s="1"/>
  <c r="O2" i="3"/>
  <c r="N2" i="3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<sst xmlns="http://schemas.openxmlformats.org/spreadsheetml/2006/main" count="426" uniqueCount="131">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</sst>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0" borderId="0" xfId="0" applyNumberFormat="1" applyFill="1"/>
    <xf numFmtId="11" fontId="0" fillId="8" borderId="0" xfId="0" applyNumberFormat="1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179100</xdr:colOff>
      <xdr:row>61</xdr:row>
      <xdr:rowOff>84720</xdr:rowOff>
    </xdr:from>
    <xdr:to>
      <xdr:col>20</xdr:col>
      <xdr:colOff>169380</xdr:colOff>
      <xdr:row>79</xdr:row>
      <xdr:rowOff>120220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zoomScaleNormal="100" workbookViewId="0">
      <selection activeCell="L17" sqref="L17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8.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0" si="1">ABS(H2-J2)/H2*100</f>
        <v>6.5375766256943439</v>
      </c>
      <c r="M2">
        <v>0.02</v>
      </c>
      <c r="N2">
        <f t="shared" ref="N2:N10" si="2">5*M2</f>
        <v>0.1</v>
      </c>
      <c r="O2">
        <f t="shared" ref="O2:O10" si="3">20*M2</f>
        <v>0.4</v>
      </c>
      <c r="P2" t="s">
        <v>39</v>
      </c>
      <c r="Q2" t="s">
        <v>40</v>
      </c>
      <c r="R2" t="s">
        <v>41</v>
      </c>
      <c r="T2">
        <f t="shared" ref="T2:T10" si="4">M2</f>
        <v>0.02</v>
      </c>
      <c r="W2">
        <f t="shared" ref="W2:W10" si="5">6/T2</f>
        <v>300</v>
      </c>
      <c r="X2">
        <f t="shared" ref="X2:X10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0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6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9" t="s">
        <v>49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f>20*M12</f>
        <v>0</v>
      </c>
      <c r="P12" s="19"/>
      <c r="Q12" s="19"/>
      <c r="R12" s="19"/>
      <c r="S12" s="19"/>
      <c r="T12" s="19"/>
      <c r="U12" s="19"/>
      <c r="V12" s="19"/>
      <c r="W12" s="19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 s="2">
        <f t="shared" ref="C13:C14" si="8">B13*(1+(3/2)*M13/N13)</f>
        <v>1.3</v>
      </c>
      <c r="D13" s="5">
        <v>100001</v>
      </c>
      <c r="E13">
        <v>6</v>
      </c>
      <c r="F13">
        <v>0.5</v>
      </c>
      <c r="G13">
        <v>0.46589999999999998</v>
      </c>
      <c r="H13" s="2">
        <v>0.5454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4.2946659283104056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s="15" customFormat="1" outlineLevel="1" x14ac:dyDescent="0.15">
      <c r="A14" s="15">
        <v>1</v>
      </c>
      <c r="B14" s="15">
        <v>1</v>
      </c>
      <c r="C14" s="2">
        <f t="shared" si="8"/>
        <v>1.3</v>
      </c>
      <c r="D14" s="17">
        <v>100001</v>
      </c>
      <c r="E14" s="15">
        <v>6</v>
      </c>
      <c r="F14" s="15">
        <v>0.5</v>
      </c>
      <c r="G14" s="15">
        <v>0.46589999999999998</v>
      </c>
      <c r="H14" s="2">
        <v>0.5454</v>
      </c>
      <c r="I14" s="15">
        <v>0.53</v>
      </c>
      <c r="J14" s="17">
        <v>0.52395329616751496</v>
      </c>
      <c r="K14" s="15">
        <f>ABS(G14-J14)/G14*100</f>
        <v>12.460462796204116</v>
      </c>
      <c r="L14" s="15">
        <f>ABS(H14-J14)/H14*100</f>
        <v>3.9322889315154081</v>
      </c>
      <c r="M14" s="15">
        <v>2E-3</v>
      </c>
      <c r="N14" s="15">
        <f>5*M14</f>
        <v>0.01</v>
      </c>
      <c r="O14" s="15">
        <f>20*M14</f>
        <v>0.04</v>
      </c>
      <c r="P14" s="15" t="s">
        <v>44</v>
      </c>
      <c r="Q14" s="15" t="s">
        <v>45</v>
      </c>
      <c r="R14" s="15" t="s">
        <v>46</v>
      </c>
      <c r="S14" s="15">
        <v>300</v>
      </c>
      <c r="T14" s="15">
        <f>M14</f>
        <v>2E-3</v>
      </c>
      <c r="U14" s="15">
        <v>0.16</v>
      </c>
      <c r="V14" s="15">
        <v>0.06</v>
      </c>
      <c r="W14" s="15">
        <f>6/T14</f>
        <v>3000</v>
      </c>
      <c r="X14" s="15">
        <f>1/T14</f>
        <v>500</v>
      </c>
      <c r="Y14" s="15" t="s">
        <v>47</v>
      </c>
    </row>
    <row r="15" spans="1:36" x14ac:dyDescent="0.15">
      <c r="A15" s="19" t="s">
        <v>50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36" x14ac:dyDescent="0.15">
      <c r="A16" s="2">
        <v>1</v>
      </c>
      <c r="B16" s="2">
        <v>1</v>
      </c>
      <c r="C16" s="2">
        <f t="shared" ref="C16:C17" si="9">B16*(1+(3/2)*M16/N16)</f>
        <v>1.3</v>
      </c>
      <c r="D16" s="7">
        <v>100001</v>
      </c>
      <c r="E16" s="2">
        <v>6</v>
      </c>
      <c r="F16" s="2">
        <v>0.5</v>
      </c>
      <c r="G16" s="10">
        <v>0.46589999999999998</v>
      </c>
      <c r="H16" s="2">
        <v>0.5454</v>
      </c>
      <c r="I16" s="10">
        <v>0.53</v>
      </c>
      <c r="J16" s="7">
        <v>0.519920705566292</v>
      </c>
      <c r="K16" s="9">
        <f>ABS(G16-J16)/G16*100</f>
        <v>11.594914266214213</v>
      </c>
      <c r="L16" s="18">
        <f t="shared" ref="L16" si="10">ABS(H16-J16)/H16*100</f>
        <v>4.671671146627796</v>
      </c>
      <c r="M16">
        <v>5.0000000000000001E-3</v>
      </c>
      <c r="N16" s="10">
        <f>5*M16</f>
        <v>2.5000000000000001E-2</v>
      </c>
      <c r="O16" s="15">
        <f>20*M16</f>
        <v>0.1</v>
      </c>
      <c r="S16">
        <v>325</v>
      </c>
      <c r="T16" s="10">
        <f>M16</f>
        <v>5.0000000000000001E-3</v>
      </c>
      <c r="U16">
        <v>0.1</v>
      </c>
      <c r="V16" t="s">
        <v>71</v>
      </c>
      <c r="Z16" t="s">
        <v>130</v>
      </c>
    </row>
    <row r="17" spans="1:25" x14ac:dyDescent="0.15">
      <c r="A17" s="10">
        <v>1</v>
      </c>
      <c r="B17" s="10">
        <v>1</v>
      </c>
      <c r="C17" s="2">
        <f t="shared" si="9"/>
        <v>1.3</v>
      </c>
      <c r="D17" s="9">
        <v>100001</v>
      </c>
      <c r="E17" s="10">
        <v>6</v>
      </c>
      <c r="F17" s="10">
        <v>0.5</v>
      </c>
      <c r="G17" s="10">
        <v>0.46589999999999998</v>
      </c>
      <c r="H17" s="2">
        <v>0.5454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3.9322889315181562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19" t="s">
        <v>51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 s="2">
        <f t="shared" ref="C21:C22" si="11">B21*(1+(3/2)*M21/N21)</f>
        <v>1.3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 s="2">
        <f t="shared" si="11"/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4" spans="1:25" x14ac:dyDescent="0.15">
      <c r="A24" s="2"/>
      <c r="B24" s="2"/>
      <c r="C24" s="2"/>
      <c r="D24" s="7"/>
      <c r="E24" s="2"/>
      <c r="F24" s="2"/>
      <c r="G24" s="15"/>
      <c r="H24" s="15"/>
      <c r="I24" s="15"/>
      <c r="J24" s="17"/>
      <c r="K24" s="15"/>
      <c r="L24" s="15"/>
      <c r="M24" s="15"/>
      <c r="N24" s="15"/>
      <c r="O24" s="15"/>
      <c r="P24" s="15"/>
      <c r="Q24" s="15"/>
      <c r="R24" s="22"/>
      <c r="S24" s="15"/>
      <c r="T24" s="15"/>
      <c r="U24" s="2"/>
      <c r="V24" s="2"/>
      <c r="W24" s="2"/>
      <c r="X24" s="2"/>
      <c r="Y24" s="2"/>
    </row>
    <row r="25" spans="1:25" s="2" customFormat="1" x14ac:dyDescent="0.15">
      <c r="D25" s="7"/>
      <c r="G25" s="15"/>
      <c r="H25" s="15"/>
      <c r="I25" s="15"/>
      <c r="J25" s="17"/>
      <c r="K25" s="17"/>
      <c r="L25" s="17"/>
      <c r="M25" s="15"/>
      <c r="N25" s="15"/>
      <c r="O25" s="15"/>
      <c r="P25" s="15"/>
      <c r="Q25" s="15"/>
      <c r="R25" s="15"/>
      <c r="S25" s="15"/>
      <c r="T25" s="15"/>
    </row>
    <row r="29" spans="1:25" x14ac:dyDescent="0.15">
      <c r="F29" t="s">
        <v>128</v>
      </c>
      <c r="G29" t="s">
        <v>127</v>
      </c>
      <c r="H29" t="s">
        <v>126</v>
      </c>
    </row>
    <row r="30" spans="1:25" x14ac:dyDescent="0.15">
      <c r="F30" s="2">
        <v>0.5454</v>
      </c>
      <c r="G30" s="7">
        <v>0.52098733289366195</v>
      </c>
      <c r="H30" s="7">
        <v>0.519920705566292</v>
      </c>
    </row>
    <row r="31" spans="1:25" x14ac:dyDescent="0.15">
      <c r="E31" t="s">
        <v>129</v>
      </c>
      <c r="G31" s="7">
        <f>L9</f>
        <v>4.4761032464866242</v>
      </c>
      <c r="H31" s="7">
        <f>L16</f>
        <v>4.671671146627796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H6" sqref="H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9" t="s">
        <v>69</v>
      </c>
      <c r="Y1" s="19"/>
      <c r="Z1" s="19"/>
      <c r="AA1" s="19"/>
      <c r="AB1" s="19"/>
      <c r="AC1" s="19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 s="23">
        <v>1</v>
      </c>
      <c r="B6" s="23">
        <v>1000</v>
      </c>
      <c r="C6" s="23">
        <v>1</v>
      </c>
      <c r="D6" s="23">
        <v>8.0000000000000002E-3</v>
      </c>
      <c r="E6" s="23">
        <v>0.4</v>
      </c>
      <c r="F6" s="24">
        <v>8</v>
      </c>
      <c r="G6" s="23" t="s">
        <v>71</v>
      </c>
      <c r="H6" s="23">
        <v>2</v>
      </c>
      <c r="I6" s="24">
        <v>9.5</v>
      </c>
      <c r="J6" s="23">
        <v>0.8</v>
      </c>
      <c r="K6" s="24">
        <v>5</v>
      </c>
      <c r="L6" s="23">
        <f>SQRT(K6^2-(F6/2)^2)</f>
        <v>3</v>
      </c>
      <c r="M6" s="23">
        <f>I6/2+L6</f>
        <v>7.75</v>
      </c>
      <c r="N6" s="23">
        <f>L6+I6/2</f>
        <v>7.75</v>
      </c>
      <c r="O6" s="23">
        <f>F6/D6</f>
        <v>1000</v>
      </c>
      <c r="P6" s="23">
        <f>J6/D6</f>
        <v>100</v>
      </c>
      <c r="Q6" s="23">
        <v>2.75</v>
      </c>
      <c r="R6" s="23" t="s">
        <v>41</v>
      </c>
      <c r="S6" s="23">
        <v>2.5273500000000002</v>
      </c>
      <c r="T6" s="23" t="s">
        <v>71</v>
      </c>
      <c r="U6" s="23">
        <v>275</v>
      </c>
      <c r="V6" s="23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0" t="s">
        <v>75</v>
      </c>
      <c r="Y14" s="20"/>
      <c r="Z14" s="20"/>
      <c r="AA14" s="20"/>
      <c r="AB14" s="20"/>
      <c r="AC14" s="20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0" t="s">
        <v>78</v>
      </c>
      <c r="Y17" s="20"/>
      <c r="Z17" s="20"/>
      <c r="AA17" s="20"/>
      <c r="AB17" s="20"/>
      <c r="AC17" s="20"/>
    </row>
    <row r="21" spans="1:29" x14ac:dyDescent="0.15">
      <c r="A21" s="2" t="s">
        <v>121</v>
      </c>
      <c r="B21" s="2" t="s">
        <v>120</v>
      </c>
      <c r="C21" s="2" t="s">
        <v>122</v>
      </c>
      <c r="D21" s="2" t="s">
        <v>123</v>
      </c>
      <c r="E21" s="2" t="s">
        <v>124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abSelected="1" topLeftCell="A31" zoomScaleNormal="100" workbookViewId="0">
      <selection activeCell="K66" sqref="K66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4" width="11.5"/>
  </cols>
  <sheetData>
    <row r="1" spans="1:28" x14ac:dyDescent="0.15">
      <c r="A1" t="s">
        <v>11</v>
      </c>
      <c r="B1" t="s">
        <v>10</v>
      </c>
      <c r="C1" t="s">
        <v>13</v>
      </c>
      <c r="D1" t="s">
        <v>81</v>
      </c>
      <c r="E1" t="s">
        <v>82</v>
      </c>
      <c r="F1" t="s">
        <v>83</v>
      </c>
      <c r="G1" t="s">
        <v>7</v>
      </c>
      <c r="H1" t="s">
        <v>84</v>
      </c>
      <c r="I1" t="s">
        <v>85</v>
      </c>
      <c r="J1" t="s">
        <v>86</v>
      </c>
      <c r="L1" t="s">
        <v>87</v>
      </c>
      <c r="M1" t="s">
        <v>88</v>
      </c>
      <c r="N1" t="s">
        <v>89</v>
      </c>
      <c r="O1" t="s">
        <v>34</v>
      </c>
      <c r="P1" t="s">
        <v>90</v>
      </c>
      <c r="Q1" t="s">
        <v>0</v>
      </c>
      <c r="R1" t="s">
        <v>0</v>
      </c>
      <c r="S1" t="s">
        <v>91</v>
      </c>
      <c r="T1" t="s">
        <v>65</v>
      </c>
      <c r="U1" t="s">
        <v>92</v>
      </c>
      <c r="V1" t="s">
        <v>42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93</v>
      </c>
    </row>
    <row r="3" spans="1:28" x14ac:dyDescent="0.15">
      <c r="Q3">
        <v>1</v>
      </c>
      <c r="S3">
        <v>50</v>
      </c>
      <c r="U3" t="s">
        <v>94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95</v>
      </c>
    </row>
    <row r="5" spans="1:28" x14ac:dyDescent="0.15">
      <c r="Q5">
        <v>4</v>
      </c>
      <c r="R5">
        <v>3.4285709999999998</v>
      </c>
      <c r="S5">
        <v>120</v>
      </c>
      <c r="T5" t="s">
        <v>41</v>
      </c>
      <c r="U5" t="s">
        <v>96</v>
      </c>
      <c r="W5" s="20" t="s">
        <v>97</v>
      </c>
      <c r="X5" s="20"/>
      <c r="Y5" s="20"/>
      <c r="Z5" s="20"/>
      <c r="AA5" s="20"/>
      <c r="AB5" s="20"/>
    </row>
    <row r="6" spans="1:28" x14ac:dyDescent="0.15">
      <c r="Q6">
        <v>3.5</v>
      </c>
      <c r="S6">
        <v>200</v>
      </c>
      <c r="T6" t="s">
        <v>98</v>
      </c>
      <c r="U6" t="s">
        <v>96</v>
      </c>
      <c r="V6" t="s">
        <v>42</v>
      </c>
      <c r="W6" t="s">
        <v>99</v>
      </c>
    </row>
    <row r="7" spans="1:28" x14ac:dyDescent="0.15">
      <c r="Q7">
        <v>5</v>
      </c>
      <c r="R7">
        <v>3.4343430000000001</v>
      </c>
      <c r="S7">
        <v>100</v>
      </c>
      <c r="T7" t="s">
        <v>41</v>
      </c>
      <c r="W7" s="20" t="s">
        <v>100</v>
      </c>
      <c r="X7" s="20"/>
      <c r="Y7" s="20"/>
      <c r="Z7" s="20"/>
      <c r="AA7" s="20"/>
      <c r="AB7" s="20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41</v>
      </c>
      <c r="U9" t="s">
        <v>96</v>
      </c>
      <c r="V9" t="s">
        <v>42</v>
      </c>
    </row>
    <row r="10" spans="1:28" x14ac:dyDescent="0.15">
      <c r="Q10">
        <v>3.5</v>
      </c>
      <c r="R10">
        <v>3.5069999999999997E-2</v>
      </c>
      <c r="S10">
        <v>500</v>
      </c>
      <c r="T10" t="s">
        <v>41</v>
      </c>
      <c r="U10" t="s">
        <v>96</v>
      </c>
    </row>
    <row r="11" spans="1:28" x14ac:dyDescent="0.15">
      <c r="Q11">
        <v>2</v>
      </c>
      <c r="R11">
        <v>4.0201000000000001E-2</v>
      </c>
      <c r="S11">
        <v>200</v>
      </c>
      <c r="U11" t="s">
        <v>96</v>
      </c>
      <c r="V11" t="s">
        <v>42</v>
      </c>
    </row>
    <row r="12" spans="1:28" x14ac:dyDescent="0.15">
      <c r="Q12">
        <v>1</v>
      </c>
      <c r="R12">
        <v>0.02</v>
      </c>
      <c r="S12">
        <v>200</v>
      </c>
      <c r="T12" t="s">
        <v>41</v>
      </c>
      <c r="U12" t="s">
        <v>96</v>
      </c>
      <c r="V12" t="s">
        <v>42</v>
      </c>
    </row>
    <row r="13" spans="1:28" x14ac:dyDescent="0.15">
      <c r="Q13">
        <v>2</v>
      </c>
      <c r="R13">
        <v>2.0101000000000001E-2</v>
      </c>
      <c r="S13">
        <v>200</v>
      </c>
      <c r="U13" t="s">
        <v>96</v>
      </c>
      <c r="V13" t="s">
        <v>101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 s="2">
        <f>L14/F14</f>
        <v>4</v>
      </c>
      <c r="Q14" s="2">
        <v>2</v>
      </c>
      <c r="R14" s="2">
        <v>0.99497500000000005</v>
      </c>
      <c r="S14" s="2">
        <v>200</v>
      </c>
      <c r="T14" s="2" t="s">
        <v>41</v>
      </c>
      <c r="U14" t="s">
        <v>96</v>
      </c>
      <c r="V14" t="s">
        <v>42</v>
      </c>
    </row>
    <row r="15" spans="1:28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 s="2">
        <f>L16/F16</f>
        <v>4</v>
      </c>
      <c r="Q16" s="2">
        <v>4</v>
      </c>
      <c r="R16" s="13">
        <v>0.42211100000000001</v>
      </c>
      <c r="S16" s="2">
        <v>200</v>
      </c>
      <c r="T16" t="s">
        <v>41</v>
      </c>
      <c r="U16" t="s">
        <v>96</v>
      </c>
      <c r="V16" t="s">
        <v>42</v>
      </c>
      <c r="W16" t="s">
        <v>102</v>
      </c>
    </row>
    <row r="17" spans="1:24" x14ac:dyDescent="0.15">
      <c r="Q17" s="2">
        <v>3.5</v>
      </c>
      <c r="R17" s="13">
        <v>0.39799299999999999</v>
      </c>
      <c r="S17" s="2">
        <v>300</v>
      </c>
      <c r="T17" t="s">
        <v>41</v>
      </c>
      <c r="U17" t="s">
        <v>96</v>
      </c>
      <c r="V17" t="s">
        <v>42</v>
      </c>
      <c r="W17" t="s">
        <v>103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 s="2">
        <f>L18/F18</f>
        <v>4</v>
      </c>
      <c r="Q18" s="2">
        <v>3</v>
      </c>
      <c r="R18" s="2"/>
      <c r="S18" s="2">
        <v>300</v>
      </c>
      <c r="T18" t="s">
        <v>41</v>
      </c>
      <c r="V18" t="s">
        <v>42</v>
      </c>
      <c r="W18" t="s">
        <v>104</v>
      </c>
    </row>
    <row r="19" spans="1:24" x14ac:dyDescent="0.15">
      <c r="Q19" s="2">
        <v>3</v>
      </c>
      <c r="R19" s="2"/>
      <c r="S19" s="2">
        <v>600</v>
      </c>
      <c r="T19" t="s">
        <v>41</v>
      </c>
      <c r="U19" t="s">
        <v>105</v>
      </c>
      <c r="W19" t="s">
        <v>104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 s="2">
        <f>L20/F20</f>
        <v>4</v>
      </c>
      <c r="Q20" s="2">
        <v>3</v>
      </c>
      <c r="R20" s="2"/>
      <c r="S20" s="2">
        <v>200</v>
      </c>
      <c r="T20" t="s">
        <v>41</v>
      </c>
      <c r="V20" t="s">
        <v>47</v>
      </c>
      <c r="W20" t="s">
        <v>106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 s="2">
        <f>L21/F21</f>
        <v>4</v>
      </c>
      <c r="Q21" s="2">
        <v>3</v>
      </c>
      <c r="R21" s="2"/>
      <c r="S21" s="2">
        <v>100</v>
      </c>
      <c r="T21" t="s">
        <v>41</v>
      </c>
      <c r="U21" t="s">
        <v>96</v>
      </c>
      <c r="V21" t="s">
        <v>42</v>
      </c>
      <c r="W21" t="s">
        <v>107</v>
      </c>
    </row>
    <row r="22" spans="1:24" x14ac:dyDescent="0.15">
      <c r="Q22" s="2">
        <v>4</v>
      </c>
      <c r="R22" s="2">
        <v>2.6666699999999999</v>
      </c>
      <c r="S22" s="2">
        <v>100</v>
      </c>
      <c r="T22" t="s">
        <v>41</v>
      </c>
      <c r="U22" t="s">
        <v>94</v>
      </c>
      <c r="V22" t="s">
        <v>42</v>
      </c>
    </row>
    <row r="23" spans="1:24" x14ac:dyDescent="0.15">
      <c r="P23" s="2"/>
      <c r="Q23" s="2">
        <v>2.75</v>
      </c>
      <c r="R23" s="2"/>
      <c r="S23" s="2">
        <v>275</v>
      </c>
      <c r="T23" t="s">
        <v>41</v>
      </c>
      <c r="U23" t="s">
        <v>94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 s="2">
        <f>L24/F24</f>
        <v>4</v>
      </c>
      <c r="Q24">
        <v>2.75</v>
      </c>
      <c r="S24">
        <v>275</v>
      </c>
      <c r="T24" t="s">
        <v>41</v>
      </c>
    </row>
    <row r="25" spans="1:24" x14ac:dyDescent="0.15">
      <c r="Q25" s="14">
        <v>2.75</v>
      </c>
      <c r="R25" s="14"/>
      <c r="S25" s="14">
        <v>200</v>
      </c>
      <c r="T25" s="14" t="s">
        <v>41</v>
      </c>
      <c r="U25" s="14" t="s">
        <v>94</v>
      </c>
      <c r="V25" t="s">
        <v>47</v>
      </c>
      <c r="W25" t="s">
        <v>108</v>
      </c>
      <c r="X25" t="s">
        <v>109</v>
      </c>
    </row>
    <row r="26" spans="1:24" x14ac:dyDescent="0.15">
      <c r="Q26" s="2">
        <v>2.75</v>
      </c>
      <c r="R26" s="2">
        <v>2.4874399999999999</v>
      </c>
      <c r="S26" s="2">
        <v>550</v>
      </c>
      <c r="T26" t="s">
        <v>41</v>
      </c>
      <c r="U26" t="s">
        <v>96</v>
      </c>
      <c r="V26" t="s">
        <v>42</v>
      </c>
      <c r="W26" t="s">
        <v>108</v>
      </c>
      <c r="X26" t="s">
        <v>110</v>
      </c>
    </row>
    <row r="27" spans="1:24" x14ac:dyDescent="0.15">
      <c r="Q27" s="2">
        <v>2.75</v>
      </c>
      <c r="R27">
        <v>2.649635</v>
      </c>
      <c r="S27">
        <v>275</v>
      </c>
      <c r="T27" t="s">
        <v>41</v>
      </c>
      <c r="U27" t="s">
        <v>96</v>
      </c>
    </row>
    <row r="28" spans="1:24" x14ac:dyDescent="0.15">
      <c r="Q28" s="14">
        <v>2.75</v>
      </c>
      <c r="R28" s="14"/>
      <c r="S28" s="14">
        <v>250</v>
      </c>
      <c r="T28" s="14" t="s">
        <v>41</v>
      </c>
      <c r="U28" s="14" t="s">
        <v>94</v>
      </c>
      <c r="V28" t="s">
        <v>47</v>
      </c>
    </row>
    <row r="29" spans="1:24" x14ac:dyDescent="0.15">
      <c r="Q29" s="2">
        <v>2.75</v>
      </c>
      <c r="R29" s="2"/>
      <c r="S29" s="2">
        <v>200</v>
      </c>
      <c r="T29" t="s">
        <v>41</v>
      </c>
      <c r="U29" t="s">
        <v>96</v>
      </c>
      <c r="W29" t="s">
        <v>111</v>
      </c>
    </row>
    <row r="30" spans="1:24" x14ac:dyDescent="0.15">
      <c r="Q30" s="2">
        <v>2.75</v>
      </c>
      <c r="R30" s="2">
        <v>2.6396000000000002</v>
      </c>
      <c r="S30" s="2">
        <v>275</v>
      </c>
      <c r="U30" t="s">
        <v>96</v>
      </c>
      <c r="W30" t="s">
        <v>108</v>
      </c>
    </row>
    <row r="31" spans="1:24" x14ac:dyDescent="0.15">
      <c r="Q31" s="14">
        <v>2.75</v>
      </c>
      <c r="R31" s="14"/>
      <c r="S31" s="14">
        <v>250</v>
      </c>
      <c r="T31" s="14"/>
      <c r="U31" s="14" t="s">
        <v>94</v>
      </c>
      <c r="V31" t="s">
        <v>47</v>
      </c>
      <c r="X31" t="s">
        <v>112</v>
      </c>
    </row>
    <row r="32" spans="1:24" x14ac:dyDescent="0.15">
      <c r="Q32" s="2">
        <v>2.75</v>
      </c>
      <c r="R32" s="2">
        <v>2.6394500000000001</v>
      </c>
      <c r="S32" s="2">
        <v>200</v>
      </c>
      <c r="U32" t="s">
        <v>96</v>
      </c>
    </row>
    <row r="33" spans="1:23" x14ac:dyDescent="0.15">
      <c r="A33" t="s">
        <v>11</v>
      </c>
      <c r="B33" t="s">
        <v>10</v>
      </c>
      <c r="C33" t="s">
        <v>13</v>
      </c>
      <c r="D33" t="s">
        <v>81</v>
      </c>
      <c r="E33" t="s">
        <v>82</v>
      </c>
      <c r="F33" t="s">
        <v>83</v>
      </c>
      <c r="G33" t="s">
        <v>7</v>
      </c>
      <c r="H33" t="s">
        <v>84</v>
      </c>
      <c r="I33" t="s">
        <v>85</v>
      </c>
      <c r="J33" t="s">
        <v>86</v>
      </c>
      <c r="L33" t="s">
        <v>87</v>
      </c>
      <c r="M33" t="s">
        <v>88</v>
      </c>
      <c r="N33" t="s">
        <v>89</v>
      </c>
      <c r="O33" t="s">
        <v>34</v>
      </c>
      <c r="P33" t="s">
        <v>90</v>
      </c>
      <c r="Q33" s="2"/>
      <c r="R33" s="2"/>
      <c r="S33" s="2"/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 s="2">
        <f>L34/F34</f>
        <v>10</v>
      </c>
      <c r="Q34" s="2">
        <v>2.75</v>
      </c>
      <c r="R34" s="2">
        <v>2.7198899999999999</v>
      </c>
      <c r="S34" s="2">
        <v>275</v>
      </c>
      <c r="T34" t="s">
        <v>41</v>
      </c>
      <c r="U34" t="s">
        <v>113</v>
      </c>
      <c r="V34" t="s">
        <v>42</v>
      </c>
    </row>
    <row r="35" spans="1:23" x14ac:dyDescent="0.15">
      <c r="Q35" s="14">
        <v>2.75</v>
      </c>
      <c r="R35" s="14"/>
      <c r="S35" s="14">
        <v>350</v>
      </c>
      <c r="T35" s="14"/>
      <c r="U35" s="14" t="s">
        <v>94</v>
      </c>
      <c r="W35" t="s">
        <v>114</v>
      </c>
    </row>
    <row r="36" spans="1:23" x14ac:dyDescent="0.15">
      <c r="Q36" s="2">
        <v>2.75</v>
      </c>
      <c r="R36" s="2">
        <v>0.13395399999999999</v>
      </c>
      <c r="S36" s="15">
        <v>350</v>
      </c>
      <c r="T36" s="15"/>
      <c r="U36" t="s">
        <v>113</v>
      </c>
      <c r="W36" t="s">
        <v>115</v>
      </c>
    </row>
    <row r="37" spans="1:23" x14ac:dyDescent="0.15">
      <c r="Q37" s="2">
        <v>2.75</v>
      </c>
      <c r="R37" s="2"/>
      <c r="S37" s="15">
        <v>350</v>
      </c>
      <c r="T37" s="15"/>
      <c r="U37" t="s">
        <v>113</v>
      </c>
      <c r="W37" t="s">
        <v>116</v>
      </c>
    </row>
    <row r="38" spans="1:23" x14ac:dyDescent="0.15">
      <c r="Q38" s="15">
        <v>3.5</v>
      </c>
      <c r="R38" s="15"/>
      <c r="S38" s="15">
        <v>350</v>
      </c>
      <c r="T38" s="15"/>
      <c r="U38" s="15"/>
      <c r="W38" t="s">
        <v>116</v>
      </c>
    </row>
    <row r="39" spans="1:23" x14ac:dyDescent="0.15">
      <c r="Q39" s="2"/>
      <c r="R39" s="15"/>
      <c r="S39" s="15">
        <v>700</v>
      </c>
      <c r="T39" s="15"/>
      <c r="U39" s="15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 s="2">
        <f>L40/F40</f>
        <v>4</v>
      </c>
      <c r="Q40">
        <v>2.75</v>
      </c>
      <c r="R40">
        <v>2.6496400000000002</v>
      </c>
      <c r="S40">
        <v>275</v>
      </c>
      <c r="U40" t="s">
        <v>96</v>
      </c>
      <c r="V40" t="s">
        <v>42</v>
      </c>
      <c r="W40" t="s">
        <v>117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 s="2">
        <f>L41/F41</f>
        <v>4</v>
      </c>
      <c r="Q41" s="2">
        <v>2.75</v>
      </c>
      <c r="R41" s="2" t="s">
        <v>118</v>
      </c>
      <c r="S41" s="2">
        <v>275</v>
      </c>
      <c r="T41" t="s">
        <v>41</v>
      </c>
      <c r="V41" t="s">
        <v>42</v>
      </c>
      <c r="W41" t="s">
        <v>117</v>
      </c>
    </row>
    <row r="42" spans="1:23" x14ac:dyDescent="0.15">
      <c r="Q42">
        <v>4</v>
      </c>
      <c r="R42">
        <v>2.7669199999999998</v>
      </c>
      <c r="S42">
        <v>400</v>
      </c>
      <c r="V42" t="s">
        <v>42</v>
      </c>
    </row>
    <row r="43" spans="1:23" x14ac:dyDescent="0.15">
      <c r="A43" s="23">
        <v>1</v>
      </c>
      <c r="B43" s="23">
        <v>0.2</v>
      </c>
      <c r="C43" s="23">
        <v>200</v>
      </c>
      <c r="D43" s="23">
        <f>(3*C43-2*B43)/(2*(B43+3*C43))</f>
        <v>0.49950016661112961</v>
      </c>
      <c r="E43" s="23">
        <f>2*B43*(1+D43)</f>
        <v>0.59980006664445185</v>
      </c>
      <c r="F43" s="23">
        <v>8.0000000000000002E-3</v>
      </c>
      <c r="G43" s="23">
        <v>0.04</v>
      </c>
      <c r="H43" s="23">
        <v>0.5</v>
      </c>
      <c r="I43" s="23">
        <v>0.75</v>
      </c>
      <c r="J43" s="23">
        <f>-2*F43</f>
        <v>-1.6E-2</v>
      </c>
      <c r="K43" s="23">
        <f>-J43*2</f>
        <v>3.2000000000000001E-2</v>
      </c>
      <c r="L43" s="23">
        <f>4*F43</f>
        <v>3.2000000000000001E-2</v>
      </c>
      <c r="M43" s="23">
        <f>2*F43</f>
        <v>1.6E-2</v>
      </c>
      <c r="N43" s="23">
        <f>M43</f>
        <v>1.6E-2</v>
      </c>
      <c r="O43" s="23">
        <f>I43/F43</f>
        <v>93.75</v>
      </c>
      <c r="P43" s="23">
        <f>L43/F43</f>
        <v>4</v>
      </c>
      <c r="Q43" s="25">
        <v>3</v>
      </c>
      <c r="R43" s="25">
        <v>2.7591999999999999</v>
      </c>
      <c r="S43" s="25">
        <v>300</v>
      </c>
      <c r="T43" s="25" t="s">
        <v>41</v>
      </c>
      <c r="U43" s="25" t="s">
        <v>94</v>
      </c>
      <c r="V43" s="25" t="s">
        <v>47</v>
      </c>
      <c r="W43" t="s">
        <v>114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 s="2">
        <f>L44/F44</f>
        <v>10</v>
      </c>
      <c r="Q44">
        <v>2.8</v>
      </c>
      <c r="R44">
        <v>2.7498200000000002</v>
      </c>
      <c r="S44">
        <v>280</v>
      </c>
      <c r="U44" t="s">
        <v>96</v>
      </c>
    </row>
    <row r="45" spans="1:23" x14ac:dyDescent="0.15">
      <c r="Q45" s="2">
        <v>2.85</v>
      </c>
      <c r="R45" s="2"/>
      <c r="S45" s="2">
        <v>400</v>
      </c>
      <c r="U45" t="s">
        <v>113</v>
      </c>
    </row>
    <row r="46" spans="1:23" x14ac:dyDescent="0.15">
      <c r="Q46">
        <v>2.85</v>
      </c>
      <c r="S46">
        <v>450</v>
      </c>
      <c r="U46" t="s">
        <v>113</v>
      </c>
    </row>
    <row r="47" spans="1:23" x14ac:dyDescent="0.15">
      <c r="S47">
        <v>500</v>
      </c>
    </row>
    <row r="48" spans="1:23" x14ac:dyDescent="0.15">
      <c r="A48" s="2">
        <v>1</v>
      </c>
      <c r="B48" s="2">
        <v>0.2</v>
      </c>
      <c r="C48" s="2">
        <v>200</v>
      </c>
      <c r="D48" s="2">
        <f>(3*C48-2*B48)/(2*(B48+3*C48))</f>
        <v>0.49950016661112961</v>
      </c>
      <c r="E48" s="2">
        <f>2*B48*(1+D48)</f>
        <v>0.59980006664445185</v>
      </c>
      <c r="F48" s="2">
        <v>8.0000000000000002E-3</v>
      </c>
      <c r="G48" s="2">
        <v>0.04</v>
      </c>
      <c r="H48" s="2">
        <v>0.5</v>
      </c>
      <c r="I48" s="2">
        <v>0.75</v>
      </c>
      <c r="J48" s="2">
        <f>-1*F48</f>
        <v>-8.0000000000000002E-3</v>
      </c>
      <c r="K48" s="2">
        <f>-J48*2</f>
        <v>1.6E-2</v>
      </c>
      <c r="L48" s="2">
        <f>20*F48</f>
        <v>0.16</v>
      </c>
      <c r="M48" s="2">
        <f>2*F48</f>
        <v>1.6E-2</v>
      </c>
      <c r="N48" s="2">
        <f>M48</f>
        <v>1.6E-2</v>
      </c>
      <c r="O48" s="2">
        <f>I48/F48</f>
        <v>93.75</v>
      </c>
      <c r="P48" s="2">
        <f>L48/F48</f>
        <v>20</v>
      </c>
      <c r="Q48">
        <v>2.85</v>
      </c>
      <c r="S48">
        <v>400</v>
      </c>
      <c r="U48" t="s">
        <v>96</v>
      </c>
      <c r="V48" t="s">
        <v>42</v>
      </c>
    </row>
    <row r="49" spans="1:22" x14ac:dyDescent="0.15">
      <c r="Q49">
        <v>2.85</v>
      </c>
      <c r="S49">
        <v>285</v>
      </c>
      <c r="U49" t="s">
        <v>119</v>
      </c>
      <c r="V49" t="s">
        <v>42</v>
      </c>
    </row>
    <row r="50" spans="1:22" x14ac:dyDescent="0.15">
      <c r="A50" s="2">
        <v>1</v>
      </c>
      <c r="B50" s="2">
        <v>0.2</v>
      </c>
      <c r="C50" s="2">
        <v>200</v>
      </c>
      <c r="D50" s="2">
        <f>(3*C50-2*B50)/(2*(B50+3*C50))</f>
        <v>0.49950016661112961</v>
      </c>
      <c r="E50" s="2">
        <f>2*B50*(1+D50)</f>
        <v>0.59980006664445185</v>
      </c>
      <c r="F50" s="2">
        <v>8.0000000000000002E-3</v>
      </c>
      <c r="G50" s="2">
        <v>0.04</v>
      </c>
      <c r="H50" s="2">
        <v>0.5</v>
      </c>
      <c r="I50" s="2">
        <v>0.75</v>
      </c>
      <c r="J50" s="2">
        <f>-1*F50</f>
        <v>-8.0000000000000002E-3</v>
      </c>
      <c r="K50" s="2">
        <f>-J50*2</f>
        <v>1.6E-2</v>
      </c>
      <c r="L50" s="2">
        <f>18*F50</f>
        <v>0.14400000000000002</v>
      </c>
      <c r="M50" s="2">
        <f>2*F50</f>
        <v>1.6E-2</v>
      </c>
      <c r="N50" s="2">
        <f>M50</f>
        <v>1.6E-2</v>
      </c>
      <c r="O50" s="2">
        <f>I50/F50</f>
        <v>93.75</v>
      </c>
      <c r="P50" s="2">
        <f>L50/F50</f>
        <v>18</v>
      </c>
      <c r="Q50" s="2">
        <v>2.85</v>
      </c>
      <c r="R50">
        <v>2.7295769999999999</v>
      </c>
      <c r="S50">
        <v>285</v>
      </c>
      <c r="U50" t="s">
        <v>119</v>
      </c>
    </row>
    <row r="51" spans="1:22" x14ac:dyDescent="0.15">
      <c r="S51">
        <v>350</v>
      </c>
    </row>
    <row r="53" spans="1:22" x14ac:dyDescent="0.15">
      <c r="A53" s="2" t="s">
        <v>11</v>
      </c>
      <c r="B53" s="2" t="s">
        <v>10</v>
      </c>
      <c r="C53" s="2" t="s">
        <v>13</v>
      </c>
      <c r="D53" s="2" t="s">
        <v>81</v>
      </c>
      <c r="E53" s="2" t="s">
        <v>82</v>
      </c>
      <c r="F53" s="2" t="s">
        <v>83</v>
      </c>
      <c r="G53" s="2" t="s">
        <v>7</v>
      </c>
      <c r="H53" s="2" t="s">
        <v>84</v>
      </c>
      <c r="I53" s="2" t="s">
        <v>85</v>
      </c>
      <c r="J53" s="2" t="s">
        <v>86</v>
      </c>
      <c r="K53" s="2"/>
      <c r="L53" s="2" t="s">
        <v>87</v>
      </c>
      <c r="M53" s="2" t="s">
        <v>88</v>
      </c>
      <c r="N53" s="2" t="s">
        <v>89</v>
      </c>
      <c r="O53" s="2" t="s">
        <v>34</v>
      </c>
      <c r="P53" s="2" t="s">
        <v>90</v>
      </c>
      <c r="Q53" s="2" t="s">
        <v>0</v>
      </c>
      <c r="R53" s="2" t="s">
        <v>0</v>
      </c>
      <c r="S53" s="2" t="s">
        <v>91</v>
      </c>
      <c r="T53" s="2" t="s">
        <v>65</v>
      </c>
      <c r="U53" s="2" t="s">
        <v>92</v>
      </c>
      <c r="V53" s="2" t="s">
        <v>42</v>
      </c>
    </row>
    <row r="54" spans="1:22" x14ac:dyDescent="0.15">
      <c r="A54" s="2">
        <v>1</v>
      </c>
      <c r="B54" s="2">
        <v>0.2</v>
      </c>
      <c r="C54" s="2">
        <v>200</v>
      </c>
      <c r="D54" s="2">
        <f>(3*C54-2*B54)/(2*(B54+3*C54))</f>
        <v>0.49950016661112961</v>
      </c>
      <c r="E54" s="2">
        <f>2*B54*(1+D54)</f>
        <v>0.59980006664445185</v>
      </c>
      <c r="F54" s="2">
        <v>8.0000000000000002E-3</v>
      </c>
      <c r="G54" s="2">
        <v>0.04</v>
      </c>
      <c r="H54" s="2">
        <v>0.5</v>
      </c>
      <c r="I54" s="2">
        <v>0.75</v>
      </c>
      <c r="J54" s="2">
        <f>-2*F54</f>
        <v>-1.6E-2</v>
      </c>
      <c r="K54" s="2">
        <f>-J54*2</f>
        <v>3.2000000000000001E-2</v>
      </c>
      <c r="L54" s="2">
        <f>4*F54</f>
        <v>3.2000000000000001E-2</v>
      </c>
      <c r="M54" s="2">
        <f>2*F54</f>
        <v>1.6E-2</v>
      </c>
      <c r="N54" s="2">
        <f>M54</f>
        <v>1.6E-2</v>
      </c>
      <c r="O54" s="2">
        <f>I54/F54</f>
        <v>93.75</v>
      </c>
      <c r="P54" s="2">
        <f>L54/F54</f>
        <v>4</v>
      </c>
      <c r="Q54" s="14">
        <v>3</v>
      </c>
      <c r="R54" s="14">
        <v>2.7591999999999999</v>
      </c>
      <c r="S54" s="14">
        <v>300</v>
      </c>
      <c r="T54" s="14" t="s">
        <v>41</v>
      </c>
      <c r="U54" s="14" t="s">
        <v>94</v>
      </c>
      <c r="V54" s="14" t="s">
        <v>47</v>
      </c>
    </row>
    <row r="58" spans="1:22" x14ac:dyDescent="0.15">
      <c r="C58" t="s">
        <v>121</v>
      </c>
      <c r="D58" t="s">
        <v>120</v>
      </c>
      <c r="E58" t="s">
        <v>122</v>
      </c>
      <c r="F58" t="s">
        <v>123</v>
      </c>
      <c r="G58" t="s">
        <v>124</v>
      </c>
      <c r="H58" t="s">
        <v>125</v>
      </c>
    </row>
    <row r="59" spans="1:22" x14ac:dyDescent="0.15">
      <c r="C59">
        <v>3</v>
      </c>
      <c r="D59">
        <v>299</v>
      </c>
      <c r="E59">
        <v>0</v>
      </c>
      <c r="F59">
        <f>C59/D59*E59</f>
        <v>0</v>
      </c>
      <c r="G59">
        <f>1.5+F59</f>
        <v>1.5</v>
      </c>
      <c r="H59">
        <f t="shared" ref="H59:H64" si="0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 s="2">
        <v>3</v>
      </c>
      <c r="D60" s="2">
        <v>299</v>
      </c>
      <c r="E60">
        <v>50</v>
      </c>
      <c r="F60" s="2">
        <f t="shared" ref="F60:F64" si="1">C60/D60*E60</f>
        <v>0.50167224080267558</v>
      </c>
      <c r="G60" s="2">
        <f t="shared" ref="G60:G64" si="2">1.5+F60</f>
        <v>2.0016722408026757</v>
      </c>
      <c r="H60" s="2">
        <f t="shared" si="0"/>
        <v>33.444816053511708</v>
      </c>
    </row>
    <row r="61" spans="1:22" x14ac:dyDescent="0.15">
      <c r="C61" s="2">
        <v>3</v>
      </c>
      <c r="D61" s="2">
        <v>299</v>
      </c>
      <c r="E61">
        <v>150</v>
      </c>
      <c r="F61" s="2">
        <f t="shared" si="1"/>
        <v>1.5050167224080269</v>
      </c>
      <c r="G61" s="2">
        <f t="shared" si="2"/>
        <v>3.0050167224080271</v>
      </c>
      <c r="H61" s="2">
        <f t="shared" si="0"/>
        <v>100.33444816053515</v>
      </c>
    </row>
    <row r="62" spans="1:22" x14ac:dyDescent="0.15">
      <c r="C62" s="2">
        <v>3</v>
      </c>
      <c r="D62" s="2">
        <v>299</v>
      </c>
      <c r="E62">
        <v>250</v>
      </c>
      <c r="F62" s="2">
        <f t="shared" si="1"/>
        <v>2.508361204013378</v>
      </c>
      <c r="G62" s="2">
        <f t="shared" si="2"/>
        <v>4.0083612040133776</v>
      </c>
      <c r="H62" s="2">
        <f t="shared" si="0"/>
        <v>167.22408026755852</v>
      </c>
    </row>
    <row r="63" spans="1:22" x14ac:dyDescent="0.15">
      <c r="C63" s="2">
        <v>3</v>
      </c>
      <c r="D63" s="2">
        <v>299</v>
      </c>
      <c r="E63">
        <v>274</v>
      </c>
      <c r="F63" s="2">
        <f t="shared" si="1"/>
        <v>2.7491638795986622</v>
      </c>
      <c r="G63" s="2">
        <f t="shared" si="2"/>
        <v>4.2491638795986617</v>
      </c>
      <c r="H63" s="2">
        <f t="shared" si="0"/>
        <v>183.27759197324411</v>
      </c>
    </row>
    <row r="64" spans="1:22" x14ac:dyDescent="0.15">
      <c r="C64" s="2">
        <v>3</v>
      </c>
      <c r="D64" s="2">
        <v>299</v>
      </c>
      <c r="E64">
        <v>275</v>
      </c>
      <c r="F64" s="2">
        <f t="shared" si="1"/>
        <v>2.7591973244147159</v>
      </c>
      <c r="G64" s="2">
        <f t="shared" si="2"/>
        <v>4.2591973244147159</v>
      </c>
      <c r="H64" s="2">
        <f t="shared" si="0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2021-07-09T13:56:50Z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