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13_ncr:1_{31EEC58F-48AD-2D49-943A-D7A097A3F7C9}" xr6:coauthVersionLast="47" xr6:coauthVersionMax="47" xr10:uidLastSave="{00000000-0000-0000-0000-000000000000}"/>
  <bookViews>
    <workbookView xWindow="0" yWindow="500" windowWidth="19140" windowHeight="15140" tabRatio="500" activeTab="4" xr2:uid="{00000000-000D-0000-FFFF-FFFF00000000}"/>
  </bookViews>
  <sheets>
    <sheet name="ExpLoad" sheetId="1" r:id="rId1"/>
    <sheet name="Task2_Prelim" sheetId="2" r:id="rId2"/>
    <sheet name="Task2" sheetId="3" r:id="rId3"/>
    <sheet name="Task3" sheetId="4" r:id="rId4"/>
    <sheet name="Task4-3D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" i="4" l="1"/>
  <c r="L6" i="4"/>
  <c r="H31" i="3"/>
  <c r="G31" i="3"/>
  <c r="H30" i="3"/>
  <c r="G30" i="3"/>
  <c r="F23" i="4"/>
  <c r="F24" i="4"/>
  <c r="F25" i="4"/>
  <c r="F26" i="4"/>
  <c r="F22" i="4"/>
  <c r="E23" i="4"/>
  <c r="E24" i="4"/>
  <c r="E25" i="4"/>
  <c r="E26" i="4"/>
  <c r="E22" i="4"/>
  <c r="D22" i="4"/>
  <c r="G59" i="5"/>
  <c r="I64" i="5"/>
  <c r="I63" i="5"/>
  <c r="I62" i="5"/>
  <c r="I61" i="5"/>
  <c r="I60" i="5"/>
  <c r="I59" i="5"/>
  <c r="H60" i="5"/>
  <c r="H61" i="5"/>
  <c r="H62" i="5"/>
  <c r="H63" i="5"/>
  <c r="H64" i="5"/>
  <c r="H59" i="5"/>
  <c r="G60" i="5"/>
  <c r="G61" i="5"/>
  <c r="G62" i="5"/>
  <c r="G63" i="5"/>
  <c r="G64" i="5"/>
  <c r="P54" i="5"/>
  <c r="N54" i="5"/>
  <c r="O54" i="5" s="1"/>
  <c r="M54" i="5"/>
  <c r="Q54" i="5" s="1"/>
  <c r="K54" i="5"/>
  <c r="L54" i="5" s="1"/>
  <c r="E54" i="5"/>
  <c r="F54" i="5" s="1"/>
  <c r="M50" i="5"/>
  <c r="P50" i="5"/>
  <c r="N50" i="5"/>
  <c r="O50" i="5" s="1"/>
  <c r="Q50" i="5"/>
  <c r="K50" i="5"/>
  <c r="L50" i="5" s="1"/>
  <c r="E50" i="5"/>
  <c r="F50" i="5" s="1"/>
  <c r="M48" i="5"/>
  <c r="P48" i="5"/>
  <c r="N48" i="5"/>
  <c r="O48" i="5" s="1"/>
  <c r="Q48" i="5"/>
  <c r="K48" i="5"/>
  <c r="L48" i="5" s="1"/>
  <c r="E48" i="5"/>
  <c r="F48" i="5" s="1"/>
  <c r="P44" i="5"/>
  <c r="N44" i="5"/>
  <c r="O44" i="5" s="1"/>
  <c r="M44" i="5"/>
  <c r="Q44" i="5" s="1"/>
  <c r="K44" i="5"/>
  <c r="L44" i="5" s="1"/>
  <c r="F44" i="5"/>
  <c r="E44" i="5"/>
  <c r="P41" i="5"/>
  <c r="O41" i="5"/>
  <c r="N41" i="5"/>
  <c r="M41" i="5"/>
  <c r="Q41" i="5" s="1"/>
  <c r="K41" i="5"/>
  <c r="L41" i="5" s="1"/>
  <c r="F41" i="5"/>
  <c r="E41" i="5"/>
  <c r="P40" i="5"/>
  <c r="N40" i="5"/>
  <c r="O40" i="5" s="1"/>
  <c r="M40" i="5"/>
  <c r="Q40" i="5" s="1"/>
  <c r="K40" i="5"/>
  <c r="L40" i="5" s="1"/>
  <c r="F40" i="5"/>
  <c r="E40" i="5"/>
  <c r="P34" i="5"/>
  <c r="N34" i="5"/>
  <c r="O34" i="5" s="1"/>
  <c r="M34" i="5"/>
  <c r="Q34" i="5" s="1"/>
  <c r="L34" i="5"/>
  <c r="K34" i="5"/>
  <c r="E34" i="5"/>
  <c r="F34" i="5" s="1"/>
  <c r="P24" i="5"/>
  <c r="N24" i="5"/>
  <c r="O24" i="5" s="1"/>
  <c r="M24" i="5"/>
  <c r="Q24" i="5" s="1"/>
  <c r="L24" i="5"/>
  <c r="K24" i="5"/>
  <c r="F24" i="5"/>
  <c r="E24" i="5"/>
  <c r="P21" i="5"/>
  <c r="N21" i="5"/>
  <c r="O21" i="5" s="1"/>
  <c r="M21" i="5"/>
  <c r="Q21" i="5" s="1"/>
  <c r="K21" i="5"/>
  <c r="L21" i="5" s="1"/>
  <c r="E21" i="5"/>
  <c r="F21" i="5" s="1"/>
  <c r="P20" i="5"/>
  <c r="O20" i="5"/>
  <c r="N20" i="5"/>
  <c r="M20" i="5"/>
  <c r="Q20" i="5" s="1"/>
  <c r="K20" i="5"/>
  <c r="L20" i="5" s="1"/>
  <c r="H20" i="5"/>
  <c r="E20" i="5"/>
  <c r="F20" i="5" s="1"/>
  <c r="P18" i="5"/>
  <c r="N18" i="5"/>
  <c r="O18" i="5" s="1"/>
  <c r="M18" i="5"/>
  <c r="Q18" i="5" s="1"/>
  <c r="L18" i="5"/>
  <c r="K18" i="5"/>
  <c r="H18" i="5"/>
  <c r="F18" i="5"/>
  <c r="E18" i="5"/>
  <c r="P16" i="5"/>
  <c r="N16" i="5"/>
  <c r="O16" i="5" s="1"/>
  <c r="M16" i="5"/>
  <c r="Q16" i="5" s="1"/>
  <c r="K16" i="5"/>
  <c r="L16" i="5" s="1"/>
  <c r="H16" i="5"/>
  <c r="E16" i="5"/>
  <c r="F16" i="5" s="1"/>
  <c r="P14" i="5"/>
  <c r="N14" i="5"/>
  <c r="O14" i="5" s="1"/>
  <c r="M14" i="5"/>
  <c r="Q14" i="5" s="1"/>
  <c r="L14" i="5"/>
  <c r="K14" i="5"/>
  <c r="H14" i="5"/>
  <c r="F14" i="5"/>
  <c r="E14" i="5"/>
  <c r="P9" i="5"/>
  <c r="N9" i="5"/>
  <c r="O9" i="5" s="1"/>
  <c r="M9" i="5"/>
  <c r="Q9" i="5" s="1"/>
  <c r="K9" i="5"/>
  <c r="L9" i="5" s="1"/>
  <c r="H9" i="5"/>
  <c r="P4" i="5"/>
  <c r="N4" i="5"/>
  <c r="O4" i="5" s="1"/>
  <c r="M4" i="5"/>
  <c r="Q4" i="5" s="1"/>
  <c r="L4" i="5"/>
  <c r="K4" i="5"/>
  <c r="H4" i="5"/>
  <c r="P2" i="5"/>
  <c r="O2" i="5"/>
  <c r="N2" i="5"/>
  <c r="M2" i="5"/>
  <c r="Q2" i="5" s="1"/>
  <c r="L2" i="5"/>
  <c r="K2" i="5"/>
  <c r="H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P5" i="4"/>
  <c r="O5" i="4"/>
  <c r="L5" i="4"/>
  <c r="N5" i="4" s="1"/>
  <c r="P2" i="4"/>
  <c r="O2" i="4"/>
  <c r="L2" i="4"/>
  <c r="N2" i="4" s="1"/>
  <c r="X22" i="3"/>
  <c r="W22" i="3"/>
  <c r="O22" i="3"/>
  <c r="N22" i="3"/>
  <c r="C22" i="3" s="1"/>
  <c r="L22" i="3"/>
  <c r="K22" i="3"/>
  <c r="X21" i="3"/>
  <c r="W21" i="3"/>
  <c r="O21" i="3"/>
  <c r="N21" i="3"/>
  <c r="L21" i="3"/>
  <c r="K21" i="3"/>
  <c r="C21" i="3"/>
  <c r="T17" i="3"/>
  <c r="X17" i="3" s="1"/>
  <c r="O17" i="3"/>
  <c r="N17" i="3"/>
  <c r="C17" i="3" s="1"/>
  <c r="L17" i="3"/>
  <c r="K17" i="3"/>
  <c r="T14" i="3"/>
  <c r="X14" i="3" s="1"/>
  <c r="O14" i="3"/>
  <c r="N14" i="3"/>
  <c r="L14" i="3"/>
  <c r="K14" i="3"/>
  <c r="C14" i="3"/>
  <c r="T13" i="3"/>
  <c r="X13" i="3" s="1"/>
  <c r="O13" i="3"/>
  <c r="N13" i="3"/>
  <c r="C13" i="3" s="1"/>
  <c r="L13" i="3"/>
  <c r="K13" i="3"/>
  <c r="O12" i="3"/>
  <c r="T10" i="3"/>
  <c r="X10" i="3" s="1"/>
  <c r="O10" i="3"/>
  <c r="N10" i="3"/>
  <c r="C10" i="3" s="1"/>
  <c r="L10" i="3"/>
  <c r="K10" i="3"/>
  <c r="X9" i="3"/>
  <c r="T9" i="3"/>
  <c r="W9" i="3" s="1"/>
  <c r="O9" i="3"/>
  <c r="N9" i="3"/>
  <c r="C9" i="3" s="1"/>
  <c r="L9" i="3"/>
  <c r="K9" i="3"/>
  <c r="X8" i="3"/>
  <c r="W8" i="3"/>
  <c r="T8" i="3"/>
  <c r="O8" i="3"/>
  <c r="N8" i="3"/>
  <c r="C8" i="3" s="1"/>
  <c r="L8" i="3"/>
  <c r="K8" i="3"/>
  <c r="T7" i="3"/>
  <c r="W7" i="3" s="1"/>
  <c r="O7" i="3"/>
  <c r="N7" i="3"/>
  <c r="C7" i="3" s="1"/>
  <c r="L7" i="3"/>
  <c r="K7" i="3"/>
  <c r="T6" i="3"/>
  <c r="X6" i="3" s="1"/>
  <c r="O6" i="3"/>
  <c r="N6" i="3"/>
  <c r="C6" i="3" s="1"/>
  <c r="L6" i="3"/>
  <c r="K6" i="3"/>
  <c r="X5" i="3"/>
  <c r="T5" i="3"/>
  <c r="W5" i="3" s="1"/>
  <c r="O5" i="3"/>
  <c r="N5" i="3"/>
  <c r="C5" i="3" s="1"/>
  <c r="L5" i="3"/>
  <c r="K5" i="3"/>
  <c r="X4" i="3"/>
  <c r="W4" i="3"/>
  <c r="T4" i="3"/>
  <c r="O4" i="3"/>
  <c r="N4" i="3"/>
  <c r="C4" i="3" s="1"/>
  <c r="L4" i="3"/>
  <c r="K4" i="3"/>
  <c r="T3" i="3"/>
  <c r="X3" i="3" s="1"/>
  <c r="O3" i="3"/>
  <c r="N3" i="3"/>
  <c r="C3" i="3" s="1"/>
  <c r="L3" i="3"/>
  <c r="K3" i="3"/>
  <c r="T2" i="3"/>
  <c r="X2" i="3" s="1"/>
  <c r="O2" i="3"/>
  <c r="N2" i="3"/>
  <c r="C2" i="3" s="1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N6" i="4" l="1"/>
  <c r="N7" i="4"/>
  <c r="W3" i="3"/>
  <c r="W2" i="3"/>
  <c r="W6" i="3"/>
  <c r="X7" i="3"/>
  <c r="W10" i="3"/>
  <c r="W13" i="3"/>
  <c r="W14" i="3"/>
  <c r="W17" i="3"/>
  <c r="M2" i="4"/>
  <c r="M14" i="4"/>
  <c r="M5" i="4"/>
  <c r="M17" i="4"/>
</calcChain>
</file>

<file path=xl/sharedStrings.xml><?xml version="1.0" encoding="utf-8"?>
<sst xmlns="http://schemas.openxmlformats.org/spreadsheetml/2006/main" count="427" uniqueCount="131">
  <si>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</si>
  <si>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</si>
  <si>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</si>
  <si>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</si>
  <si>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</si>
  <si>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</si>
  <si>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</si>
  <si>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</si>
  <si>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</si>
  <si>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</si>
  <si>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</si>
  <si>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</si>
  <si>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</si>
  <si>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</si>
  <si>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</si>
  <si>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</si>
  <si>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</si>
  <si>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</si>
  <si>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</si>
  <si>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</si>
  <si>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</si>
  <si>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</si>
  <si>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</si>
  <si>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</si>
  <si>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</si>
  <si>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</si>
  <si>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</si>
  <si>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</si>
  <si>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</si>
  <si>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</si>
  <si>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</si>
  <si>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</si>
  <si>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</si>
  <si>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</si>
  <si>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</si>
  <si>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</si>
  <si>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</si>
  <si>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</si>
  <si>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</si>
  <si>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</si>
  <si>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</si>
  <si>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</si>
  <si>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</si>
  <si>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</si>
  <si>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</si>
  <si>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</si>
  <si>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</si>
  <si>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</si>
  <si>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</si>
  <si>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</si>
  <si>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</si>
  <si>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</si>
  <si>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</si>
  <si>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</si>
  <si>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</si>
  <si>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</si>
  <si>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</si>
  <si>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</si>
  <si>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</si>
  <si>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</si>
  <si>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</si>
  <si>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</si>
  <si>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</si>
  <si>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</si>
  <si>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</si>
  <si>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</si>
  <si>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</si>
  <si>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</si>
  <si>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</si>
  <si>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</si>
  <si>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</si>
  <si>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</si>
  <si>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</si>
  <si>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</si>
  <si>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</si>
  <si>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</si>
  <si>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</si>
  <si>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</si>
  <si>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</si>
  <si>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</si>
  <si>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</si>
  <si>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</si>
  <si>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</si>
  <si>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</si>
  <si>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</si>
  <si>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</si>
  <si>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</si>
  <si>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</si>
  <si>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</si>
  <si>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</si>
  <si>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</si>
  <si>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</si>
  <si>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</si>
  <si>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</si>
  <si>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</si>
  <si>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</si>
  <si>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</si>
  <si>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</si>
  <si>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</si>
  <si>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</si>
  <si>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</si>
  <si>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</si>
  <si>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Clamped top: Stabilized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</si>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</sst>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BCE4E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0" xfId="0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181340</xdr:colOff>
      <xdr:row>20</xdr:row>
      <xdr:rowOff>19420</xdr:rowOff>
    </xdr:from>
    <xdr:to>
      <xdr:col>13</xdr:col>
      <xdr:colOff>284880</xdr:colOff>
      <xdr:row>41</xdr:row>
      <xdr:rowOff>120060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80240" y="4159620"/>
          <a:ext cx="2745140" cy="35677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64800</xdr:colOff>
      <xdr:row>56</xdr:row>
      <xdr:rowOff>72020</xdr:rowOff>
    </xdr:from>
    <xdr:to>
      <xdr:col>21</xdr:col>
      <xdr:colOff>55080</xdr:colOff>
      <xdr:row>74</xdr:row>
      <xdr:rowOff>107520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opLeftCell="B1" zoomScaleNormal="100" workbookViewId="0">
      <selection activeCell="J15" sqref="J15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1">
        <v>0.53</v>
      </c>
      <c r="B5" s="2">
        <v>250</v>
      </c>
      <c r="C5" s="2">
        <v>0.33040000000000003</v>
      </c>
      <c r="D5" s="2">
        <v>1.89E-3</v>
      </c>
      <c r="E5" s="2">
        <v>-0.33040000000000003</v>
      </c>
      <c r="F5" s="2">
        <v>-0.15049999999999999</v>
      </c>
    </row>
    <row r="6" spans="1:6" x14ac:dyDescent="0.15">
      <c r="A6">
        <v>0.53</v>
      </c>
      <c r="B6" s="1">
        <v>300</v>
      </c>
      <c r="C6" s="1">
        <v>0.30059999999999998</v>
      </c>
      <c r="D6" s="1">
        <v>1.89E-3</v>
      </c>
      <c r="E6" s="1">
        <v>-0.30059999999999998</v>
      </c>
      <c r="F6" s="1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zoomScaleNormal="100" workbookViewId="0">
      <selection activeCell="K25" sqref="K25"/>
    </sheetView>
  </sheetViews>
  <sheetFormatPr baseColWidth="10" defaultColWidth="8.83203125" defaultRowHeight="13" outlineLevelRow="1" x14ac:dyDescent="0.15"/>
  <cols>
    <col min="1" max="1" width="4" customWidth="1"/>
    <col min="2" max="2" width="4.1640625" customWidth="1"/>
    <col min="3" max="3" width="5.5" customWidth="1"/>
    <col min="4" max="4" width="8.6640625" customWidth="1"/>
    <col min="5" max="5" width="7.83203125" customWidth="1"/>
    <col min="6" max="6" width="7" customWidth="1"/>
    <col min="7" max="7" width="12.83203125" customWidth="1"/>
    <col min="8" max="8" width="14.33203125" customWidth="1"/>
    <col min="9" max="9" width="6.1640625" customWidth="1"/>
    <col min="10" max="11" width="11.5"/>
    <col min="12" max="12" width="13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4.83203125" customWidth="1"/>
    <col min="21" max="21" width="4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7</v>
      </c>
      <c r="G1" s="4" t="s">
        <v>14</v>
      </c>
      <c r="H1" t="s">
        <v>15</v>
      </c>
      <c r="I1" s="4" t="s">
        <v>0</v>
      </c>
      <c r="J1" t="s">
        <v>24</v>
      </c>
      <c r="K1" t="s">
        <v>25</v>
      </c>
      <c r="L1" t="s">
        <v>26</v>
      </c>
      <c r="M1" s="4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>
        <v>1</v>
      </c>
      <c r="B2">
        <v>1</v>
      </c>
      <c r="C2">
        <f t="shared" ref="C2:C10" si="0">B2*(1+(3/8)*M2/N2)</f>
        <v>1.075</v>
      </c>
      <c r="D2" s="5">
        <v>100000</v>
      </c>
      <c r="E2">
        <v>6</v>
      </c>
      <c r="F2">
        <v>0.5</v>
      </c>
      <c r="G2">
        <v>0.46589999999999998</v>
      </c>
      <c r="H2">
        <v>0.48659999999999998</v>
      </c>
      <c r="I2">
        <v>0.45</v>
      </c>
      <c r="J2" s="5">
        <v>0.50974405708346304</v>
      </c>
      <c r="K2">
        <f t="shared" ref="K2:K10" si="1">ABS(G2-J2)/G2*100</f>
        <v>9.4106153860191171</v>
      </c>
      <c r="L2">
        <f t="shared" ref="L2:L10" si="2">ABS(H2-J2)/H2*100</f>
        <v>4.7562797130010406</v>
      </c>
      <c r="M2">
        <v>0.02</v>
      </c>
      <c r="N2">
        <f t="shared" ref="N2:N10" si="3">5*M2</f>
        <v>0.1</v>
      </c>
      <c r="O2">
        <f t="shared" ref="O2:O10" si="4">20*M2</f>
        <v>0.4</v>
      </c>
      <c r="P2" t="s">
        <v>39</v>
      </c>
      <c r="Q2" t="s">
        <v>40</v>
      </c>
      <c r="R2" t="s">
        <v>41</v>
      </c>
      <c r="T2">
        <f t="shared" ref="T2:T10" si="5">M2</f>
        <v>0.02</v>
      </c>
      <c r="W2">
        <f t="shared" ref="W2:W10" si="6">6/T2</f>
        <v>300</v>
      </c>
      <c r="X2">
        <f t="shared" ref="X2:X10" si="7">1/T2</f>
        <v>50</v>
      </c>
      <c r="Y2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15">
      <c r="A3">
        <v>1</v>
      </c>
      <c r="B3">
        <v>1</v>
      </c>
      <c r="C3">
        <f t="shared" si="0"/>
        <v>1.075</v>
      </c>
      <c r="D3" s="5">
        <v>100000</v>
      </c>
      <c r="E3">
        <v>6</v>
      </c>
      <c r="F3">
        <v>0.5</v>
      </c>
      <c r="G3">
        <v>0.46589999999999998</v>
      </c>
      <c r="H3">
        <v>0.48659999999999998</v>
      </c>
      <c r="I3">
        <v>0.45</v>
      </c>
      <c r="J3" s="5">
        <v>0.51029260731161696</v>
      </c>
      <c r="K3">
        <f t="shared" si="1"/>
        <v>9.5283552933283922</v>
      </c>
      <c r="L3">
        <f t="shared" si="2"/>
        <v>4.8690109559426613</v>
      </c>
      <c r="M3">
        <v>1.2E-2</v>
      </c>
      <c r="N3">
        <f t="shared" si="3"/>
        <v>0.06</v>
      </c>
      <c r="O3">
        <f t="shared" si="4"/>
        <v>0.24</v>
      </c>
      <c r="P3" t="s">
        <v>39</v>
      </c>
      <c r="Q3" t="s">
        <v>40</v>
      </c>
      <c r="R3" t="s">
        <v>41</v>
      </c>
      <c r="T3">
        <f t="shared" si="5"/>
        <v>1.2E-2</v>
      </c>
      <c r="W3">
        <f t="shared" si="6"/>
        <v>500</v>
      </c>
      <c r="X3">
        <f t="shared" si="7"/>
        <v>83.333333333333329</v>
      </c>
      <c r="Y3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15">
      <c r="A4">
        <v>1</v>
      </c>
      <c r="B4">
        <v>1</v>
      </c>
      <c r="C4">
        <f t="shared" si="0"/>
        <v>1.075</v>
      </c>
      <c r="D4" s="5">
        <v>100000</v>
      </c>
      <c r="E4">
        <v>6</v>
      </c>
      <c r="F4">
        <v>0.5</v>
      </c>
      <c r="G4">
        <v>0.46589999999999998</v>
      </c>
      <c r="H4">
        <v>0.48659999999999998</v>
      </c>
      <c r="I4">
        <v>0.45</v>
      </c>
      <c r="J4" s="5">
        <v>0.52004307948226103</v>
      </c>
      <c r="K4">
        <f t="shared" si="1"/>
        <v>11.621180399712609</v>
      </c>
      <c r="L4">
        <f t="shared" si="2"/>
        <v>6.8728071274683629</v>
      </c>
      <c r="M4">
        <v>1.2E-2</v>
      </c>
      <c r="N4">
        <f t="shared" si="3"/>
        <v>0.06</v>
      </c>
      <c r="O4">
        <f t="shared" si="4"/>
        <v>0.24</v>
      </c>
      <c r="P4" t="s">
        <v>44</v>
      </c>
      <c r="Q4" t="s">
        <v>40</v>
      </c>
      <c r="R4" t="s">
        <v>41</v>
      </c>
      <c r="T4">
        <f t="shared" si="5"/>
        <v>1.2E-2</v>
      </c>
      <c r="W4">
        <f t="shared" si="6"/>
        <v>500</v>
      </c>
      <c r="X4">
        <f t="shared" si="7"/>
        <v>83.333333333333329</v>
      </c>
      <c r="Y4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>
        <v>1</v>
      </c>
      <c r="B5">
        <v>1</v>
      </c>
      <c r="C5">
        <f t="shared" si="0"/>
        <v>1.075</v>
      </c>
      <c r="D5" s="5">
        <v>100001</v>
      </c>
      <c r="E5">
        <v>6</v>
      </c>
      <c r="F5">
        <v>0.5</v>
      </c>
      <c r="G5">
        <v>0.46589999999999998</v>
      </c>
      <c r="H5">
        <v>0.48659999999999998</v>
      </c>
      <c r="I5">
        <v>0.55000000000000004</v>
      </c>
      <c r="J5" s="5">
        <v>0.52023658688789198</v>
      </c>
      <c r="K5">
        <f t="shared" si="1"/>
        <v>11.662714506952566</v>
      </c>
      <c r="L5">
        <f t="shared" si="2"/>
        <v>6.9125743707135241</v>
      </c>
      <c r="M5">
        <v>0.01</v>
      </c>
      <c r="N5">
        <f t="shared" si="3"/>
        <v>0.05</v>
      </c>
      <c r="O5">
        <f t="shared" si="4"/>
        <v>0.2</v>
      </c>
      <c r="P5" t="s">
        <v>44</v>
      </c>
      <c r="Q5" t="s">
        <v>40</v>
      </c>
      <c r="R5" t="s">
        <v>41</v>
      </c>
      <c r="T5">
        <f t="shared" si="5"/>
        <v>0.01</v>
      </c>
      <c r="W5">
        <f t="shared" si="6"/>
        <v>600</v>
      </c>
      <c r="X5">
        <f t="shared" si="7"/>
        <v>100</v>
      </c>
      <c r="Y5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15">
      <c r="A6">
        <v>1</v>
      </c>
      <c r="B6">
        <v>1</v>
      </c>
      <c r="C6">
        <f t="shared" si="0"/>
        <v>1.075</v>
      </c>
      <c r="D6" s="5">
        <v>100001</v>
      </c>
      <c r="E6">
        <v>6</v>
      </c>
      <c r="F6">
        <v>0.5</v>
      </c>
      <c r="G6">
        <v>0.46589999999999998</v>
      </c>
      <c r="H6">
        <v>0.48659999999999998</v>
      </c>
      <c r="I6">
        <v>0.55000000000000004</v>
      </c>
      <c r="J6" s="5">
        <v>0.51407035175879401</v>
      </c>
      <c r="K6">
        <f t="shared" si="1"/>
        <v>10.339204069283973</v>
      </c>
      <c r="L6">
        <f t="shared" si="2"/>
        <v>5.6453661649802784</v>
      </c>
      <c r="M6">
        <v>0.01</v>
      </c>
      <c r="N6">
        <f t="shared" si="3"/>
        <v>0.05</v>
      </c>
      <c r="O6">
        <f t="shared" si="4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5"/>
        <v>0.01</v>
      </c>
      <c r="U6">
        <v>0.01</v>
      </c>
      <c r="V6">
        <v>0.18</v>
      </c>
      <c r="W6">
        <f t="shared" si="6"/>
        <v>600</v>
      </c>
      <c r="X6">
        <f t="shared" si="7"/>
        <v>100</v>
      </c>
      <c r="Y6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10" customFormat="1" x14ac:dyDescent="0.15">
      <c r="A7" s="2">
        <v>1</v>
      </c>
      <c r="B7" s="2">
        <v>1</v>
      </c>
      <c r="C7" s="2">
        <f t="shared" si="0"/>
        <v>1.075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0.48659999999999998</v>
      </c>
      <c r="I7" s="2">
        <v>0.55000000000000004</v>
      </c>
      <c r="J7" s="7">
        <v>0.52023658688789198</v>
      </c>
      <c r="K7" s="2">
        <f t="shared" si="1"/>
        <v>11.662714506952566</v>
      </c>
      <c r="L7" s="2">
        <f t="shared" si="2"/>
        <v>6.9125743707135241</v>
      </c>
      <c r="M7" s="2">
        <v>6.0000000000000001E-3</v>
      </c>
      <c r="N7" s="2">
        <f t="shared" si="3"/>
        <v>0.03</v>
      </c>
      <c r="O7">
        <f t="shared" si="4"/>
        <v>0.12</v>
      </c>
      <c r="P7" s="2" t="s">
        <v>44</v>
      </c>
      <c r="Q7" s="2" t="s">
        <v>40</v>
      </c>
      <c r="R7" s="2" t="s">
        <v>41</v>
      </c>
      <c r="S7" s="2">
        <v>150</v>
      </c>
      <c r="T7" s="2">
        <f t="shared" si="5"/>
        <v>6.0000000000000001E-3</v>
      </c>
      <c r="U7" s="2"/>
      <c r="V7" s="2"/>
      <c r="W7" s="2">
        <f t="shared" si="6"/>
        <v>1000</v>
      </c>
      <c r="X7" s="2">
        <f t="shared" si="7"/>
        <v>166.66666666666666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10" customFormat="1" x14ac:dyDescent="0.15">
      <c r="A8" s="2">
        <v>1</v>
      </c>
      <c r="B8" s="2">
        <v>1</v>
      </c>
      <c r="C8" s="2">
        <f t="shared" si="0"/>
        <v>1.075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0.48659999999999998</v>
      </c>
      <c r="I8" s="2">
        <v>0.55000000000000004</v>
      </c>
      <c r="J8" s="7">
        <v>0.52023658688789198</v>
      </c>
      <c r="K8" s="2">
        <f t="shared" si="1"/>
        <v>11.662714506952566</v>
      </c>
      <c r="L8" s="2">
        <f t="shared" si="2"/>
        <v>6.9125743707135241</v>
      </c>
      <c r="M8" s="2">
        <v>5.0000000000000001E-3</v>
      </c>
      <c r="N8" s="2">
        <f t="shared" si="3"/>
        <v>2.5000000000000001E-2</v>
      </c>
      <c r="O8">
        <f t="shared" si="4"/>
        <v>0.1</v>
      </c>
      <c r="P8" s="2" t="s">
        <v>44</v>
      </c>
      <c r="Q8" s="2" t="s">
        <v>40</v>
      </c>
      <c r="R8" s="8" t="s">
        <v>41</v>
      </c>
      <c r="S8" s="2">
        <v>150</v>
      </c>
      <c r="T8" s="2">
        <f t="shared" si="5"/>
        <v>5.0000000000000001E-3</v>
      </c>
      <c r="U8" s="2"/>
      <c r="V8" s="2"/>
      <c r="W8" s="2">
        <f t="shared" si="6"/>
        <v>1200</v>
      </c>
      <c r="X8" s="2">
        <f t="shared" si="7"/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0" customFormat="1" x14ac:dyDescent="0.15">
      <c r="A9" s="2">
        <v>1</v>
      </c>
      <c r="B9" s="2">
        <v>1</v>
      </c>
      <c r="C9" s="2">
        <f t="shared" si="0"/>
        <v>1.075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0.48659999999999998</v>
      </c>
      <c r="I9" s="2">
        <v>0.53</v>
      </c>
      <c r="J9" s="7">
        <v>0.52098733289366195</v>
      </c>
      <c r="K9" s="2">
        <f t="shared" si="1"/>
        <v>11.823853379193384</v>
      </c>
      <c r="L9" s="2">
        <f t="shared" si="2"/>
        <v>7.0668583834077214</v>
      </c>
      <c r="M9" s="2">
        <v>5.0000000000000001E-3</v>
      </c>
      <c r="N9" s="2">
        <f t="shared" si="3"/>
        <v>2.5000000000000001E-2</v>
      </c>
      <c r="O9">
        <f t="shared" si="4"/>
        <v>0.1</v>
      </c>
      <c r="P9" s="2" t="s">
        <v>44</v>
      </c>
      <c r="Q9" s="2" t="s">
        <v>45</v>
      </c>
      <c r="R9" s="8" t="s">
        <v>46</v>
      </c>
      <c r="S9" s="2">
        <v>250</v>
      </c>
      <c r="T9" s="2">
        <f t="shared" si="5"/>
        <v>5.0000000000000001E-3</v>
      </c>
      <c r="U9" s="2">
        <v>0.2</v>
      </c>
      <c r="V9" s="2">
        <v>0.08</v>
      </c>
      <c r="W9" s="2">
        <f t="shared" si="6"/>
        <v>1200</v>
      </c>
      <c r="X9" s="2">
        <f t="shared" si="7"/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10" customFormat="1" x14ac:dyDescent="0.15">
      <c r="A10" s="10">
        <v>1</v>
      </c>
      <c r="B10" s="10">
        <v>1</v>
      </c>
      <c r="C10" s="10">
        <f t="shared" si="0"/>
        <v>1.075</v>
      </c>
      <c r="D10" s="9">
        <v>100001</v>
      </c>
      <c r="E10" s="10">
        <v>6</v>
      </c>
      <c r="F10" s="10">
        <v>0.5</v>
      </c>
      <c r="G10" s="10">
        <v>0.46589999999999998</v>
      </c>
      <c r="H10" s="10">
        <v>0.48659999999999998</v>
      </c>
      <c r="I10" s="10">
        <v>0.53</v>
      </c>
      <c r="J10" s="9">
        <v>0.52694254198621604</v>
      </c>
      <c r="K10" s="10">
        <f t="shared" si="1"/>
        <v>13.102069539861786</v>
      </c>
      <c r="L10" s="9">
        <f t="shared" si="2"/>
        <v>8.2906991340353606</v>
      </c>
      <c r="M10" s="10">
        <v>2E-3</v>
      </c>
      <c r="N10" s="10">
        <f t="shared" si="3"/>
        <v>0.01</v>
      </c>
      <c r="O10" s="10">
        <f t="shared" si="4"/>
        <v>0.04</v>
      </c>
      <c r="P10" s="10" t="s">
        <v>44</v>
      </c>
      <c r="Q10" s="10" t="s">
        <v>45</v>
      </c>
      <c r="R10" s="10" t="s">
        <v>46</v>
      </c>
      <c r="S10" s="10">
        <v>300</v>
      </c>
      <c r="T10" s="10">
        <f t="shared" si="5"/>
        <v>2E-3</v>
      </c>
      <c r="U10" s="10">
        <v>0.22</v>
      </c>
      <c r="V10" s="10">
        <v>0.04</v>
      </c>
      <c r="W10" s="10">
        <f t="shared" si="6"/>
        <v>3000</v>
      </c>
      <c r="X10" s="10">
        <f t="shared" si="7"/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10" customFormat="1" x14ac:dyDescent="0.15">
      <c r="A11" s="2"/>
      <c r="B11" s="2"/>
      <c r="C11" s="2"/>
      <c r="D11" s="7"/>
      <c r="E11" s="2"/>
      <c r="F11" s="2"/>
      <c r="G11" s="2"/>
      <c r="H11" s="2"/>
      <c r="I11" s="2"/>
      <c r="J11" s="7"/>
      <c r="K11" s="2"/>
      <c r="L11" s="2"/>
      <c r="M11" s="2"/>
      <c r="N11" s="2"/>
      <c r="O1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10" customFormat="1" x14ac:dyDescent="0.15">
      <c r="A12" s="17" t="s">
        <v>49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>
        <f>20*M12</f>
        <v>0</v>
      </c>
      <c r="P12" s="17"/>
      <c r="Q12" s="17"/>
      <c r="R12" s="17"/>
      <c r="S12" s="17"/>
      <c r="T12" s="17"/>
      <c r="U12" s="17"/>
      <c r="V12" s="17"/>
      <c r="W12" s="17"/>
      <c r="X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outlineLevel="1" x14ac:dyDescent="0.15">
      <c r="A13">
        <v>1</v>
      </c>
      <c r="B13">
        <v>1</v>
      </c>
      <c r="C13">
        <f>B13*(1+(3/8)*M13/N13)</f>
        <v>1.075</v>
      </c>
      <c r="D13" s="5">
        <v>100001</v>
      </c>
      <c r="E13">
        <v>6</v>
      </c>
      <c r="F13">
        <v>0.5</v>
      </c>
      <c r="G13">
        <v>0.46589999999999998</v>
      </c>
      <c r="H13">
        <v>0.48659999999999998</v>
      </c>
      <c r="I13">
        <v>0.53</v>
      </c>
      <c r="J13" s="5">
        <v>0.52197689202699504</v>
      </c>
      <c r="K13">
        <f>ABS(G13-J13)/G13*100</f>
        <v>12.036250703368763</v>
      </c>
      <c r="L13">
        <f>ABS(H13-J13)/H13*100</f>
        <v>7.2702203096989448</v>
      </c>
      <c r="M13" s="2">
        <v>5.0000000000000001E-3</v>
      </c>
      <c r="N13" s="2">
        <f>5*M13</f>
        <v>2.5000000000000001E-2</v>
      </c>
      <c r="O13">
        <f>20*M13</f>
        <v>0.1</v>
      </c>
      <c r="P13" s="2" t="s">
        <v>44</v>
      </c>
      <c r="Q13" s="2" t="s">
        <v>45</v>
      </c>
      <c r="R13" s="8" t="s">
        <v>46</v>
      </c>
      <c r="S13" s="12">
        <v>250</v>
      </c>
      <c r="T13">
        <f>M13</f>
        <v>5.0000000000000001E-3</v>
      </c>
      <c r="U13">
        <v>0.15</v>
      </c>
      <c r="V13">
        <v>0.15</v>
      </c>
      <c r="W13">
        <f>6/T13</f>
        <v>1200</v>
      </c>
      <c r="X13">
        <f>1/T13</f>
        <v>200</v>
      </c>
      <c r="Y13" t="s">
        <v>47</v>
      </c>
    </row>
    <row r="14" spans="1:36" outlineLevel="1" x14ac:dyDescent="0.15">
      <c r="A14" s="10">
        <v>1</v>
      </c>
      <c r="B14" s="10">
        <v>1</v>
      </c>
      <c r="C14" s="10">
        <f>B14*(1+(3/8)*M14/N14)</f>
        <v>1.075</v>
      </c>
      <c r="D14" s="9">
        <v>100001</v>
      </c>
      <c r="E14" s="10">
        <v>6</v>
      </c>
      <c r="F14" s="10">
        <v>0.5</v>
      </c>
      <c r="G14" s="10">
        <v>0.46589999999999998</v>
      </c>
      <c r="H14" s="10">
        <v>0.48659999999999998</v>
      </c>
      <c r="I14" s="10">
        <v>0.53</v>
      </c>
      <c r="J14" s="9">
        <v>0.52395329616751496</v>
      </c>
      <c r="K14" s="10">
        <f>ABS(G14-J14)/G14*100</f>
        <v>12.460462796204116</v>
      </c>
      <c r="L14" s="10">
        <f>ABS(H14-J14)/H14*100</f>
        <v>7.6763863887207116</v>
      </c>
      <c r="M14" s="10">
        <v>2E-3</v>
      </c>
      <c r="N14" s="10">
        <f>5*M14</f>
        <v>0.01</v>
      </c>
      <c r="O14" s="10">
        <f>20*M14</f>
        <v>0.04</v>
      </c>
      <c r="P14" s="10" t="s">
        <v>44</v>
      </c>
      <c r="Q14" s="10" t="s">
        <v>45</v>
      </c>
      <c r="R14" s="10" t="s">
        <v>46</v>
      </c>
      <c r="S14" s="10">
        <v>300</v>
      </c>
      <c r="T14" s="10">
        <f>M14</f>
        <v>2E-3</v>
      </c>
      <c r="U14" s="10">
        <v>0.16</v>
      </c>
      <c r="V14" s="10">
        <v>0.06</v>
      </c>
      <c r="W14" s="10">
        <f>6/T14</f>
        <v>3000</v>
      </c>
      <c r="X14" s="10">
        <f>1/T14</f>
        <v>500</v>
      </c>
      <c r="Y14" s="10" t="s">
        <v>47</v>
      </c>
      <c r="Z14" s="2"/>
    </row>
    <row r="15" spans="1:36" x14ac:dyDescent="0.15">
      <c r="A15" s="17" t="s">
        <v>50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36" x14ac:dyDescent="0.15">
      <c r="J16" s="5"/>
    </row>
    <row r="17" spans="1:25" x14ac:dyDescent="0.15">
      <c r="A17" s="10">
        <v>1</v>
      </c>
      <c r="B17" s="10">
        <v>1</v>
      </c>
      <c r="C17" s="10">
        <f>B17*(1+(3/8)*M17/N17)</f>
        <v>1.075</v>
      </c>
      <c r="D17" s="9">
        <v>100001</v>
      </c>
      <c r="E17" s="10">
        <v>6</v>
      </c>
      <c r="F17" s="10">
        <v>0.5</v>
      </c>
      <c r="G17" s="10">
        <v>0.46589999999999998</v>
      </c>
      <c r="H17" s="10">
        <v>0.48659999999999998</v>
      </c>
      <c r="I17" s="10">
        <v>0.53</v>
      </c>
      <c r="J17" s="9">
        <v>0.52395329616749997</v>
      </c>
      <c r="K17" s="10">
        <f>ABS(G17-J17)/G17*100</f>
        <v>12.4604627962009</v>
      </c>
      <c r="L17" s="10">
        <f>ABS(H17-J17)/H17*100</f>
        <v>7.6763863887176322</v>
      </c>
      <c r="M17" s="10">
        <v>2E-3</v>
      </c>
      <c r="N17" s="10">
        <f>5*M17</f>
        <v>0.01</v>
      </c>
      <c r="O17" s="10">
        <f>20*M17</f>
        <v>0.04</v>
      </c>
      <c r="P17" s="10" t="s">
        <v>44</v>
      </c>
      <c r="Q17" s="10" t="s">
        <v>45</v>
      </c>
      <c r="R17" s="10" t="s">
        <v>46</v>
      </c>
      <c r="S17" s="10">
        <v>300</v>
      </c>
      <c r="T17" s="10">
        <f>M17</f>
        <v>2E-3</v>
      </c>
      <c r="U17" s="10">
        <v>0.16</v>
      </c>
      <c r="V17" s="10">
        <v>0.06</v>
      </c>
      <c r="W17" s="10">
        <f>6/T17</f>
        <v>3000</v>
      </c>
      <c r="X17" s="10">
        <f>1/T17</f>
        <v>500</v>
      </c>
      <c r="Y17" s="10" t="s">
        <v>47</v>
      </c>
    </row>
    <row r="18" spans="1:25" x14ac:dyDescent="0.15">
      <c r="J18" s="5"/>
    </row>
    <row r="19" spans="1:25" x14ac:dyDescent="0.15">
      <c r="A19" s="17" t="s">
        <v>51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5" x14ac:dyDescent="0.15">
      <c r="A20" t="s">
        <v>10</v>
      </c>
      <c r="B20" t="s">
        <v>11</v>
      </c>
      <c r="C20" t="s">
        <v>23</v>
      </c>
      <c r="D20" t="s">
        <v>13</v>
      </c>
      <c r="E20" s="4" t="s">
        <v>6</v>
      </c>
      <c r="F20" s="4" t="s">
        <v>7</v>
      </c>
      <c r="G20" s="4" t="s">
        <v>14</v>
      </c>
      <c r="H20" t="s">
        <v>15</v>
      </c>
      <c r="I20" s="4" t="s">
        <v>0</v>
      </c>
      <c r="J20" t="s">
        <v>24</v>
      </c>
      <c r="K20" t="s">
        <v>25</v>
      </c>
      <c r="L20" t="s">
        <v>26</v>
      </c>
      <c r="M20" s="4" t="s">
        <v>8</v>
      </c>
      <c r="N20" t="s">
        <v>9</v>
      </c>
      <c r="O20" t="s">
        <v>52</v>
      </c>
      <c r="P20" t="s">
        <v>28</v>
      </c>
      <c r="Q20" t="s">
        <v>29</v>
      </c>
      <c r="R20" t="s">
        <v>30</v>
      </c>
      <c r="S20" t="s">
        <v>1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</row>
    <row r="21" spans="1:25" x14ac:dyDescent="0.15">
      <c r="A21">
        <v>1</v>
      </c>
      <c r="B21">
        <v>1</v>
      </c>
      <c r="C21">
        <f>B21*(1+(3/8)*M21/N21)</f>
        <v>1.075</v>
      </c>
      <c r="D21" s="5">
        <v>100000</v>
      </c>
      <c r="E21">
        <v>6</v>
      </c>
      <c r="F21">
        <v>0.5</v>
      </c>
      <c r="G21">
        <v>0.46589999999999998</v>
      </c>
      <c r="H21">
        <v>0.48659999999999998</v>
      </c>
      <c r="I21">
        <v>0.53</v>
      </c>
      <c r="J21" s="5"/>
      <c r="K21">
        <f>ABS(G21-J21)/G21*100</f>
        <v>100</v>
      </c>
      <c r="L21">
        <f>ABS(H21-J21)/H21*100</f>
        <v>100</v>
      </c>
      <c r="M21">
        <v>0.02</v>
      </c>
      <c r="N21">
        <f>5*M21</f>
        <v>0.1</v>
      </c>
      <c r="O21">
        <f>M21*20</f>
        <v>0.4</v>
      </c>
      <c r="P21" t="s">
        <v>44</v>
      </c>
      <c r="Q21" s="2" t="s">
        <v>45</v>
      </c>
      <c r="R21" t="s">
        <v>41</v>
      </c>
      <c r="S21">
        <v>53</v>
      </c>
      <c r="W21">
        <f>E21/M21</f>
        <v>300</v>
      </c>
      <c r="X21">
        <f>F21*2/M21</f>
        <v>50</v>
      </c>
    </row>
    <row r="22" spans="1:25" x14ac:dyDescent="0.15">
      <c r="A22">
        <v>1</v>
      </c>
      <c r="B22">
        <v>1</v>
      </c>
      <c r="C22">
        <f>B22*(1+(3/8)*M22/N22)</f>
        <v>1.075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5.0000000000000001E-3</v>
      </c>
      <c r="N22">
        <f>5*M22</f>
        <v>2.5000000000000001E-2</v>
      </c>
      <c r="O22">
        <f>M22*20</f>
        <v>0.1</v>
      </c>
      <c r="P22" t="s">
        <v>44</v>
      </c>
      <c r="Q22" s="2" t="s">
        <v>45</v>
      </c>
      <c r="R22" t="s">
        <v>41</v>
      </c>
      <c r="S22">
        <v>200</v>
      </c>
      <c r="T22" s="2">
        <v>5.0000000000000001E-3</v>
      </c>
      <c r="U22" s="2">
        <v>0.2</v>
      </c>
      <c r="V22" s="2">
        <v>0.1</v>
      </c>
      <c r="W22" s="2">
        <f>6/T22</f>
        <v>1200</v>
      </c>
      <c r="X22" s="2">
        <f>V22*2/T22</f>
        <v>40</v>
      </c>
    </row>
    <row r="29" spans="1:25" x14ac:dyDescent="0.15">
      <c r="F29" t="s">
        <v>129</v>
      </c>
      <c r="G29" t="s">
        <v>128</v>
      </c>
      <c r="H29" t="s">
        <v>127</v>
      </c>
    </row>
    <row r="30" spans="1:25" x14ac:dyDescent="0.15">
      <c r="F30" s="16">
        <v>0.48659999999999998</v>
      </c>
      <c r="G30" s="7">
        <f>J10</f>
        <v>0.52694254198621604</v>
      </c>
      <c r="H30" s="7">
        <f>J17</f>
        <v>0.52395329616749997</v>
      </c>
    </row>
    <row r="31" spans="1:25" x14ac:dyDescent="0.15">
      <c r="E31" t="s">
        <v>130</v>
      </c>
      <c r="G31" s="7">
        <f>L10</f>
        <v>8.2906991340353606</v>
      </c>
      <c r="H31">
        <f>L17</f>
        <v>7.6763863887176322</v>
      </c>
    </row>
  </sheetData>
  <mergeCells count="3">
    <mergeCell ref="A12:W12"/>
    <mergeCell ref="A15:W15"/>
    <mergeCell ref="A19:W1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G6" sqref="G6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17" t="s">
        <v>69</v>
      </c>
      <c r="Y1" s="17"/>
      <c r="Z1" s="17"/>
      <c r="AA1" s="17"/>
      <c r="AB1" s="17"/>
      <c r="AC1" s="17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>
        <v>1</v>
      </c>
      <c r="B6">
        <v>1000</v>
      </c>
      <c r="C6">
        <v>1</v>
      </c>
      <c r="D6">
        <v>8.0000000000000002E-3</v>
      </c>
      <c r="E6">
        <v>0.4</v>
      </c>
      <c r="F6" s="13">
        <v>8</v>
      </c>
      <c r="G6" t="s">
        <v>71</v>
      </c>
      <c r="H6">
        <v>2</v>
      </c>
      <c r="I6" s="13">
        <v>9.5</v>
      </c>
      <c r="J6">
        <v>0.8</v>
      </c>
      <c r="K6" s="13">
        <v>5</v>
      </c>
      <c r="L6">
        <f>SQRT(K6^2-(F6/2)^2)</f>
        <v>3</v>
      </c>
      <c r="M6">
        <f>I6/2+L6</f>
        <v>7.75</v>
      </c>
      <c r="N6">
        <f>L6+I6/2</f>
        <v>7.75</v>
      </c>
      <c r="O6">
        <f>F6/D6</f>
        <v>1000</v>
      </c>
      <c r="P6">
        <f>J6/D6</f>
        <v>100</v>
      </c>
      <c r="Q6">
        <v>2.75</v>
      </c>
      <c r="R6" s="2" t="s">
        <v>41</v>
      </c>
      <c r="S6" s="2">
        <v>2.5273500000000002</v>
      </c>
      <c r="T6" s="2" t="s">
        <v>71</v>
      </c>
      <c r="U6" s="2">
        <v>275</v>
      </c>
      <c r="V6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18" t="s">
        <v>75</v>
      </c>
      <c r="Y14" s="18"/>
      <c r="Z14" s="18"/>
      <c r="AA14" s="18"/>
      <c r="AB14" s="18"/>
      <c r="AC14" s="18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18" t="s">
        <v>78</v>
      </c>
      <c r="Y17" s="18"/>
      <c r="Z17" s="18"/>
      <c r="AA17" s="18"/>
      <c r="AB17" s="18"/>
      <c r="AC17" s="18"/>
    </row>
    <row r="21" spans="1:29" x14ac:dyDescent="0.15">
      <c r="A21" s="2" t="s">
        <v>122</v>
      </c>
      <c r="B21" s="2" t="s">
        <v>121</v>
      </c>
      <c r="C21" s="2" t="s">
        <v>123</v>
      </c>
      <c r="D21" s="2" t="s">
        <v>124</v>
      </c>
      <c r="E21" s="2" t="s">
        <v>125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4"/>
  <sheetViews>
    <sheetView tabSelected="1" topLeftCell="A36" zoomScaleNormal="100" workbookViewId="0">
      <selection activeCell="G71" sqref="G71"/>
    </sheetView>
  </sheetViews>
  <sheetFormatPr baseColWidth="10" defaultColWidth="8.83203125" defaultRowHeight="13" x14ac:dyDescent="0.15"/>
  <cols>
    <col min="1" max="1" width="6.1640625" customWidth="1"/>
    <col min="2" max="2" width="5.6640625" customWidth="1"/>
    <col min="3" max="3" width="5" customWidth="1"/>
    <col min="4" max="4" width="6.33203125" customWidth="1"/>
    <col min="5" max="5" width="5.5" customWidth="1"/>
    <col min="6" max="6" width="6.5" customWidth="1"/>
    <col min="7" max="7" width="8.83203125" customWidth="1"/>
    <col min="8" max="8" width="6.33203125" customWidth="1"/>
    <col min="9" max="9" width="6" customWidth="1"/>
    <col min="10" max="10" width="5.1640625" customWidth="1"/>
    <col min="11" max="11" width="11.5"/>
    <col min="12" max="12" width="6.1640625" customWidth="1"/>
    <col min="13" max="13" width="5.5" customWidth="1"/>
    <col min="14" max="14" width="5.6640625" customWidth="1"/>
    <col min="15" max="15" width="4.5" customWidth="1"/>
    <col min="16" max="16" width="5.5" customWidth="1"/>
    <col min="17" max="17" width="6.1640625" customWidth="1"/>
    <col min="18" max="24" width="11.5"/>
    <col min="25" max="25" width="13.1640625" customWidth="1"/>
    <col min="26" max="1025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13</v>
      </c>
      <c r="E1" t="s">
        <v>81</v>
      </c>
      <c r="F1" t="s">
        <v>82</v>
      </c>
      <c r="G1" t="s">
        <v>83</v>
      </c>
      <c r="H1" t="s">
        <v>7</v>
      </c>
      <c r="I1" t="s">
        <v>84</v>
      </c>
      <c r="J1" t="s">
        <v>85</v>
      </c>
      <c r="K1" t="s">
        <v>86</v>
      </c>
      <c r="M1" t="s">
        <v>87</v>
      </c>
      <c r="N1" t="s">
        <v>88</v>
      </c>
      <c r="O1" t="s">
        <v>89</v>
      </c>
      <c r="P1" t="s">
        <v>34</v>
      </c>
      <c r="Q1" t="s">
        <v>90</v>
      </c>
      <c r="R1" t="s">
        <v>0</v>
      </c>
      <c r="S1" t="s">
        <v>0</v>
      </c>
      <c r="T1" t="s">
        <v>91</v>
      </c>
      <c r="U1" t="s">
        <v>65</v>
      </c>
      <c r="V1" t="s">
        <v>92</v>
      </c>
      <c r="W1" t="s">
        <v>42</v>
      </c>
    </row>
    <row r="2" spans="1:29" x14ac:dyDescent="0.15">
      <c r="A2">
        <v>1</v>
      </c>
      <c r="B2">
        <v>1000</v>
      </c>
      <c r="C2">
        <v>1</v>
      </c>
      <c r="D2">
        <v>1000</v>
      </c>
      <c r="G2">
        <v>0.01</v>
      </c>
      <c r="H2">
        <f>10*G2</f>
        <v>0.1</v>
      </c>
      <c r="I2">
        <v>0.5</v>
      </c>
      <c r="J2">
        <v>3</v>
      </c>
      <c r="K2">
        <f>-10*G2</f>
        <v>-0.1</v>
      </c>
      <c r="L2">
        <f>-K2*2</f>
        <v>0.2</v>
      </c>
      <c r="M2">
        <f>10*G2</f>
        <v>0.1</v>
      </c>
      <c r="N2">
        <f>5*G2</f>
        <v>0.05</v>
      </c>
      <c r="O2">
        <f>N2</f>
        <v>0.05</v>
      </c>
      <c r="P2">
        <f>J2/G2</f>
        <v>300</v>
      </c>
      <c r="Q2">
        <f>M2/G2</f>
        <v>10</v>
      </c>
      <c r="R2">
        <v>3</v>
      </c>
      <c r="T2">
        <v>120</v>
      </c>
      <c r="V2" t="s">
        <v>93</v>
      </c>
    </row>
    <row r="3" spans="1:29" x14ac:dyDescent="0.15">
      <c r="R3">
        <v>1</v>
      </c>
      <c r="T3">
        <v>50</v>
      </c>
      <c r="V3" t="s">
        <v>94</v>
      </c>
    </row>
    <row r="4" spans="1:29" x14ac:dyDescent="0.15">
      <c r="A4">
        <v>1</v>
      </c>
      <c r="B4">
        <v>1000</v>
      </c>
      <c r="C4">
        <v>1</v>
      </c>
      <c r="D4">
        <v>1000</v>
      </c>
      <c r="G4">
        <v>0.01</v>
      </c>
      <c r="H4">
        <f>10*G4</f>
        <v>0.1</v>
      </c>
      <c r="I4">
        <v>0.5</v>
      </c>
      <c r="J4">
        <v>3</v>
      </c>
      <c r="K4">
        <f>-5*G4</f>
        <v>-0.05</v>
      </c>
      <c r="L4">
        <f>-K4*2</f>
        <v>0.1</v>
      </c>
      <c r="M4">
        <f>10*G4</f>
        <v>0.1</v>
      </c>
      <c r="N4">
        <f>5*G4</f>
        <v>0.05</v>
      </c>
      <c r="O4">
        <f>N4</f>
        <v>0.05</v>
      </c>
      <c r="P4">
        <f>J4/G4</f>
        <v>300</v>
      </c>
      <c r="Q4">
        <f>M4/G4</f>
        <v>10</v>
      </c>
      <c r="R4">
        <v>2</v>
      </c>
      <c r="T4">
        <v>80</v>
      </c>
      <c r="V4" t="s">
        <v>95</v>
      </c>
    </row>
    <row r="5" spans="1:29" ht="57.5" customHeight="1" x14ac:dyDescent="0.15">
      <c r="R5">
        <v>4</v>
      </c>
      <c r="S5">
        <v>3.4285709999999998</v>
      </c>
      <c r="T5">
        <v>120</v>
      </c>
      <c r="U5" t="s">
        <v>41</v>
      </c>
      <c r="V5" t="s">
        <v>96</v>
      </c>
      <c r="X5" s="18" t="s">
        <v>97</v>
      </c>
      <c r="Y5" s="18"/>
      <c r="Z5" s="18"/>
      <c r="AA5" s="18"/>
      <c r="AB5" s="18"/>
      <c r="AC5" s="18"/>
    </row>
    <row r="6" spans="1:29" x14ac:dyDescent="0.15">
      <c r="R6">
        <v>3.5</v>
      </c>
      <c r="T6">
        <v>200</v>
      </c>
      <c r="U6" t="s">
        <v>98</v>
      </c>
      <c r="V6" t="s">
        <v>96</v>
      </c>
      <c r="W6" t="s">
        <v>42</v>
      </c>
      <c r="X6" t="s">
        <v>99</v>
      </c>
    </row>
    <row r="7" spans="1:29" ht="35" customHeight="1" x14ac:dyDescent="0.15">
      <c r="R7">
        <v>5</v>
      </c>
      <c r="S7">
        <v>3.4343430000000001</v>
      </c>
      <c r="T7">
        <v>100</v>
      </c>
      <c r="U7" t="s">
        <v>41</v>
      </c>
      <c r="X7" s="18" t="s">
        <v>100</v>
      </c>
      <c r="Y7" s="18"/>
      <c r="Z7" s="18"/>
      <c r="AA7" s="18"/>
      <c r="AB7" s="18"/>
      <c r="AC7" s="18"/>
    </row>
    <row r="9" spans="1:29" x14ac:dyDescent="0.15">
      <c r="A9">
        <v>1</v>
      </c>
      <c r="B9">
        <v>1000</v>
      </c>
      <c r="C9">
        <v>1</v>
      </c>
      <c r="D9">
        <v>1000</v>
      </c>
      <c r="G9">
        <v>5.0000000000000001E-3</v>
      </c>
      <c r="H9">
        <f>10*G9</f>
        <v>0.05</v>
      </c>
      <c r="I9">
        <v>0.5</v>
      </c>
      <c r="J9">
        <v>0.75</v>
      </c>
      <c r="K9">
        <f>-2*G9</f>
        <v>-0.01</v>
      </c>
      <c r="L9">
        <f>-K9*2/4</f>
        <v>5.0000000000000001E-3</v>
      </c>
      <c r="M9">
        <f>4*G9</f>
        <v>0.02</v>
      </c>
      <c r="N9">
        <f>2*G9</f>
        <v>0.01</v>
      </c>
      <c r="O9">
        <f>N9</f>
        <v>0.01</v>
      </c>
      <c r="P9">
        <f>J9/G9</f>
        <v>150</v>
      </c>
      <c r="Q9">
        <f>M9/G9</f>
        <v>4</v>
      </c>
      <c r="R9">
        <v>3.5</v>
      </c>
      <c r="T9">
        <v>200</v>
      </c>
      <c r="U9" t="s">
        <v>41</v>
      </c>
      <c r="V9" t="s">
        <v>96</v>
      </c>
      <c r="W9" t="s">
        <v>42</v>
      </c>
    </row>
    <row r="10" spans="1:29" x14ac:dyDescent="0.15">
      <c r="R10">
        <v>3.5</v>
      </c>
      <c r="S10">
        <v>3.5069999999999997E-2</v>
      </c>
      <c r="T10">
        <v>500</v>
      </c>
      <c r="U10" t="s">
        <v>41</v>
      </c>
      <c r="V10" t="s">
        <v>96</v>
      </c>
    </row>
    <row r="11" spans="1:29" x14ac:dyDescent="0.15">
      <c r="R11">
        <v>2</v>
      </c>
      <c r="S11">
        <v>4.0201000000000001E-2</v>
      </c>
      <c r="T11">
        <v>200</v>
      </c>
      <c r="V11" t="s">
        <v>96</v>
      </c>
      <c r="W11" t="s">
        <v>42</v>
      </c>
    </row>
    <row r="12" spans="1:29" x14ac:dyDescent="0.15">
      <c r="R12">
        <v>1</v>
      </c>
      <c r="S12">
        <v>0.02</v>
      </c>
      <c r="T12">
        <v>200</v>
      </c>
      <c r="U12" t="s">
        <v>41</v>
      </c>
      <c r="V12" t="s">
        <v>96</v>
      </c>
      <c r="W12" t="s">
        <v>42</v>
      </c>
    </row>
    <row r="13" spans="1:29" x14ac:dyDescent="0.15">
      <c r="R13">
        <v>2</v>
      </c>
      <c r="S13">
        <v>2.0101000000000001E-2</v>
      </c>
      <c r="T13">
        <v>200</v>
      </c>
      <c r="V13" t="s">
        <v>96</v>
      </c>
      <c r="W13" t="s">
        <v>101</v>
      </c>
    </row>
    <row r="14" spans="1:29" x14ac:dyDescent="0.15">
      <c r="A14">
        <v>1</v>
      </c>
      <c r="B14">
        <v>1000</v>
      </c>
      <c r="C14">
        <v>1</v>
      </c>
      <c r="D14">
        <v>1000</v>
      </c>
      <c r="E14">
        <f>(3*D14-2*C14)/(2*(C14+3*D14))</f>
        <v>0.49950016661112961</v>
      </c>
      <c r="F14">
        <f>2*C14*(1+E14)</f>
        <v>2.9990003332222592</v>
      </c>
      <c r="G14">
        <v>6.0000000000000001E-3</v>
      </c>
      <c r="H14">
        <f>8*G14</f>
        <v>4.8000000000000001E-2</v>
      </c>
      <c r="I14">
        <v>0.5</v>
      </c>
      <c r="J14">
        <v>0.75</v>
      </c>
      <c r="K14">
        <f>-2*G14</f>
        <v>-1.2E-2</v>
      </c>
      <c r="L14">
        <f>-K14*2</f>
        <v>2.4E-2</v>
      </c>
      <c r="M14">
        <f>4*G14</f>
        <v>2.4E-2</v>
      </c>
      <c r="N14">
        <f>2*G14</f>
        <v>1.2E-2</v>
      </c>
      <c r="O14">
        <f>N14</f>
        <v>1.2E-2</v>
      </c>
      <c r="P14">
        <f>J14/G14</f>
        <v>125</v>
      </c>
      <c r="Q14" s="2">
        <f>M14/G14</f>
        <v>4</v>
      </c>
      <c r="R14" s="2">
        <v>2</v>
      </c>
      <c r="S14" s="2">
        <v>0.99497500000000005</v>
      </c>
      <c r="T14" s="2">
        <v>200</v>
      </c>
      <c r="U14" s="2" t="s">
        <v>41</v>
      </c>
      <c r="V14" t="s">
        <v>96</v>
      </c>
      <c r="W14" t="s">
        <v>42</v>
      </c>
    </row>
    <row r="15" spans="1:29" x14ac:dyDescent="0.15">
      <c r="B15" s="19" t="s">
        <v>102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9" x14ac:dyDescent="0.15">
      <c r="B16">
        <v>1000</v>
      </c>
      <c r="C16">
        <v>1</v>
      </c>
      <c r="D16">
        <v>1000</v>
      </c>
      <c r="E16">
        <f>(3*D16-2*C16)/(2*(C16+3*D16))</f>
        <v>0.49950016661112961</v>
      </c>
      <c r="F16">
        <f>2*C16*(1+E16)</f>
        <v>2.9990003332222592</v>
      </c>
      <c r="G16">
        <v>6.0000000000000001E-3</v>
      </c>
      <c r="H16">
        <f>8*G16</f>
        <v>4.8000000000000001E-2</v>
      </c>
      <c r="I16">
        <v>0.5</v>
      </c>
      <c r="J16">
        <v>0.75</v>
      </c>
      <c r="K16">
        <f>-2*G16</f>
        <v>-1.2E-2</v>
      </c>
      <c r="L16">
        <f>-K16*2</f>
        <v>2.4E-2</v>
      </c>
      <c r="M16">
        <f>4*G16</f>
        <v>2.4E-2</v>
      </c>
      <c r="N16">
        <f>2*G16</f>
        <v>1.2E-2</v>
      </c>
      <c r="O16">
        <f>N16</f>
        <v>1.2E-2</v>
      </c>
      <c r="P16">
        <f>J16/G16</f>
        <v>125</v>
      </c>
      <c r="Q16" s="2">
        <f>M16/G16</f>
        <v>4</v>
      </c>
      <c r="R16" s="2">
        <v>4</v>
      </c>
      <c r="S16" s="14">
        <v>0.42211100000000001</v>
      </c>
      <c r="T16" s="2">
        <v>200</v>
      </c>
      <c r="U16" t="s">
        <v>41</v>
      </c>
      <c r="V16" t="s">
        <v>96</v>
      </c>
      <c r="W16" t="s">
        <v>42</v>
      </c>
      <c r="X16" t="s">
        <v>103</v>
      </c>
    </row>
    <row r="17" spans="1:25" x14ac:dyDescent="0.15">
      <c r="R17" s="2">
        <v>3.5</v>
      </c>
      <c r="S17" s="14">
        <v>0.39799299999999999</v>
      </c>
      <c r="T17" s="2">
        <v>300</v>
      </c>
      <c r="U17" t="s">
        <v>41</v>
      </c>
      <c r="V17" t="s">
        <v>96</v>
      </c>
      <c r="W17" t="s">
        <v>42</v>
      </c>
      <c r="X17" t="s">
        <v>104</v>
      </c>
    </row>
    <row r="18" spans="1:25" x14ac:dyDescent="0.15">
      <c r="B18">
        <v>1000</v>
      </c>
      <c r="C18">
        <v>1</v>
      </c>
      <c r="D18">
        <v>1000</v>
      </c>
      <c r="E18">
        <f>(3*D18-2*C18)/(2*(C18+3*D18))</f>
        <v>0.49950016661112961</v>
      </c>
      <c r="F18">
        <f>2*C18*(1+E18)</f>
        <v>2.9990003332222592</v>
      </c>
      <c r="G18">
        <v>0.01</v>
      </c>
      <c r="H18">
        <f>8*G18</f>
        <v>0.08</v>
      </c>
      <c r="I18">
        <v>0.5</v>
      </c>
      <c r="J18">
        <v>0.75</v>
      </c>
      <c r="K18">
        <f>-2*G18</f>
        <v>-0.02</v>
      </c>
      <c r="L18">
        <f>-K18*2</f>
        <v>0.04</v>
      </c>
      <c r="M18">
        <f>4*G18</f>
        <v>0.04</v>
      </c>
      <c r="N18">
        <f>2*G18</f>
        <v>0.02</v>
      </c>
      <c r="O18">
        <f>N18</f>
        <v>0.02</v>
      </c>
      <c r="P18">
        <f>J18/G18</f>
        <v>75</v>
      </c>
      <c r="Q18" s="2">
        <f>M18/G18</f>
        <v>4</v>
      </c>
      <c r="R18" s="2">
        <v>3</v>
      </c>
      <c r="S18" s="2"/>
      <c r="T18" s="2">
        <v>300</v>
      </c>
      <c r="U18" t="s">
        <v>41</v>
      </c>
      <c r="W18" t="s">
        <v>42</v>
      </c>
      <c r="X18" t="s">
        <v>105</v>
      </c>
    </row>
    <row r="19" spans="1:25" x14ac:dyDescent="0.15">
      <c r="R19" s="2">
        <v>3</v>
      </c>
      <c r="S19" s="2"/>
      <c r="T19" s="2">
        <v>600</v>
      </c>
      <c r="U19" t="s">
        <v>41</v>
      </c>
      <c r="V19" t="s">
        <v>106</v>
      </c>
      <c r="X19" t="s">
        <v>105</v>
      </c>
    </row>
    <row r="20" spans="1:25" x14ac:dyDescent="0.15">
      <c r="A20">
        <v>1</v>
      </c>
      <c r="B20">
        <v>1000</v>
      </c>
      <c r="C20">
        <v>0.2</v>
      </c>
      <c r="D20">
        <v>200</v>
      </c>
      <c r="E20">
        <f>(3*D20-2*C20)/(2*(C20+3*D20))</f>
        <v>0.49950016661112961</v>
      </c>
      <c r="F20">
        <f>2*C20*(1+E20)</f>
        <v>0.59980006664445185</v>
      </c>
      <c r="G20">
        <v>0.01</v>
      </c>
      <c r="H20">
        <f>8*G20</f>
        <v>0.08</v>
      </c>
      <c r="I20">
        <v>0.5</v>
      </c>
      <c r="J20">
        <v>0.75</v>
      </c>
      <c r="K20">
        <f>-2*G20</f>
        <v>-0.02</v>
      </c>
      <c r="L20">
        <f>-K20*2</f>
        <v>0.04</v>
      </c>
      <c r="M20">
        <f>4*G20</f>
        <v>0.04</v>
      </c>
      <c r="N20">
        <f>2*G20</f>
        <v>0.02</v>
      </c>
      <c r="O20">
        <f>N20</f>
        <v>0.02</v>
      </c>
      <c r="P20">
        <f>J20/G20</f>
        <v>75</v>
      </c>
      <c r="Q20" s="2">
        <f>M20/G20</f>
        <v>4</v>
      </c>
      <c r="R20" s="2">
        <v>3</v>
      </c>
      <c r="S20" s="2"/>
      <c r="T20" s="2">
        <v>200</v>
      </c>
      <c r="U20" t="s">
        <v>41</v>
      </c>
      <c r="W20" t="s">
        <v>47</v>
      </c>
      <c r="X20" t="s">
        <v>107</v>
      </c>
    </row>
    <row r="21" spans="1:25" x14ac:dyDescent="0.15">
      <c r="A21">
        <v>1</v>
      </c>
      <c r="B21">
        <v>1000</v>
      </c>
      <c r="C21">
        <v>0.2</v>
      </c>
      <c r="D21">
        <v>200</v>
      </c>
      <c r="E21">
        <f>(3*D21-2*C21)/(2*(C21+3*D21))</f>
        <v>0.49950016661112961</v>
      </c>
      <c r="F21">
        <f>2*C21*(1+E21)</f>
        <v>0.59980006664445185</v>
      </c>
      <c r="G21">
        <v>0.01</v>
      </c>
      <c r="H21">
        <v>0.1</v>
      </c>
      <c r="I21">
        <v>0.5</v>
      </c>
      <c r="J21">
        <v>0.75</v>
      </c>
      <c r="K21">
        <f>-G21</f>
        <v>-0.01</v>
      </c>
      <c r="L21">
        <f>-K21*2</f>
        <v>0.02</v>
      </c>
      <c r="M21">
        <f>4*G21</f>
        <v>0.04</v>
      </c>
      <c r="N21">
        <f>2*G21</f>
        <v>0.02</v>
      </c>
      <c r="O21">
        <f>N21</f>
        <v>0.02</v>
      </c>
      <c r="P21">
        <f>J21/G21</f>
        <v>75</v>
      </c>
      <c r="Q21" s="2">
        <f>M21/G21</f>
        <v>4</v>
      </c>
      <c r="R21" s="2">
        <v>3</v>
      </c>
      <c r="S21" s="2"/>
      <c r="T21" s="2">
        <v>100</v>
      </c>
      <c r="U21" t="s">
        <v>41</v>
      </c>
      <c r="V21" t="s">
        <v>96</v>
      </c>
      <c r="W21" t="s">
        <v>42</v>
      </c>
      <c r="X21" t="s">
        <v>108</v>
      </c>
    </row>
    <row r="22" spans="1:25" x14ac:dyDescent="0.15">
      <c r="R22" s="2">
        <v>4</v>
      </c>
      <c r="S22" s="2">
        <v>2.6666699999999999</v>
      </c>
      <c r="T22" s="2">
        <v>100</v>
      </c>
      <c r="U22" t="s">
        <v>41</v>
      </c>
      <c r="V22" t="s">
        <v>94</v>
      </c>
      <c r="W22" t="s">
        <v>42</v>
      </c>
    </row>
    <row r="23" spans="1:25" x14ac:dyDescent="0.15">
      <c r="Q23" s="2"/>
      <c r="R23" s="2">
        <v>2.75</v>
      </c>
      <c r="S23" s="2"/>
      <c r="T23" s="2">
        <v>275</v>
      </c>
      <c r="U23" t="s">
        <v>41</v>
      </c>
      <c r="V23" t="s">
        <v>94</v>
      </c>
    </row>
    <row r="24" spans="1:25" x14ac:dyDescent="0.15">
      <c r="A24">
        <v>1</v>
      </c>
      <c r="B24">
        <v>1000</v>
      </c>
      <c r="C24">
        <v>0.2</v>
      </c>
      <c r="D24">
        <v>200</v>
      </c>
      <c r="E24">
        <f>(3*D24-2*C24)/(2*(C24+3*D24))</f>
        <v>0.49950016661112961</v>
      </c>
      <c r="F24">
        <f>2*C24*(1+E24)</f>
        <v>0.59980006664445185</v>
      </c>
      <c r="G24">
        <v>0.01</v>
      </c>
      <c r="H24">
        <v>0.05</v>
      </c>
      <c r="I24">
        <v>0.5</v>
      </c>
      <c r="J24">
        <v>0.75</v>
      </c>
      <c r="K24">
        <f>-G24</f>
        <v>-0.01</v>
      </c>
      <c r="L24">
        <f>-K24*2</f>
        <v>0.02</v>
      </c>
      <c r="M24">
        <f>4*G24</f>
        <v>0.04</v>
      </c>
      <c r="N24">
        <f>2*G24</f>
        <v>0.02</v>
      </c>
      <c r="O24">
        <f>N24</f>
        <v>0.02</v>
      </c>
      <c r="P24">
        <f>J24/G24</f>
        <v>75</v>
      </c>
      <c r="Q24" s="2">
        <f>M24/G24</f>
        <v>4</v>
      </c>
      <c r="R24">
        <v>2.75</v>
      </c>
      <c r="T24">
        <v>275</v>
      </c>
      <c r="U24" t="s">
        <v>41</v>
      </c>
    </row>
    <row r="25" spans="1:25" x14ac:dyDescent="0.15">
      <c r="R25" s="15">
        <v>2.75</v>
      </c>
      <c r="S25" s="15"/>
      <c r="T25" s="15">
        <v>200</v>
      </c>
      <c r="U25" s="15" t="s">
        <v>41</v>
      </c>
      <c r="V25" s="15" t="s">
        <v>94</v>
      </c>
      <c r="W25" t="s">
        <v>47</v>
      </c>
      <c r="X25" t="s">
        <v>109</v>
      </c>
      <c r="Y25" t="s">
        <v>110</v>
      </c>
    </row>
    <row r="26" spans="1:25" x14ac:dyDescent="0.15">
      <c r="R26" s="2">
        <v>2.75</v>
      </c>
      <c r="S26" s="2">
        <v>2.4874399999999999</v>
      </c>
      <c r="T26" s="2">
        <v>550</v>
      </c>
      <c r="U26" t="s">
        <v>41</v>
      </c>
      <c r="V26" t="s">
        <v>96</v>
      </c>
      <c r="W26" t="s">
        <v>42</v>
      </c>
      <c r="X26" t="s">
        <v>109</v>
      </c>
      <c r="Y26" t="s">
        <v>111</v>
      </c>
    </row>
    <row r="27" spans="1:25" x14ac:dyDescent="0.15">
      <c r="R27" s="2">
        <v>2.75</v>
      </c>
      <c r="S27">
        <v>2.649635</v>
      </c>
      <c r="T27">
        <v>275</v>
      </c>
      <c r="U27" t="s">
        <v>41</v>
      </c>
      <c r="V27" t="s">
        <v>96</v>
      </c>
    </row>
    <row r="28" spans="1:25" x14ac:dyDescent="0.15">
      <c r="R28" s="15">
        <v>2.75</v>
      </c>
      <c r="S28" s="15"/>
      <c r="T28" s="15">
        <v>250</v>
      </c>
      <c r="U28" s="15" t="s">
        <v>41</v>
      </c>
      <c r="V28" s="15" t="s">
        <v>94</v>
      </c>
      <c r="W28" t="s">
        <v>47</v>
      </c>
    </row>
    <row r="29" spans="1:25" x14ac:dyDescent="0.15">
      <c r="R29" s="2">
        <v>2.75</v>
      </c>
      <c r="S29" s="2"/>
      <c r="T29" s="2">
        <v>200</v>
      </c>
      <c r="U29" t="s">
        <v>41</v>
      </c>
      <c r="V29" t="s">
        <v>96</v>
      </c>
      <c r="X29" t="s">
        <v>112</v>
      </c>
    </row>
    <row r="30" spans="1:25" x14ac:dyDescent="0.15">
      <c r="R30" s="2">
        <v>2.75</v>
      </c>
      <c r="S30" s="2">
        <v>2.6396000000000002</v>
      </c>
      <c r="T30" s="2">
        <v>275</v>
      </c>
      <c r="V30" t="s">
        <v>96</v>
      </c>
      <c r="X30" t="s">
        <v>109</v>
      </c>
    </row>
    <row r="31" spans="1:25" x14ac:dyDescent="0.15">
      <c r="R31" s="15">
        <v>2.75</v>
      </c>
      <c r="S31" s="15"/>
      <c r="T31" s="15">
        <v>250</v>
      </c>
      <c r="U31" s="15"/>
      <c r="V31" s="15" t="s">
        <v>94</v>
      </c>
      <c r="W31" t="s">
        <v>47</v>
      </c>
      <c r="Y31" t="s">
        <v>113</v>
      </c>
    </row>
    <row r="32" spans="1:25" x14ac:dyDescent="0.15">
      <c r="R32" s="2">
        <v>2.75</v>
      </c>
      <c r="S32" s="2">
        <v>2.6394500000000001</v>
      </c>
      <c r="T32" s="2">
        <v>200</v>
      </c>
      <c r="V32" t="s">
        <v>96</v>
      </c>
    </row>
    <row r="33" spans="1:24" x14ac:dyDescent="0.15">
      <c r="A33" t="s">
        <v>11</v>
      </c>
      <c r="B33" t="s">
        <v>13</v>
      </c>
      <c r="C33" t="s">
        <v>10</v>
      </c>
      <c r="D33" t="s">
        <v>13</v>
      </c>
      <c r="E33" t="s">
        <v>81</v>
      </c>
      <c r="F33" t="s">
        <v>82</v>
      </c>
      <c r="G33" t="s">
        <v>83</v>
      </c>
      <c r="H33" t="s">
        <v>7</v>
      </c>
      <c r="I33" t="s">
        <v>84</v>
      </c>
      <c r="J33" t="s">
        <v>85</v>
      </c>
      <c r="K33" t="s">
        <v>86</v>
      </c>
      <c r="M33" t="s">
        <v>87</v>
      </c>
      <c r="N33" t="s">
        <v>88</v>
      </c>
      <c r="O33" t="s">
        <v>89</v>
      </c>
      <c r="P33" t="s">
        <v>34</v>
      </c>
      <c r="Q33" t="s">
        <v>90</v>
      </c>
      <c r="R33" s="2"/>
      <c r="S33" s="2"/>
      <c r="T33" s="2"/>
    </row>
    <row r="34" spans="1:24" x14ac:dyDescent="0.15">
      <c r="A34">
        <v>1</v>
      </c>
      <c r="B34">
        <v>1000</v>
      </c>
      <c r="C34">
        <v>0.2</v>
      </c>
      <c r="D34">
        <v>200</v>
      </c>
      <c r="E34">
        <f>(3*D34-2*C34)/(2*(C34+3*D34))</f>
        <v>0.49950016661112961</v>
      </c>
      <c r="F34">
        <f>2*C34*(1+E34)</f>
        <v>0.59980006664445185</v>
      </c>
      <c r="G34">
        <v>0.01</v>
      </c>
      <c r="H34">
        <v>0.04</v>
      </c>
      <c r="I34">
        <v>0.5</v>
      </c>
      <c r="J34">
        <v>0.75</v>
      </c>
      <c r="K34">
        <f>-G34</f>
        <v>-0.01</v>
      </c>
      <c r="L34">
        <f>-K34*2</f>
        <v>0.02</v>
      </c>
      <c r="M34">
        <f>10 *G34</f>
        <v>0.1</v>
      </c>
      <c r="N34">
        <f>2*G34</f>
        <v>0.02</v>
      </c>
      <c r="O34">
        <f>N34</f>
        <v>0.02</v>
      </c>
      <c r="P34">
        <f>J34/G34</f>
        <v>75</v>
      </c>
      <c r="Q34" s="2">
        <f>M34/G34</f>
        <v>10</v>
      </c>
      <c r="R34" s="2">
        <v>2.75</v>
      </c>
      <c r="S34" s="2">
        <v>2.7198899999999999</v>
      </c>
      <c r="T34" s="2">
        <v>275</v>
      </c>
      <c r="U34" t="s">
        <v>41</v>
      </c>
      <c r="V34" t="s">
        <v>114</v>
      </c>
      <c r="W34" t="s">
        <v>42</v>
      </c>
    </row>
    <row r="35" spans="1:24" x14ac:dyDescent="0.15">
      <c r="R35" s="15">
        <v>2.75</v>
      </c>
      <c r="S35" s="15"/>
      <c r="T35" s="15">
        <v>350</v>
      </c>
      <c r="U35" s="15"/>
      <c r="V35" s="15" t="s">
        <v>94</v>
      </c>
      <c r="X35" t="s">
        <v>115</v>
      </c>
    </row>
    <row r="36" spans="1:24" x14ac:dyDescent="0.15">
      <c r="R36" s="2">
        <v>2.75</v>
      </c>
      <c r="S36" s="2">
        <v>0.13395399999999999</v>
      </c>
      <c r="T36" s="16">
        <v>350</v>
      </c>
      <c r="U36" s="16"/>
      <c r="V36" t="s">
        <v>114</v>
      </c>
      <c r="X36" t="s">
        <v>116</v>
      </c>
    </row>
    <row r="37" spans="1:24" x14ac:dyDescent="0.15">
      <c r="R37" s="2">
        <v>2.75</v>
      </c>
      <c r="S37" s="2"/>
      <c r="T37" s="16">
        <v>350</v>
      </c>
      <c r="U37" s="16"/>
      <c r="V37" t="s">
        <v>114</v>
      </c>
      <c r="X37" t="s">
        <v>117</v>
      </c>
    </row>
    <row r="38" spans="1:24" x14ac:dyDescent="0.15">
      <c r="R38" s="16">
        <v>3.5</v>
      </c>
      <c r="S38" s="16"/>
      <c r="T38" s="16">
        <v>350</v>
      </c>
      <c r="U38" s="16"/>
      <c r="V38" s="16"/>
      <c r="X38" t="s">
        <v>117</v>
      </c>
    </row>
    <row r="39" spans="1:24" x14ac:dyDescent="0.15">
      <c r="R39" s="2"/>
      <c r="S39" s="16"/>
      <c r="T39" s="16">
        <v>700</v>
      </c>
      <c r="U39" s="16"/>
      <c r="V39" s="16"/>
    </row>
    <row r="40" spans="1:24" x14ac:dyDescent="0.15">
      <c r="A40">
        <v>1</v>
      </c>
      <c r="B40">
        <v>1000</v>
      </c>
      <c r="C40">
        <v>0.2</v>
      </c>
      <c r="D40">
        <v>200</v>
      </c>
      <c r="E40">
        <f>(3*D40-2*C40)/(2*(C40+3*D40))</f>
        <v>0.49950016661112961</v>
      </c>
      <c r="F40">
        <f>2*C40*(1+E40)</f>
        <v>0.59980006664445185</v>
      </c>
      <c r="G40">
        <v>0.01</v>
      </c>
      <c r="H40">
        <v>0.01</v>
      </c>
      <c r="I40">
        <v>0.5</v>
      </c>
      <c r="J40">
        <v>0.75</v>
      </c>
      <c r="K40">
        <f>-G40</f>
        <v>-0.01</v>
      </c>
      <c r="L40">
        <f>-K40*2</f>
        <v>0.02</v>
      </c>
      <c r="M40">
        <f>4*G40</f>
        <v>0.04</v>
      </c>
      <c r="N40">
        <f>2*G40</f>
        <v>0.02</v>
      </c>
      <c r="O40">
        <f>N40</f>
        <v>0.02</v>
      </c>
      <c r="P40">
        <f>J40/G40</f>
        <v>75</v>
      </c>
      <c r="Q40" s="2">
        <f>M40/G40</f>
        <v>4</v>
      </c>
      <c r="R40">
        <v>2.75</v>
      </c>
      <c r="S40">
        <v>2.6496400000000002</v>
      </c>
      <c r="T40">
        <v>275</v>
      </c>
      <c r="V40" t="s">
        <v>96</v>
      </c>
      <c r="W40" t="s">
        <v>42</v>
      </c>
      <c r="X40" t="s">
        <v>118</v>
      </c>
    </row>
    <row r="41" spans="1:24" x14ac:dyDescent="0.15">
      <c r="A41">
        <v>1</v>
      </c>
      <c r="B41">
        <v>1000</v>
      </c>
      <c r="C41">
        <v>0.2</v>
      </c>
      <c r="D41">
        <v>200</v>
      </c>
      <c r="E41">
        <f>(3*D41-2*C41)/(2*(C41+3*D41))</f>
        <v>0.49950016661112961</v>
      </c>
      <c r="F41">
        <f>2*C41*(1+E41)</f>
        <v>0.59980006664445185</v>
      </c>
      <c r="G41">
        <v>8.0000000000000002E-3</v>
      </c>
      <c r="H41">
        <v>0.04</v>
      </c>
      <c r="I41">
        <v>0.5</v>
      </c>
      <c r="J41">
        <v>0.75</v>
      </c>
      <c r="K41">
        <f>-2*G41</f>
        <v>-1.6E-2</v>
      </c>
      <c r="L41">
        <f>-K41*2</f>
        <v>3.2000000000000001E-2</v>
      </c>
      <c r="M41">
        <f>4*G41</f>
        <v>3.2000000000000001E-2</v>
      </c>
      <c r="N41">
        <f>2*G41</f>
        <v>1.6E-2</v>
      </c>
      <c r="O41">
        <f>N41</f>
        <v>1.6E-2</v>
      </c>
      <c r="P41">
        <f>J41/G41</f>
        <v>93.75</v>
      </c>
      <c r="Q41" s="2">
        <f>M41/G41</f>
        <v>4</v>
      </c>
      <c r="R41" s="2">
        <v>2.75</v>
      </c>
      <c r="S41" s="2" t="s">
        <v>119</v>
      </c>
      <c r="T41" s="2">
        <v>275</v>
      </c>
      <c r="U41" t="s">
        <v>41</v>
      </c>
      <c r="W41" t="s">
        <v>42</v>
      </c>
      <c r="X41" t="s">
        <v>118</v>
      </c>
    </row>
    <row r="42" spans="1:24" x14ac:dyDescent="0.15">
      <c r="R42">
        <v>4</v>
      </c>
      <c r="S42">
        <v>2.7669199999999998</v>
      </c>
      <c r="T42">
        <v>400</v>
      </c>
      <c r="W42" t="s">
        <v>42</v>
      </c>
    </row>
    <row r="43" spans="1:24" x14ac:dyDescent="0.15">
      <c r="R43" s="15">
        <v>3</v>
      </c>
      <c r="S43" s="15">
        <v>2.7591999999999999</v>
      </c>
      <c r="T43" s="15">
        <v>300</v>
      </c>
      <c r="U43" s="15" t="s">
        <v>41</v>
      </c>
      <c r="V43" s="15" t="s">
        <v>94</v>
      </c>
      <c r="W43" s="15" t="s">
        <v>47</v>
      </c>
      <c r="X43" t="s">
        <v>115</v>
      </c>
    </row>
    <row r="44" spans="1:24" x14ac:dyDescent="0.15">
      <c r="A44">
        <v>1</v>
      </c>
      <c r="B44">
        <v>1000</v>
      </c>
      <c r="C44">
        <v>0.2</v>
      </c>
      <c r="D44">
        <v>200</v>
      </c>
      <c r="E44">
        <f>(3*D44-2*C44)/(2*(C44+3*D44))</f>
        <v>0.49950016661112961</v>
      </c>
      <c r="F44">
        <f>2*C44*(1+E44)</f>
        <v>0.59980006664445185</v>
      </c>
      <c r="G44">
        <v>8.0000000000000002E-3</v>
      </c>
      <c r="H44">
        <v>0.04</v>
      </c>
      <c r="I44">
        <v>0.5</v>
      </c>
      <c r="J44">
        <v>0.75</v>
      </c>
      <c r="K44">
        <f>-1*G44</f>
        <v>-8.0000000000000002E-3</v>
      </c>
      <c r="L44">
        <f>-K44*2</f>
        <v>1.6E-2</v>
      </c>
      <c r="M44">
        <f>10*G44</f>
        <v>0.08</v>
      </c>
      <c r="N44">
        <f>2*G44</f>
        <v>1.6E-2</v>
      </c>
      <c r="O44">
        <f>N44</f>
        <v>1.6E-2</v>
      </c>
      <c r="P44">
        <f>J44/G44</f>
        <v>93.75</v>
      </c>
      <c r="Q44" s="2">
        <f>M44/G44</f>
        <v>10</v>
      </c>
      <c r="R44">
        <v>2.8</v>
      </c>
      <c r="S44">
        <v>2.7498200000000002</v>
      </c>
      <c r="T44">
        <v>280</v>
      </c>
      <c r="V44" t="s">
        <v>96</v>
      </c>
    </row>
    <row r="45" spans="1:24" x14ac:dyDescent="0.15">
      <c r="R45" s="2">
        <v>2.85</v>
      </c>
      <c r="S45" s="2"/>
      <c r="T45" s="2">
        <v>400</v>
      </c>
      <c r="V45" t="s">
        <v>114</v>
      </c>
    </row>
    <row r="46" spans="1:24" x14ac:dyDescent="0.15">
      <c r="R46">
        <v>2.85</v>
      </c>
      <c r="T46">
        <v>450</v>
      </c>
      <c r="V46" t="s">
        <v>114</v>
      </c>
    </row>
    <row r="47" spans="1:24" x14ac:dyDescent="0.15">
      <c r="T47">
        <v>500</v>
      </c>
    </row>
    <row r="48" spans="1:24" x14ac:dyDescent="0.15">
      <c r="A48" s="2">
        <v>1</v>
      </c>
      <c r="B48" s="2">
        <v>1000</v>
      </c>
      <c r="C48" s="2">
        <v>0.2</v>
      </c>
      <c r="D48" s="2">
        <v>200</v>
      </c>
      <c r="E48" s="2">
        <f>(3*D48-2*C48)/(2*(C48+3*D48))</f>
        <v>0.49950016661112961</v>
      </c>
      <c r="F48" s="2">
        <f>2*C48*(1+E48)</f>
        <v>0.59980006664445185</v>
      </c>
      <c r="G48" s="2">
        <v>8.0000000000000002E-3</v>
      </c>
      <c r="H48" s="2">
        <v>0.04</v>
      </c>
      <c r="I48" s="2">
        <v>0.5</v>
      </c>
      <c r="J48" s="2">
        <v>0.75</v>
      </c>
      <c r="K48" s="2">
        <f>-1*G48</f>
        <v>-8.0000000000000002E-3</v>
      </c>
      <c r="L48" s="2">
        <f>-K48*2</f>
        <v>1.6E-2</v>
      </c>
      <c r="M48" s="2">
        <f>20*G48</f>
        <v>0.16</v>
      </c>
      <c r="N48" s="2">
        <f>2*G48</f>
        <v>1.6E-2</v>
      </c>
      <c r="O48" s="2">
        <f>N48</f>
        <v>1.6E-2</v>
      </c>
      <c r="P48" s="2">
        <f>J48/G48</f>
        <v>93.75</v>
      </c>
      <c r="Q48" s="2">
        <f>M48/G48</f>
        <v>20</v>
      </c>
      <c r="R48">
        <v>2.85</v>
      </c>
      <c r="T48">
        <v>400</v>
      </c>
      <c r="V48" t="s">
        <v>96</v>
      </c>
      <c r="W48" t="s">
        <v>42</v>
      </c>
    </row>
    <row r="49" spans="1:23" x14ac:dyDescent="0.15">
      <c r="R49">
        <v>2.85</v>
      </c>
      <c r="T49">
        <v>285</v>
      </c>
      <c r="V49" t="s">
        <v>120</v>
      </c>
      <c r="W49" t="s">
        <v>42</v>
      </c>
    </row>
    <row r="50" spans="1:23" x14ac:dyDescent="0.15">
      <c r="A50" s="2">
        <v>1</v>
      </c>
      <c r="B50" s="2">
        <v>1000</v>
      </c>
      <c r="C50" s="2">
        <v>0.2</v>
      </c>
      <c r="D50" s="2">
        <v>200</v>
      </c>
      <c r="E50" s="2">
        <f>(3*D50-2*C50)/(2*(C50+3*D50))</f>
        <v>0.49950016661112961</v>
      </c>
      <c r="F50" s="2">
        <f>2*C50*(1+E50)</f>
        <v>0.59980006664445185</v>
      </c>
      <c r="G50" s="2">
        <v>8.0000000000000002E-3</v>
      </c>
      <c r="H50" s="2">
        <v>0.04</v>
      </c>
      <c r="I50" s="2">
        <v>0.5</v>
      </c>
      <c r="J50" s="2">
        <v>0.75</v>
      </c>
      <c r="K50" s="2">
        <f>-1*G50</f>
        <v>-8.0000000000000002E-3</v>
      </c>
      <c r="L50" s="2">
        <f>-K50*2</f>
        <v>1.6E-2</v>
      </c>
      <c r="M50" s="2">
        <f>18*G50</f>
        <v>0.14400000000000002</v>
      </c>
      <c r="N50" s="2">
        <f>2*G50</f>
        <v>1.6E-2</v>
      </c>
      <c r="O50" s="2">
        <f>N50</f>
        <v>1.6E-2</v>
      </c>
      <c r="P50" s="2">
        <f>J50/G50</f>
        <v>93.75</v>
      </c>
      <c r="Q50" s="2">
        <f>M50/G50</f>
        <v>18</v>
      </c>
      <c r="R50" s="2">
        <v>2.85</v>
      </c>
      <c r="S50">
        <v>2.7295769999999999</v>
      </c>
      <c r="T50">
        <v>285</v>
      </c>
      <c r="V50" t="s">
        <v>120</v>
      </c>
    </row>
    <row r="51" spans="1:23" x14ac:dyDescent="0.15">
      <c r="T51">
        <v>350</v>
      </c>
    </row>
    <row r="53" spans="1:23" x14ac:dyDescent="0.15">
      <c r="A53" s="2" t="s">
        <v>11</v>
      </c>
      <c r="B53" s="2" t="s">
        <v>13</v>
      </c>
      <c r="C53" s="2" t="s">
        <v>10</v>
      </c>
      <c r="D53" s="2" t="s">
        <v>13</v>
      </c>
      <c r="E53" s="2" t="s">
        <v>81</v>
      </c>
      <c r="F53" s="2" t="s">
        <v>82</v>
      </c>
      <c r="G53" s="2" t="s">
        <v>83</v>
      </c>
      <c r="H53" s="2" t="s">
        <v>7</v>
      </c>
      <c r="I53" s="2" t="s">
        <v>84</v>
      </c>
      <c r="J53" s="2" t="s">
        <v>85</v>
      </c>
      <c r="K53" s="2" t="s">
        <v>86</v>
      </c>
      <c r="L53" s="2"/>
      <c r="M53" s="2" t="s">
        <v>87</v>
      </c>
      <c r="N53" s="2" t="s">
        <v>88</v>
      </c>
      <c r="O53" s="2" t="s">
        <v>89</v>
      </c>
      <c r="P53" s="2" t="s">
        <v>34</v>
      </c>
      <c r="Q53" s="2" t="s">
        <v>90</v>
      </c>
      <c r="R53" s="2" t="s">
        <v>0</v>
      </c>
      <c r="S53" s="2" t="s">
        <v>0</v>
      </c>
      <c r="T53" s="2" t="s">
        <v>91</v>
      </c>
      <c r="U53" s="2" t="s">
        <v>65</v>
      </c>
      <c r="V53" s="2" t="s">
        <v>92</v>
      </c>
      <c r="W53" s="2" t="s">
        <v>42</v>
      </c>
    </row>
    <row r="54" spans="1:23" x14ac:dyDescent="0.15">
      <c r="A54" s="2">
        <v>1</v>
      </c>
      <c r="B54" s="2">
        <v>1000</v>
      </c>
      <c r="C54" s="2">
        <v>0.2</v>
      </c>
      <c r="D54" s="2">
        <v>200</v>
      </c>
      <c r="E54" s="2">
        <f>(3*D54-2*C54)/(2*(C54+3*D54))</f>
        <v>0.49950016661112961</v>
      </c>
      <c r="F54" s="2">
        <f>2*C54*(1+E54)</f>
        <v>0.59980006664445185</v>
      </c>
      <c r="G54" s="2">
        <v>8.0000000000000002E-3</v>
      </c>
      <c r="H54" s="2">
        <v>0.04</v>
      </c>
      <c r="I54" s="2">
        <v>0.5</v>
      </c>
      <c r="J54" s="2">
        <v>0.75</v>
      </c>
      <c r="K54" s="2">
        <f>-2*G54</f>
        <v>-1.6E-2</v>
      </c>
      <c r="L54" s="2">
        <f>-K54*2</f>
        <v>3.2000000000000001E-2</v>
      </c>
      <c r="M54" s="2">
        <f>4*G54</f>
        <v>3.2000000000000001E-2</v>
      </c>
      <c r="N54" s="2">
        <f>2*G54</f>
        <v>1.6E-2</v>
      </c>
      <c r="O54" s="2">
        <f>N54</f>
        <v>1.6E-2</v>
      </c>
      <c r="P54" s="2">
        <f>J54/G54</f>
        <v>93.75</v>
      </c>
      <c r="Q54" s="2">
        <f>M54/G54</f>
        <v>4</v>
      </c>
      <c r="R54" s="15">
        <v>3</v>
      </c>
      <c r="S54" s="15">
        <v>2.7591999999999999</v>
      </c>
      <c r="T54" s="15">
        <v>300</v>
      </c>
      <c r="U54" s="15" t="s">
        <v>41</v>
      </c>
      <c r="V54" s="15" t="s">
        <v>94</v>
      </c>
      <c r="W54" s="15" t="s">
        <v>47</v>
      </c>
    </row>
    <row r="58" spans="1:23" x14ac:dyDescent="0.15">
      <c r="D58" t="s">
        <v>122</v>
      </c>
      <c r="E58" t="s">
        <v>121</v>
      </c>
      <c r="F58" t="s">
        <v>123</v>
      </c>
      <c r="G58" t="s">
        <v>124</v>
      </c>
      <c r="H58" t="s">
        <v>125</v>
      </c>
      <c r="I58" t="s">
        <v>126</v>
      </c>
    </row>
    <row r="59" spans="1:23" x14ac:dyDescent="0.15">
      <c r="D59">
        <v>3</v>
      </c>
      <c r="E59">
        <v>299</v>
      </c>
      <c r="F59">
        <v>0</v>
      </c>
      <c r="G59">
        <f>D59/E59*F59</f>
        <v>0</v>
      </c>
      <c r="H59">
        <f>1.5+G59</f>
        <v>1.5</v>
      </c>
      <c r="I59">
        <f t="shared" ref="I59:I64" si="0">(H59-1.5)/1.5*100</f>
        <v>0</v>
      </c>
    </row>
    <row r="60" spans="1:23" x14ac:dyDescent="0.15">
      <c r="D60" s="2">
        <v>3</v>
      </c>
      <c r="E60" s="2">
        <v>299</v>
      </c>
      <c r="F60">
        <v>50</v>
      </c>
      <c r="G60" s="2">
        <f t="shared" ref="G60:G64" si="1">D60/E60*F60</f>
        <v>0.50167224080267558</v>
      </c>
      <c r="H60" s="2">
        <f t="shared" ref="H60:H64" si="2">1.5+G60</f>
        <v>2.0016722408026757</v>
      </c>
      <c r="I60" s="2">
        <f t="shared" si="0"/>
        <v>33.444816053511708</v>
      </c>
    </row>
    <row r="61" spans="1:23" x14ac:dyDescent="0.15">
      <c r="D61" s="2">
        <v>3</v>
      </c>
      <c r="E61" s="2">
        <v>299</v>
      </c>
      <c r="F61">
        <v>150</v>
      </c>
      <c r="G61" s="2">
        <f t="shared" si="1"/>
        <v>1.5050167224080269</v>
      </c>
      <c r="H61" s="2">
        <f t="shared" si="2"/>
        <v>3.0050167224080271</v>
      </c>
      <c r="I61" s="2">
        <f t="shared" si="0"/>
        <v>100.33444816053515</v>
      </c>
    </row>
    <row r="62" spans="1:23" x14ac:dyDescent="0.15">
      <c r="D62" s="2">
        <v>3</v>
      </c>
      <c r="E62" s="2">
        <v>299</v>
      </c>
      <c r="F62">
        <v>250</v>
      </c>
      <c r="G62" s="2">
        <f t="shared" si="1"/>
        <v>2.508361204013378</v>
      </c>
      <c r="H62" s="2">
        <f t="shared" si="2"/>
        <v>4.0083612040133776</v>
      </c>
      <c r="I62" s="2">
        <f t="shared" si="0"/>
        <v>167.22408026755852</v>
      </c>
    </row>
    <row r="63" spans="1:23" x14ac:dyDescent="0.15">
      <c r="D63" s="2">
        <v>3</v>
      </c>
      <c r="E63" s="2">
        <v>299</v>
      </c>
      <c r="F63">
        <v>274</v>
      </c>
      <c r="G63" s="2">
        <f t="shared" si="1"/>
        <v>2.7491638795986622</v>
      </c>
      <c r="H63" s="2">
        <f t="shared" si="2"/>
        <v>4.2491638795986617</v>
      </c>
      <c r="I63" s="2">
        <f t="shared" si="0"/>
        <v>183.27759197324411</v>
      </c>
    </row>
    <row r="64" spans="1:23" x14ac:dyDescent="0.15">
      <c r="D64" s="2">
        <v>3</v>
      </c>
      <c r="E64" s="2">
        <v>299</v>
      </c>
      <c r="F64">
        <v>275</v>
      </c>
      <c r="G64" s="2">
        <f t="shared" si="1"/>
        <v>2.7591973244147159</v>
      </c>
      <c r="H64" s="2">
        <f t="shared" si="2"/>
        <v>4.2591973244147159</v>
      </c>
      <c r="I64" s="2">
        <f t="shared" si="0"/>
        <v>183.94648829431441</v>
      </c>
    </row>
  </sheetData>
  <mergeCells count="3">
    <mergeCell ref="X5:AC5"/>
    <mergeCell ref="X7:AC7"/>
    <mergeCell ref="B15:W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ExpLoad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2021-06-16T00:50:50Z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