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23859EE0-12F2-C544-BDCD-09C2AC6B35BB}" xr6:coauthVersionLast="47" xr6:coauthVersionMax="47" xr10:uidLastSave="{00000000-0000-0000-0000-000000000000}"/>
  <bookViews>
    <workbookView xWindow="7360" yWindow="500" windowWidth="20480" windowHeight="1514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6" i="3" l="1"/>
  <c r="C16" i="3"/>
  <c r="L16" i="3"/>
  <c r="K16" i="3"/>
  <c r="K10" i="3"/>
  <c r="N16" i="3"/>
  <c r="W17" i="3"/>
  <c r="T16" i="3"/>
  <c r="M6" i="4" l="1"/>
  <c r="L6" i="4"/>
  <c r="H31" i="3"/>
  <c r="G31" i="3"/>
  <c r="H30" i="3"/>
  <c r="G30" i="3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C22" i="3" s="1"/>
  <c r="L22" i="3"/>
  <c r="K22" i="3"/>
  <c r="X21" i="3"/>
  <c r="W21" i="3"/>
  <c r="O21" i="3"/>
  <c r="N21" i="3"/>
  <c r="L21" i="3"/>
  <c r="K21" i="3"/>
  <c r="C21" i="3"/>
  <c r="T17" i="3"/>
  <c r="X17" i="3" s="1"/>
  <c r="O17" i="3"/>
  <c r="N17" i="3"/>
  <c r="C17" i="3" s="1"/>
  <c r="L17" i="3"/>
  <c r="K17" i="3"/>
  <c r="T14" i="3"/>
  <c r="X14" i="3" s="1"/>
  <c r="O14" i="3"/>
  <c r="N14" i="3"/>
  <c r="L14" i="3"/>
  <c r="K14" i="3"/>
  <c r="C14" i="3"/>
  <c r="T13" i="3"/>
  <c r="X13" i="3" s="1"/>
  <c r="O13" i="3"/>
  <c r="N13" i="3"/>
  <c r="C13" i="3" s="1"/>
  <c r="L13" i="3"/>
  <c r="K13" i="3"/>
  <c r="O12" i="3"/>
  <c r="T10" i="3"/>
  <c r="X10" i="3" s="1"/>
  <c r="O10" i="3"/>
  <c r="N10" i="3"/>
  <c r="C10" i="3" s="1"/>
  <c r="L10" i="3"/>
  <c r="X9" i="3"/>
  <c r="T9" i="3"/>
  <c r="W9" i="3" s="1"/>
  <c r="O9" i="3"/>
  <c r="N9" i="3"/>
  <c r="C9" i="3" s="1"/>
  <c r="L9" i="3"/>
  <c r="K9" i="3"/>
  <c r="X8" i="3"/>
  <c r="W8" i="3"/>
  <c r="T8" i="3"/>
  <c r="O8" i="3"/>
  <c r="N8" i="3"/>
  <c r="C8" i="3" s="1"/>
  <c r="L8" i="3"/>
  <c r="K8" i="3"/>
  <c r="T7" i="3"/>
  <c r="W7" i="3" s="1"/>
  <c r="O7" i="3"/>
  <c r="N7" i="3"/>
  <c r="C7" i="3" s="1"/>
  <c r="L7" i="3"/>
  <c r="K7" i="3"/>
  <c r="T6" i="3"/>
  <c r="X6" i="3" s="1"/>
  <c r="O6" i="3"/>
  <c r="N6" i="3"/>
  <c r="C6" i="3" s="1"/>
  <c r="L6" i="3"/>
  <c r="K6" i="3"/>
  <c r="X5" i="3"/>
  <c r="T5" i="3"/>
  <c r="W5" i="3" s="1"/>
  <c r="O5" i="3"/>
  <c r="N5" i="3"/>
  <c r="C5" i="3" s="1"/>
  <c r="L5" i="3"/>
  <c r="K5" i="3"/>
  <c r="X4" i="3"/>
  <c r="W4" i="3"/>
  <c r="T4" i="3"/>
  <c r="O4" i="3"/>
  <c r="N4" i="3"/>
  <c r="C4" i="3" s="1"/>
  <c r="L4" i="3"/>
  <c r="K4" i="3"/>
  <c r="T3" i="3"/>
  <c r="X3" i="3" s="1"/>
  <c r="O3" i="3"/>
  <c r="N3" i="3"/>
  <c r="C3" i="3" s="1"/>
  <c r="L3" i="3"/>
  <c r="K3" i="3"/>
  <c r="T2" i="3"/>
  <c r="X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<sst xmlns="http://schemas.openxmlformats.org/spreadsheetml/2006/main" count="430" uniqueCount="132">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</sst>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8" borderId="0" xfId="0" applyFill="1"/>
    <xf numFmtId="11" fontId="0" fillId="0" borderId="0" xfId="0" applyNumberFormat="1" applyFill="1"/>
    <xf numFmtId="11" fontId="0" fillId="9" borderId="0" xfId="0" applyNumberFormat="1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zoomScaleNormal="100" workbookViewId="0">
      <selection activeCell="F25" sqref="F25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14.3320312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 t="shared" ref="C2:C10" si="0">B2*(1+(3/8)*M2/N2)</f>
        <v>1.075</v>
      </c>
      <c r="D2" s="5">
        <v>100000</v>
      </c>
      <c r="E2">
        <v>6</v>
      </c>
      <c r="F2">
        <v>0.5</v>
      </c>
      <c r="G2">
        <v>0.46589999999999998</v>
      </c>
      <c r="H2">
        <v>0.48659999999999998</v>
      </c>
      <c r="I2">
        <v>0.45</v>
      </c>
      <c r="J2" s="5">
        <v>0.50974405708346304</v>
      </c>
      <c r="K2">
        <f t="shared" ref="K2:K9" si="1">ABS(G2-J2)/G2*100</f>
        <v>9.4106153860191171</v>
      </c>
      <c r="L2">
        <f t="shared" ref="L2:L10" si="2">ABS(H2-J2)/H2*100</f>
        <v>4.7562797130010406</v>
      </c>
      <c r="M2">
        <v>0.02</v>
      </c>
      <c r="N2">
        <f t="shared" ref="N2:N10" si="3">5*M2</f>
        <v>0.1</v>
      </c>
      <c r="O2">
        <f t="shared" ref="O2:O10" si="4">20*M2</f>
        <v>0.4</v>
      </c>
      <c r="P2" t="s">
        <v>39</v>
      </c>
      <c r="Q2" t="s">
        <v>40</v>
      </c>
      <c r="R2" t="s">
        <v>41</v>
      </c>
      <c r="T2">
        <f t="shared" ref="T2:T10" si="5">M2</f>
        <v>0.02</v>
      </c>
      <c r="W2">
        <f t="shared" ref="W2:W10" si="6">6/T2</f>
        <v>300</v>
      </c>
      <c r="X2">
        <f t="shared" ref="X2:X10" si="7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>
        <f t="shared" si="0"/>
        <v>1.075</v>
      </c>
      <c r="D3" s="5">
        <v>100000</v>
      </c>
      <c r="E3">
        <v>6</v>
      </c>
      <c r="F3">
        <v>0.5</v>
      </c>
      <c r="G3">
        <v>0.46589999999999998</v>
      </c>
      <c r="H3">
        <v>0.48659999999999998</v>
      </c>
      <c r="I3">
        <v>0.45</v>
      </c>
      <c r="J3" s="5">
        <v>0.51029260731161696</v>
      </c>
      <c r="K3">
        <f t="shared" si="1"/>
        <v>9.5283552933283922</v>
      </c>
      <c r="L3">
        <f t="shared" si="2"/>
        <v>4.8690109559426613</v>
      </c>
      <c r="M3">
        <v>1.2E-2</v>
      </c>
      <c r="N3">
        <f t="shared" si="3"/>
        <v>0.06</v>
      </c>
      <c r="O3">
        <f t="shared" si="4"/>
        <v>0.24</v>
      </c>
      <c r="P3" t="s">
        <v>39</v>
      </c>
      <c r="Q3" t="s">
        <v>40</v>
      </c>
      <c r="R3" t="s">
        <v>41</v>
      </c>
      <c r="T3">
        <f t="shared" si="5"/>
        <v>1.2E-2</v>
      </c>
      <c r="W3">
        <f t="shared" si="6"/>
        <v>500</v>
      </c>
      <c r="X3">
        <f t="shared" si="7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>
        <f t="shared" si="0"/>
        <v>1.075</v>
      </c>
      <c r="D4" s="5">
        <v>100000</v>
      </c>
      <c r="E4">
        <v>6</v>
      </c>
      <c r="F4">
        <v>0.5</v>
      </c>
      <c r="G4">
        <v>0.46589999999999998</v>
      </c>
      <c r="H4">
        <v>0.48659999999999998</v>
      </c>
      <c r="I4">
        <v>0.45</v>
      </c>
      <c r="J4" s="5">
        <v>0.52004307948226103</v>
      </c>
      <c r="K4">
        <f t="shared" si="1"/>
        <v>11.621180399712609</v>
      </c>
      <c r="L4">
        <f t="shared" si="2"/>
        <v>6.8728071274683629</v>
      </c>
      <c r="M4">
        <v>1.2E-2</v>
      </c>
      <c r="N4">
        <f t="shared" si="3"/>
        <v>0.06</v>
      </c>
      <c r="O4">
        <f t="shared" si="4"/>
        <v>0.24</v>
      </c>
      <c r="P4" t="s">
        <v>44</v>
      </c>
      <c r="Q4" t="s">
        <v>40</v>
      </c>
      <c r="R4" t="s">
        <v>41</v>
      </c>
      <c r="T4">
        <f t="shared" si="5"/>
        <v>1.2E-2</v>
      </c>
      <c r="W4">
        <f t="shared" si="6"/>
        <v>500</v>
      </c>
      <c r="X4">
        <f t="shared" si="7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>
        <f t="shared" si="0"/>
        <v>1.075</v>
      </c>
      <c r="D5" s="5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0.55000000000000004</v>
      </c>
      <c r="J5" s="5">
        <v>0.52023658688789198</v>
      </c>
      <c r="K5">
        <f t="shared" si="1"/>
        <v>11.662714506952566</v>
      </c>
      <c r="L5">
        <f t="shared" si="2"/>
        <v>6.9125743707135241</v>
      </c>
      <c r="M5">
        <v>0.01</v>
      </c>
      <c r="N5">
        <f t="shared" si="3"/>
        <v>0.05</v>
      </c>
      <c r="O5">
        <f t="shared" si="4"/>
        <v>0.2</v>
      </c>
      <c r="P5" t="s">
        <v>44</v>
      </c>
      <c r="Q5" t="s">
        <v>40</v>
      </c>
      <c r="R5" t="s">
        <v>41</v>
      </c>
      <c r="T5">
        <f t="shared" si="5"/>
        <v>0.01</v>
      </c>
      <c r="W5">
        <f t="shared" si="6"/>
        <v>600</v>
      </c>
      <c r="X5">
        <f t="shared" si="7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>
        <f t="shared" si="0"/>
        <v>1.075</v>
      </c>
      <c r="D6" s="5">
        <v>100001</v>
      </c>
      <c r="E6">
        <v>6</v>
      </c>
      <c r="F6">
        <v>0.5</v>
      </c>
      <c r="G6">
        <v>0.46589999999999998</v>
      </c>
      <c r="H6">
        <v>0.48659999999999998</v>
      </c>
      <c r="I6">
        <v>0.55000000000000004</v>
      </c>
      <c r="J6" s="5">
        <v>0.51407035175879401</v>
      </c>
      <c r="K6">
        <f t="shared" si="1"/>
        <v>10.339204069283973</v>
      </c>
      <c r="L6">
        <f t="shared" si="2"/>
        <v>5.6453661649802784</v>
      </c>
      <c r="M6">
        <v>0.01</v>
      </c>
      <c r="N6">
        <f t="shared" si="3"/>
        <v>0.05</v>
      </c>
      <c r="O6">
        <f t="shared" si="4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5"/>
        <v>0.01</v>
      </c>
      <c r="U6">
        <v>0.01</v>
      </c>
      <c r="V6">
        <v>0.18</v>
      </c>
      <c r="W6">
        <f t="shared" si="6"/>
        <v>600</v>
      </c>
      <c r="X6">
        <f t="shared" si="7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0"/>
        <v>1.075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0.48659999999999998</v>
      </c>
      <c r="I7" s="2">
        <v>0.55000000000000004</v>
      </c>
      <c r="J7" s="7">
        <v>0.52023658688789198</v>
      </c>
      <c r="K7" s="2">
        <f t="shared" si="1"/>
        <v>11.662714506952566</v>
      </c>
      <c r="L7" s="2">
        <f t="shared" si="2"/>
        <v>6.9125743707135241</v>
      </c>
      <c r="M7" s="2">
        <v>6.0000000000000001E-3</v>
      </c>
      <c r="N7" s="2">
        <f t="shared" si="3"/>
        <v>0.03</v>
      </c>
      <c r="O7">
        <f t="shared" si="4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5"/>
        <v>6.0000000000000001E-3</v>
      </c>
      <c r="U7" s="2"/>
      <c r="V7" s="2"/>
      <c r="W7" s="2">
        <f t="shared" si="6"/>
        <v>1000</v>
      </c>
      <c r="X7" s="2">
        <f t="shared" si="7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0"/>
        <v>1.075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0.48659999999999998</v>
      </c>
      <c r="I8" s="2">
        <v>0.55000000000000004</v>
      </c>
      <c r="J8" s="7">
        <v>0.52023658688789198</v>
      </c>
      <c r="K8" s="2">
        <f t="shared" si="1"/>
        <v>11.662714506952566</v>
      </c>
      <c r="L8" s="2">
        <f t="shared" si="2"/>
        <v>6.9125743707135241</v>
      </c>
      <c r="M8" s="2">
        <v>5.0000000000000001E-3</v>
      </c>
      <c r="N8" s="2">
        <f t="shared" si="3"/>
        <v>2.5000000000000001E-2</v>
      </c>
      <c r="O8">
        <f t="shared" si="4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5"/>
        <v>5.0000000000000001E-3</v>
      </c>
      <c r="U8" s="2"/>
      <c r="V8" s="2"/>
      <c r="W8" s="2">
        <f t="shared" si="6"/>
        <v>1200</v>
      </c>
      <c r="X8" s="2">
        <f t="shared" si="7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0"/>
        <v>1.075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0.48659999999999998</v>
      </c>
      <c r="I9" s="2">
        <v>0.53</v>
      </c>
      <c r="J9" s="7">
        <v>0.52098733289366195</v>
      </c>
      <c r="K9" s="2">
        <f t="shared" si="1"/>
        <v>11.823853379193384</v>
      </c>
      <c r="L9" s="17">
        <f t="shared" si="2"/>
        <v>7.0668583834077214</v>
      </c>
      <c r="M9" s="2">
        <v>5.0000000000000001E-3</v>
      </c>
      <c r="N9" s="2">
        <f t="shared" si="3"/>
        <v>2.5000000000000001E-2</v>
      </c>
      <c r="O9">
        <f t="shared" si="4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5"/>
        <v>5.0000000000000001E-3</v>
      </c>
      <c r="U9" s="2">
        <v>0.2</v>
      </c>
      <c r="V9" s="2">
        <v>0.08</v>
      </c>
      <c r="W9" s="2">
        <f t="shared" si="6"/>
        <v>1200</v>
      </c>
      <c r="X9" s="2">
        <f t="shared" si="7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10">
        <f t="shared" si="0"/>
        <v>1.075</v>
      </c>
      <c r="D10" s="9">
        <v>100001</v>
      </c>
      <c r="E10" s="10">
        <v>6</v>
      </c>
      <c r="F10" s="10">
        <v>0.5</v>
      </c>
      <c r="G10" s="10">
        <v>0.46589999999999998</v>
      </c>
      <c r="H10" s="10">
        <v>0.48659999999999998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2"/>
        <v>8.2906991340353606</v>
      </c>
      <c r="M10" s="10">
        <v>2E-3</v>
      </c>
      <c r="N10" s="10">
        <f t="shared" si="3"/>
        <v>0.01</v>
      </c>
      <c r="O10" s="10">
        <f t="shared" si="4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5"/>
        <v>2E-3</v>
      </c>
      <c r="U10" s="10">
        <v>0.22</v>
      </c>
      <c r="V10" s="10">
        <v>0.04</v>
      </c>
      <c r="W10" s="10">
        <f t="shared" si="6"/>
        <v>3000</v>
      </c>
      <c r="X10" s="10">
        <f t="shared" si="7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20" t="s">
        <v>49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f>20*M12</f>
        <v>0</v>
      </c>
      <c r="P12" s="20"/>
      <c r="Q12" s="20"/>
      <c r="R12" s="20"/>
      <c r="S12" s="20"/>
      <c r="T12" s="20"/>
      <c r="U12" s="20"/>
      <c r="V12" s="20"/>
      <c r="W12" s="20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>
        <f>B13*(1+(3/8)*M13/N13)</f>
        <v>1.075</v>
      </c>
      <c r="D13" s="5">
        <v>100001</v>
      </c>
      <c r="E13">
        <v>6</v>
      </c>
      <c r="F13">
        <v>0.5</v>
      </c>
      <c r="G13">
        <v>0.46589999999999998</v>
      </c>
      <c r="H13">
        <v>0.48659999999999998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7.2702203096989448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s="16" customFormat="1" outlineLevel="1" x14ac:dyDescent="0.15">
      <c r="A14" s="16">
        <v>1</v>
      </c>
      <c r="B14" s="16">
        <v>1</v>
      </c>
      <c r="C14" s="16">
        <f>B14*(1+(3/8)*M14/N14)</f>
        <v>1.075</v>
      </c>
      <c r="D14" s="18">
        <v>100001</v>
      </c>
      <c r="E14" s="16">
        <v>6</v>
      </c>
      <c r="F14" s="16">
        <v>0.5</v>
      </c>
      <c r="G14" s="16">
        <v>0.46589999999999998</v>
      </c>
      <c r="H14" s="16">
        <v>0.48659999999999998</v>
      </c>
      <c r="I14" s="16">
        <v>0.53</v>
      </c>
      <c r="J14" s="18">
        <v>0.52395329616751496</v>
      </c>
      <c r="K14" s="16">
        <f>ABS(G14-J14)/G14*100</f>
        <v>12.460462796204116</v>
      </c>
      <c r="L14" s="16">
        <f>ABS(H14-J14)/H14*100</f>
        <v>7.6763863887207116</v>
      </c>
      <c r="M14" s="16">
        <v>2E-3</v>
      </c>
      <c r="N14" s="16">
        <f>5*M14</f>
        <v>0.01</v>
      </c>
      <c r="O14" s="16">
        <f>20*M14</f>
        <v>0.04</v>
      </c>
      <c r="P14" s="16" t="s">
        <v>44</v>
      </c>
      <c r="Q14" s="16" t="s">
        <v>45</v>
      </c>
      <c r="R14" s="16" t="s">
        <v>46</v>
      </c>
      <c r="S14" s="16">
        <v>300</v>
      </c>
      <c r="T14" s="16">
        <f>M14</f>
        <v>2E-3</v>
      </c>
      <c r="U14" s="16">
        <v>0.16</v>
      </c>
      <c r="V14" s="16">
        <v>0.06</v>
      </c>
      <c r="W14" s="16">
        <f>6/T14</f>
        <v>3000</v>
      </c>
      <c r="X14" s="16">
        <f>1/T14</f>
        <v>500</v>
      </c>
      <c r="Y14" s="16" t="s">
        <v>47</v>
      </c>
    </row>
    <row r="15" spans="1:36" x14ac:dyDescent="0.15">
      <c r="A15" s="20" t="s">
        <v>50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36" x14ac:dyDescent="0.15">
      <c r="A16" s="2">
        <v>1</v>
      </c>
      <c r="B16" s="2">
        <v>1</v>
      </c>
      <c r="C16" s="2">
        <f>B16*(1+(3/8)*M16/N16)</f>
        <v>1.075</v>
      </c>
      <c r="D16" s="7">
        <v>100001</v>
      </c>
      <c r="E16" s="2">
        <v>6</v>
      </c>
      <c r="F16" s="2">
        <v>0.5</v>
      </c>
      <c r="G16" s="10">
        <v>0.46589999999999998</v>
      </c>
      <c r="H16" s="10">
        <v>0.48659999999999998</v>
      </c>
      <c r="I16" s="10">
        <v>0.53</v>
      </c>
      <c r="J16" s="7">
        <v>0.519920705566292</v>
      </c>
      <c r="K16" s="9">
        <f>ABS(G16-J16)/G16*100</f>
        <v>11.594914266214213</v>
      </c>
      <c r="L16" s="19">
        <f t="shared" ref="L16" si="8">ABS(H16-J16)/H16*100</f>
        <v>6.8476583572322278</v>
      </c>
      <c r="M16">
        <v>5.0000000000000001E-3</v>
      </c>
      <c r="N16" s="10">
        <f>5*M16</f>
        <v>2.5000000000000001E-2</v>
      </c>
      <c r="O16" s="16">
        <f>20*M16</f>
        <v>0.1</v>
      </c>
      <c r="S16">
        <v>325</v>
      </c>
      <c r="T16" s="10">
        <f>M16</f>
        <v>5.0000000000000001E-3</v>
      </c>
      <c r="U16">
        <v>0.1</v>
      </c>
      <c r="V16" t="s">
        <v>71</v>
      </c>
      <c r="Z16" t="s">
        <v>131</v>
      </c>
    </row>
    <row r="17" spans="1:25" x14ac:dyDescent="0.15">
      <c r="A17" s="10">
        <v>1</v>
      </c>
      <c r="B17" s="10">
        <v>1</v>
      </c>
      <c r="C17" s="10">
        <f>B17*(1+(3/8)*M17/N17)</f>
        <v>1.075</v>
      </c>
      <c r="D17" s="9">
        <v>100001</v>
      </c>
      <c r="E17" s="10">
        <v>6</v>
      </c>
      <c r="F17" s="10">
        <v>0.5</v>
      </c>
      <c r="G17" s="10">
        <v>0.46589999999999998</v>
      </c>
      <c r="H17" s="10">
        <v>0.48659999999999998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7.6763863887176322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20" t="s">
        <v>51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>
        <f>B21*(1+(3/8)*M21/N21)</f>
        <v>1.075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>
        <f>B22*(1+(3/8)*M22/N22)</f>
        <v>1.075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16">
        <v>0.48659999999999998</v>
      </c>
      <c r="G30" s="7">
        <f>J10</f>
        <v>0.52694254198621604</v>
      </c>
      <c r="H30" s="7">
        <f>J17</f>
        <v>0.52395329616749997</v>
      </c>
    </row>
    <row r="31" spans="1:25" x14ac:dyDescent="0.15">
      <c r="E31" t="s">
        <v>130</v>
      </c>
      <c r="G31" s="7">
        <f>L10</f>
        <v>8.2906991340353606</v>
      </c>
      <c r="H31">
        <f>L17</f>
        <v>7.6763863887176322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P14" sqref="P14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0" t="s">
        <v>69</v>
      </c>
      <c r="Y1" s="20"/>
      <c r="Z1" s="20"/>
      <c r="AA1" s="20"/>
      <c r="AB1" s="20"/>
      <c r="AC1" s="20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1" t="s">
        <v>75</v>
      </c>
      <c r="Y14" s="21"/>
      <c r="Z14" s="21"/>
      <c r="AA14" s="21"/>
      <c r="AB14" s="21"/>
      <c r="AC14" s="21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1" t="s">
        <v>78</v>
      </c>
      <c r="Y17" s="21"/>
      <c r="Z17" s="21"/>
      <c r="AA17" s="21"/>
      <c r="AB17" s="21"/>
      <c r="AC17" s="21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A36" zoomScaleNormal="100" workbookViewId="0">
      <selection activeCell="G71" sqref="G7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21" t="s">
        <v>97</v>
      </c>
      <c r="Y5" s="21"/>
      <c r="Z5" s="21"/>
      <c r="AA5" s="21"/>
      <c r="AB5" s="21"/>
      <c r="AC5" s="21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21" t="s">
        <v>100</v>
      </c>
      <c r="Y7" s="21"/>
      <c r="Z7" s="21"/>
      <c r="AA7" s="21"/>
      <c r="AB7" s="21"/>
      <c r="AC7" s="21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22" t="s">
        <v>102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2021-06-24T13:06:42Z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