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714D346D-86F8-1F4E-8F6F-DDECB8EF31CD}" xr6:coauthVersionLast="47" xr6:coauthVersionMax="47" xr10:uidLastSave="{00000000-0000-0000-0000-000000000000}"/>
  <bookViews>
    <workbookView xWindow="4220" yWindow="600" windowWidth="18760" windowHeight="15140" tabRatio="500" activeTab="1" xr2:uid="{00000000-000D-0000-FFFF-FFFF00000000}"/>
  </bookViews>
  <sheets>
    <sheet name="ExpLoad" sheetId="1" r:id="rId1"/>
    <sheet name="Task2_Summary" sheetId="6" r:id="rId2"/>
    <sheet name="Task2_Prelim" sheetId="2" r:id="rId3"/>
    <sheet name="Task2" sheetId="3" r:id="rId4"/>
    <sheet name="Task3" sheetId="4" r:id="rId5"/>
    <sheet name="Task4-3D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" i="6" l="1"/>
  <c r="C7" i="6" s="1"/>
  <c r="H7" i="6"/>
  <c r="G7" i="6"/>
  <c r="J6" i="6"/>
  <c r="C6" i="6" s="1"/>
  <c r="H6" i="6"/>
  <c r="G6" i="6"/>
  <c r="L11" i="3"/>
  <c r="N11" i="3"/>
  <c r="C11" i="3"/>
  <c r="O11" i="3"/>
  <c r="T11" i="3"/>
  <c r="W11" i="3" s="1"/>
  <c r="X11" i="3"/>
  <c r="D11" i="3"/>
  <c r="G59" i="5"/>
  <c r="F59" i="5"/>
  <c r="O59" i="5"/>
  <c r="P59" i="5" s="1"/>
  <c r="O43" i="5"/>
  <c r="M43" i="5"/>
  <c r="N43" i="5" s="1"/>
  <c r="L43" i="5"/>
  <c r="P43" i="5" s="1"/>
  <c r="J43" i="5"/>
  <c r="K43" i="5" s="1"/>
  <c r="D43" i="5"/>
  <c r="E43" i="5" s="1"/>
  <c r="O17" i="3"/>
  <c r="L17" i="3"/>
  <c r="H32" i="3" s="1"/>
  <c r="K17" i="3"/>
  <c r="K10" i="3"/>
  <c r="N17" i="3"/>
  <c r="C17" i="3" s="1"/>
  <c r="T17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H59" i="5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O54" i="5"/>
  <c r="M54" i="5"/>
  <c r="N54" i="5" s="1"/>
  <c r="L54" i="5"/>
  <c r="P54" i="5" s="1"/>
  <c r="J54" i="5"/>
  <c r="K54" i="5" s="1"/>
  <c r="D54" i="5"/>
  <c r="E54" i="5" s="1"/>
  <c r="L50" i="5"/>
  <c r="O50" i="5"/>
  <c r="M50" i="5"/>
  <c r="N50" i="5" s="1"/>
  <c r="P50" i="5"/>
  <c r="J50" i="5"/>
  <c r="K50" i="5" s="1"/>
  <c r="D50" i="5"/>
  <c r="E50" i="5" s="1"/>
  <c r="L48" i="5"/>
  <c r="O48" i="5"/>
  <c r="M48" i="5"/>
  <c r="N48" i="5" s="1"/>
  <c r="P48" i="5"/>
  <c r="J48" i="5"/>
  <c r="K48" i="5" s="1"/>
  <c r="D48" i="5"/>
  <c r="E48" i="5" s="1"/>
  <c r="O44" i="5"/>
  <c r="M44" i="5"/>
  <c r="N44" i="5" s="1"/>
  <c r="L44" i="5"/>
  <c r="P44" i="5" s="1"/>
  <c r="J44" i="5"/>
  <c r="K44" i="5" s="1"/>
  <c r="D44" i="5"/>
  <c r="E44" i="5" s="1"/>
  <c r="O41" i="5"/>
  <c r="N41" i="5"/>
  <c r="M41" i="5"/>
  <c r="L41" i="5"/>
  <c r="P41" i="5" s="1"/>
  <c r="J41" i="5"/>
  <c r="K41" i="5" s="1"/>
  <c r="D41" i="5"/>
  <c r="E41" i="5" s="1"/>
  <c r="O40" i="5"/>
  <c r="M40" i="5"/>
  <c r="N40" i="5" s="1"/>
  <c r="L40" i="5"/>
  <c r="P40" i="5" s="1"/>
  <c r="J40" i="5"/>
  <c r="K40" i="5" s="1"/>
  <c r="D40" i="5"/>
  <c r="E40" i="5" s="1"/>
  <c r="O34" i="5"/>
  <c r="M34" i="5"/>
  <c r="N34" i="5" s="1"/>
  <c r="L34" i="5"/>
  <c r="P34" i="5" s="1"/>
  <c r="J34" i="5"/>
  <c r="K34" i="5" s="1"/>
  <c r="D34" i="5"/>
  <c r="E34" i="5" s="1"/>
  <c r="O24" i="5"/>
  <c r="M24" i="5"/>
  <c r="N24" i="5" s="1"/>
  <c r="L24" i="5"/>
  <c r="P24" i="5" s="1"/>
  <c r="K24" i="5"/>
  <c r="J24" i="5"/>
  <c r="D24" i="5"/>
  <c r="E24" i="5" s="1"/>
  <c r="O21" i="5"/>
  <c r="M21" i="5"/>
  <c r="N21" i="5" s="1"/>
  <c r="L21" i="5"/>
  <c r="P21" i="5" s="1"/>
  <c r="J21" i="5"/>
  <c r="K21" i="5" s="1"/>
  <c r="D21" i="5"/>
  <c r="E21" i="5" s="1"/>
  <c r="O20" i="5"/>
  <c r="M20" i="5"/>
  <c r="N20" i="5" s="1"/>
  <c r="L20" i="5"/>
  <c r="P20" i="5" s="1"/>
  <c r="J20" i="5"/>
  <c r="K20" i="5" s="1"/>
  <c r="G20" i="5"/>
  <c r="D20" i="5"/>
  <c r="E20" i="5" s="1"/>
  <c r="O18" i="5"/>
  <c r="M18" i="5"/>
  <c r="N18" i="5" s="1"/>
  <c r="L18" i="5"/>
  <c r="P18" i="5" s="1"/>
  <c r="J18" i="5"/>
  <c r="K18" i="5" s="1"/>
  <c r="G18" i="5"/>
  <c r="D18" i="5"/>
  <c r="E18" i="5" s="1"/>
  <c r="O16" i="5"/>
  <c r="M16" i="5"/>
  <c r="N16" i="5" s="1"/>
  <c r="L16" i="5"/>
  <c r="P16" i="5" s="1"/>
  <c r="J16" i="5"/>
  <c r="K16" i="5" s="1"/>
  <c r="G16" i="5"/>
  <c r="D16" i="5"/>
  <c r="E16" i="5" s="1"/>
  <c r="O14" i="5"/>
  <c r="M14" i="5"/>
  <c r="N14" i="5" s="1"/>
  <c r="L14" i="5"/>
  <c r="P14" i="5" s="1"/>
  <c r="K14" i="5"/>
  <c r="J14" i="5"/>
  <c r="G14" i="5"/>
  <c r="E14" i="5"/>
  <c r="D14" i="5"/>
  <c r="O9" i="5"/>
  <c r="M9" i="5"/>
  <c r="N9" i="5" s="1"/>
  <c r="L9" i="5"/>
  <c r="P9" i="5" s="1"/>
  <c r="J9" i="5"/>
  <c r="K9" i="5" s="1"/>
  <c r="G9" i="5"/>
  <c r="O4" i="5"/>
  <c r="M4" i="5"/>
  <c r="N4" i="5" s="1"/>
  <c r="L4" i="5"/>
  <c r="P4" i="5" s="1"/>
  <c r="J4" i="5"/>
  <c r="K4" i="5" s="1"/>
  <c r="G4" i="5"/>
  <c r="O2" i="5"/>
  <c r="M2" i="5"/>
  <c r="N2" i="5" s="1"/>
  <c r="L2" i="5"/>
  <c r="P2" i="5" s="1"/>
  <c r="K2" i="5"/>
  <c r="J2" i="5"/>
  <c r="G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3" i="3"/>
  <c r="W23" i="3"/>
  <c r="O23" i="3"/>
  <c r="N23" i="3"/>
  <c r="C23" i="3" s="1"/>
  <c r="L23" i="3"/>
  <c r="K23" i="3"/>
  <c r="X22" i="3"/>
  <c r="W22" i="3"/>
  <c r="O22" i="3"/>
  <c r="N22" i="3"/>
  <c r="C22" i="3" s="1"/>
  <c r="L22" i="3"/>
  <c r="K22" i="3"/>
  <c r="T18" i="3"/>
  <c r="O18" i="3"/>
  <c r="N18" i="3"/>
  <c r="C18" i="3" s="1"/>
  <c r="L18" i="3"/>
  <c r="K18" i="3"/>
  <c r="T15" i="3"/>
  <c r="X15" i="3" s="1"/>
  <c r="O15" i="3"/>
  <c r="N15" i="3"/>
  <c r="C15" i="3" s="1"/>
  <c r="L15" i="3"/>
  <c r="K15" i="3"/>
  <c r="T14" i="3"/>
  <c r="X14" i="3" s="1"/>
  <c r="O14" i="3"/>
  <c r="N14" i="3"/>
  <c r="C14" i="3" s="1"/>
  <c r="L14" i="3"/>
  <c r="K14" i="3"/>
  <c r="O13" i="3"/>
  <c r="T10" i="3"/>
  <c r="X10" i="3" s="1"/>
  <c r="O10" i="3"/>
  <c r="N10" i="3"/>
  <c r="C10" i="3" s="1"/>
  <c r="L10" i="3"/>
  <c r="T9" i="3"/>
  <c r="W9" i="3" s="1"/>
  <c r="O9" i="3"/>
  <c r="N9" i="3"/>
  <c r="C9" i="3" s="1"/>
  <c r="L9" i="3"/>
  <c r="G32" i="3" s="1"/>
  <c r="K9" i="3"/>
  <c r="T8" i="3"/>
  <c r="X8" i="3" s="1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X9" i="3" l="1"/>
  <c r="X18" i="3"/>
  <c r="W18" i="3"/>
  <c r="X5" i="3"/>
  <c r="W8" i="3"/>
  <c r="N6" i="4"/>
  <c r="N7" i="4"/>
  <c r="W3" i="3"/>
  <c r="W2" i="3"/>
  <c r="W6" i="3"/>
  <c r="X7" i="3"/>
  <c r="W10" i="3"/>
  <c r="W14" i="3"/>
  <c r="W15" i="3"/>
  <c r="M2" i="4"/>
  <c r="M14" i="4"/>
  <c r="M5" i="4"/>
  <c r="M17" i="4"/>
</calcChain>
</file>

<file path=xl/sharedStrings.xml><?xml version="1.0" encoding="utf-8"?>
<sst xmlns="http://schemas.openxmlformats.org/spreadsheetml/2006/main" count="441" uniqueCount="137">
  <si>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</si>
  <si>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</si>
  <si>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</si>
  <si>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</si>
  <si>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</si>
  <si>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</si>
  <si>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</si>
  <si>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</si>
  <si>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</si>
  <si>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</si>
  <si>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</si>
  <si>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</si>
  <si>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</si>
  <si>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</si>
  <si>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</si>
  <si>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</si>
  <si>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</si>
  <si>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</si>
  <si>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</si>
  <si>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</si>
  <si>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</si>
  <si>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</si>
  <si>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</si>
  <si>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</si>
  <si>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</si>
  <si>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</si>
  <si>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</si>
  <si>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</si>
  <si>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</si>
  <si>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</si>
  <si>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</si>
  <si>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</si>
  <si>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</si>
  <si>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</si>
  <si>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</si>
  <si>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</si>
  <si>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</si>
  <si>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</si>
  <si>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</si>
  <si>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</si>
  <si>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</si>
  <si>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</si>
  <si>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</si>
  <si>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</si>
  <si>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</si>
  <si>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</si>
  <si>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</si>
  <si>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</si>
  <si>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</si>
  <si>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</si>
  <si>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</si>
  <si>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</si>
  <si>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</si>
  <si>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</si>
  <si>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</si>
  <si>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</si>
  <si>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</si>
  <si>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</si>
  <si>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</si>
  <si>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</si>
  <si>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</si>
  <si>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</si>
  <si>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</si>
  <si>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</si>
  <si>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</si>
  <si>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</si>
  <si>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</si>
  <si>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</si>
  <si>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</si>
  <si>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</si>
  <si>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</si>
  <si>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</si>
  <si>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</si>
  <si>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</si>
  <si>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</si>
  <si>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</si>
  <si>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</si>
  <si>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</si>
  <si>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</si>
  <si>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</si>
  <si>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</si>
  <si>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</si>
  <si>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</si>
  <si>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</si>
  <si>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</si>
  <si>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</si>
  <si>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</si>
  <si>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</si>
  <si>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</si>
  <si>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</si>
  <si>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</si>
  <si>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</si>
  <si>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</si>
  <si>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</si>
  <si>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</si>
  <si>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</si>
  <si>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</si>
  <si>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</si>
  <si>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</si>
  <si>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</si>
  <si>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</si>
  <si>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</si>
  <si>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</si>
  <si>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</si>
  <si>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</si>
  <si>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</si>
  <si>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</si>
  <si>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</si>
  <si>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</si>
  <si>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</si>
  <si>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</si>
  <si>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</si>
  <si>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</si>
  <si>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</si>
  <si>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</si>
  <si>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</si>
  <si>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</si>
  <si>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</si>
  <si>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</si>
  <si>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</si>
  <si>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</si>
  <si>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</si>
  <si>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</si>
  <si>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</si>
  <si>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</si>
  <si>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</si>
  <si>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</si>
  <si>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</si>
  <si>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</si>
  <si>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</si>
  <si>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</si>
  <si>
    <t>Delta_p (Gc_e)</t>
  </si>
  <si>
    <t>Delta_p (Gc)</t>
  </si>
  <si>
    <t>Delta %E (Gc)</t>
  </si>
  <si>
    <t>Delta %E (Gc_e)</t>
  </si>
  <si>
    <t>Diffused Trials</t>
  </si>
  <si>
    <t xml:space="preserve">Discrete 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</si>
</sst>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59999389629810485"/>
        <bgColor rgb="FFFCD3C1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0" borderId="0" xfId="0" applyNumberFormat="1" applyFill="1"/>
    <xf numFmtId="11" fontId="0" fillId="8" borderId="0" xfId="0" applyNumberFormat="1" applyFill="1"/>
    <xf numFmtId="0" fontId="0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1" fontId="0" fillId="9" borderId="0" xfId="0" applyNumberFormat="1" applyFill="1"/>
    <xf numFmtId="0" fontId="0" fillId="12" borderId="0" xfId="0" applyFill="1"/>
    <xf numFmtId="11" fontId="0" fillId="12" borderId="0" xfId="0" applyNumberFormat="1" applyFill="1"/>
    <xf numFmtId="0" fontId="0" fillId="9" borderId="0" xfId="0" applyFont="1" applyFill="1"/>
    <xf numFmtId="0" fontId="0" fillId="0" borderId="0" xfId="0" applyFont="1" applyBorder="1" applyAlignment="1">
      <alignment vertical="center"/>
    </xf>
    <xf numFmtId="0" fontId="0" fillId="13" borderId="0" xfId="0" applyFill="1" applyAlignment="1">
      <alignment horizontal="center"/>
    </xf>
    <xf numFmtId="0" fontId="0" fillId="1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179100</xdr:colOff>
      <xdr:row>61</xdr:row>
      <xdr:rowOff>84720</xdr:rowOff>
    </xdr:from>
    <xdr:to>
      <xdr:col>20</xdr:col>
      <xdr:colOff>169380</xdr:colOff>
      <xdr:row>79</xdr:row>
      <xdr:rowOff>120220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A6" sqref="A6:F6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43D5-12C4-0D42-AE16-5A90BC5D5773}">
  <dimension ref="A1:W12"/>
  <sheetViews>
    <sheetView tabSelected="1" workbookViewId="0">
      <selection activeCell="G37" sqref="G37"/>
    </sheetView>
  </sheetViews>
  <sheetFormatPr baseColWidth="10" defaultRowHeight="13" x14ac:dyDescent="0.15"/>
  <cols>
    <col min="1" max="1" width="3.5" bestFit="1" customWidth="1"/>
    <col min="2" max="2" width="3.33203125" bestFit="1" customWidth="1"/>
    <col min="3" max="3" width="5.33203125" bestFit="1" customWidth="1"/>
    <col min="5" max="5" width="12.83203125" bestFit="1" customWidth="1"/>
    <col min="7" max="7" width="12" bestFit="1" customWidth="1"/>
    <col min="8" max="8" width="14" bestFit="1" customWidth="1"/>
    <col min="9" max="10" width="6.1640625" bestFit="1" customWidth="1"/>
  </cols>
  <sheetData>
    <row r="1" spans="1:23" x14ac:dyDescent="0.15">
      <c r="A1" s="15" t="s">
        <v>10</v>
      </c>
      <c r="B1" s="15" t="s">
        <v>11</v>
      </c>
      <c r="C1" s="15" t="s">
        <v>12</v>
      </c>
      <c r="D1" s="15" t="s">
        <v>132</v>
      </c>
      <c r="E1" s="15" t="s">
        <v>131</v>
      </c>
      <c r="F1" s="15" t="s">
        <v>24</v>
      </c>
      <c r="G1" s="15" t="s">
        <v>133</v>
      </c>
      <c r="H1" s="15" t="s">
        <v>134</v>
      </c>
      <c r="I1" s="15" t="s">
        <v>8</v>
      </c>
      <c r="J1" s="15" t="s">
        <v>9</v>
      </c>
    </row>
    <row r="2" spans="1:23" s="2" customFormat="1" x14ac:dyDescent="0.15">
      <c r="A2" s="31" t="s">
        <v>135</v>
      </c>
      <c r="B2" s="31"/>
      <c r="C2" s="31"/>
      <c r="D2" s="31"/>
      <c r="E2" s="31"/>
      <c r="F2" s="31"/>
      <c r="G2" s="31"/>
      <c r="H2" s="31"/>
      <c r="I2" s="31"/>
      <c r="J2" s="31"/>
    </row>
    <row r="3" spans="1:23" x14ac:dyDescent="0.15">
      <c r="A3" s="15">
        <v>1</v>
      </c>
      <c r="B3" s="15">
        <v>1</v>
      </c>
      <c r="C3" s="15">
        <v>1.3</v>
      </c>
      <c r="D3" s="15">
        <v>0.46589999999999998</v>
      </c>
      <c r="E3" s="15">
        <v>0.5454</v>
      </c>
      <c r="F3" s="17">
        <v>0.52100000000000002</v>
      </c>
      <c r="G3" s="15">
        <v>11.823853400000001</v>
      </c>
      <c r="H3" s="15">
        <v>4.4761032460000001</v>
      </c>
      <c r="I3" s="15">
        <v>5.0000000000000001E-3</v>
      </c>
      <c r="J3" s="15">
        <v>2.5000000000000001E-2</v>
      </c>
    </row>
    <row r="4" spans="1:23" x14ac:dyDescent="0.15">
      <c r="A4" s="15">
        <v>1</v>
      </c>
      <c r="B4" s="15">
        <v>1</v>
      </c>
      <c r="C4" s="15">
        <v>1.3</v>
      </c>
      <c r="D4" s="15">
        <v>0.46589999999999998</v>
      </c>
      <c r="E4" s="15">
        <v>0.5454</v>
      </c>
      <c r="F4" s="17">
        <v>0.52700000000000002</v>
      </c>
      <c r="G4" s="17">
        <v>13.1</v>
      </c>
      <c r="H4" s="17">
        <v>3.38</v>
      </c>
      <c r="I4" s="15">
        <v>2E-3</v>
      </c>
      <c r="J4" s="15">
        <v>0.01</v>
      </c>
    </row>
    <row r="5" spans="1:23" x14ac:dyDescent="0.15">
      <c r="A5" s="32" t="s">
        <v>136</v>
      </c>
      <c r="B5" s="32"/>
      <c r="C5" s="32"/>
      <c r="D5" s="32"/>
      <c r="E5" s="32"/>
      <c r="F5" s="32"/>
      <c r="G5" s="32"/>
      <c r="H5" s="32"/>
      <c r="I5" s="32"/>
      <c r="J5" s="32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x14ac:dyDescent="0.15">
      <c r="A6" s="15">
        <v>1</v>
      </c>
      <c r="B6" s="15">
        <v>1</v>
      </c>
      <c r="C6" s="15">
        <f>B6*(1+(3/2)*I6/J6)</f>
        <v>1.3</v>
      </c>
      <c r="D6" s="15">
        <v>0.46589999999999998</v>
      </c>
      <c r="E6" s="15">
        <v>0.5454</v>
      </c>
      <c r="F6" s="17">
        <v>0.519920705566292</v>
      </c>
      <c r="G6" s="17">
        <f>ABS(D6-F6)/D6*100</f>
        <v>11.594914266214213</v>
      </c>
      <c r="H6" s="17">
        <f>ABS(E6-F6)/E6*100</f>
        <v>4.671671146627796</v>
      </c>
      <c r="I6" s="15">
        <v>5.0000000000000001E-3</v>
      </c>
      <c r="J6" s="15">
        <f>5*I6</f>
        <v>2.5000000000000001E-2</v>
      </c>
    </row>
    <row r="7" spans="1:23" x14ac:dyDescent="0.15">
      <c r="A7" s="15">
        <v>1</v>
      </c>
      <c r="B7" s="15">
        <v>1</v>
      </c>
      <c r="C7" s="15">
        <f>B7*(1+(3/2)*I7/J7)</f>
        <v>1.3</v>
      </c>
      <c r="D7" s="15">
        <v>0.46589999999999998</v>
      </c>
      <c r="E7" s="15">
        <v>0.5454</v>
      </c>
      <c r="F7" s="17">
        <v>0.52395329616749997</v>
      </c>
      <c r="G7" s="15">
        <f>ABS(D7-F7)/D7*100</f>
        <v>12.4604627962009</v>
      </c>
      <c r="H7" s="15">
        <f>ABS(E7-F7)/E7*100</f>
        <v>3.9322889315181562</v>
      </c>
      <c r="I7" s="15">
        <v>2E-3</v>
      </c>
      <c r="J7" s="15">
        <f>5*I7</f>
        <v>0.01</v>
      </c>
    </row>
    <row r="8" spans="1:23" x14ac:dyDescent="0.15">
      <c r="F8" s="7"/>
    </row>
    <row r="9" spans="1:23" x14ac:dyDescent="0.15">
      <c r="F9" s="7"/>
    </row>
    <row r="12" spans="1:23" s="15" customFormat="1" x14ac:dyDescent="0.15">
      <c r="F12" s="17"/>
      <c r="H12" s="17"/>
    </row>
  </sheetData>
  <mergeCells count="2">
    <mergeCell ref="A5:J5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5"/>
  <sheetViews>
    <sheetView zoomScaleNormal="100" workbookViewId="0">
      <selection sqref="A1:XFD18"/>
    </sheetView>
  </sheetViews>
  <sheetFormatPr baseColWidth="10" defaultColWidth="8.83203125" defaultRowHeight="13" outlineLevelRow="1" x14ac:dyDescent="0.15"/>
  <cols>
    <col min="1" max="1" width="4" customWidth="1"/>
    <col min="2" max="2" width="5.5" customWidth="1"/>
    <col min="3" max="3" width="6.6640625" customWidth="1"/>
    <col min="4" max="4" width="8.6640625" customWidth="1"/>
    <col min="5" max="5" width="5" customWidth="1"/>
    <col min="6" max="6" width="7" customWidth="1"/>
    <col min="7" max="7" width="10.83203125" bestFit="1" customWidth="1"/>
    <col min="8" max="8" width="12.83203125" bestFit="1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132</v>
      </c>
      <c r="H1" t="s">
        <v>131</v>
      </c>
      <c r="I1" s="4" t="s">
        <v>0</v>
      </c>
      <c r="J1" t="s">
        <v>24</v>
      </c>
      <c r="K1" t="s">
        <v>133</v>
      </c>
      <c r="L1" t="s">
        <v>134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1" si="1">ABS(H2-J2)/H2*100</f>
        <v>6.5375766256943439</v>
      </c>
      <c r="M2">
        <v>0.02</v>
      </c>
      <c r="N2">
        <f t="shared" ref="N2:N11" si="2">5*M2</f>
        <v>0.1</v>
      </c>
      <c r="O2">
        <f t="shared" ref="O2:O11" si="3">20*M2</f>
        <v>0.4</v>
      </c>
      <c r="P2" t="s">
        <v>39</v>
      </c>
      <c r="Q2" t="s">
        <v>40</v>
      </c>
      <c r="R2" t="s">
        <v>41</v>
      </c>
      <c r="T2">
        <f t="shared" ref="T2:T11" si="4">M2</f>
        <v>0.02</v>
      </c>
      <c r="W2">
        <f t="shared" ref="W2:W11" si="5">6/T2</f>
        <v>300</v>
      </c>
      <c r="X2">
        <f t="shared" ref="X2:X11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1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6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27" customFormat="1" x14ac:dyDescent="0.15">
      <c r="A11" s="20">
        <v>1</v>
      </c>
      <c r="B11" s="20">
        <v>1</v>
      </c>
      <c r="C11" s="20">
        <f t="shared" si="7"/>
        <v>1.3</v>
      </c>
      <c r="D11" s="26">
        <f>100000</f>
        <v>100000</v>
      </c>
      <c r="E11" s="20">
        <v>6</v>
      </c>
      <c r="F11" s="20">
        <v>0.5</v>
      </c>
      <c r="G11" s="27">
        <v>0.46589999999999998</v>
      </c>
      <c r="H11" s="20">
        <v>0.5454</v>
      </c>
      <c r="I11" s="20">
        <v>0.53</v>
      </c>
      <c r="J11" s="26"/>
      <c r="K11" s="20"/>
      <c r="L11" s="28">
        <f>ABS(H11-J11)/H11*100</f>
        <v>100</v>
      </c>
      <c r="M11" s="20">
        <v>2E-3</v>
      </c>
      <c r="N11" s="20">
        <f t="shared" si="2"/>
        <v>0.01</v>
      </c>
      <c r="O11" s="20">
        <f t="shared" si="3"/>
        <v>0.04</v>
      </c>
      <c r="P11" s="20" t="s">
        <v>44</v>
      </c>
      <c r="Q11" s="20" t="s">
        <v>45</v>
      </c>
      <c r="R11" s="29" t="s">
        <v>46</v>
      </c>
      <c r="S11" s="20">
        <v>300</v>
      </c>
      <c r="T11" s="20">
        <f t="shared" si="4"/>
        <v>2E-3</v>
      </c>
      <c r="U11" s="20"/>
      <c r="V11" s="20"/>
      <c r="W11" s="20">
        <f t="shared" si="5"/>
        <v>3000</v>
      </c>
      <c r="X11" s="20">
        <f t="shared" si="6"/>
        <v>500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 spans="1:36" s="10" customFormat="1" x14ac:dyDescent="0.15">
      <c r="A12" s="2"/>
      <c r="B12" s="2"/>
      <c r="C12" s="2"/>
      <c r="D12" s="7"/>
      <c r="E12" s="2"/>
      <c r="F12" s="2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10" customFormat="1" x14ac:dyDescent="0.15">
      <c r="A13" s="23" t="s">
        <v>49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>
        <f>20*M13</f>
        <v>0</v>
      </c>
      <c r="P13" s="23"/>
      <c r="Q13" s="23"/>
      <c r="R13" s="23"/>
      <c r="S13" s="23"/>
      <c r="T13" s="23"/>
      <c r="U13" s="23"/>
      <c r="V13" s="23"/>
      <c r="W13" s="23"/>
      <c r="X13" s="1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outlineLevel="1" x14ac:dyDescent="0.15">
      <c r="A14">
        <v>1</v>
      </c>
      <c r="B14">
        <v>1</v>
      </c>
      <c r="C14" s="2">
        <f t="shared" ref="C14:C15" si="8">B14*(1+(3/2)*M14/N14)</f>
        <v>1.3</v>
      </c>
      <c r="D14" s="5">
        <v>100001</v>
      </c>
      <c r="E14">
        <v>6</v>
      </c>
      <c r="F14">
        <v>0.5</v>
      </c>
      <c r="G14">
        <v>0.46589999999999998</v>
      </c>
      <c r="H14" s="2">
        <v>0.5454</v>
      </c>
      <c r="I14">
        <v>0.53</v>
      </c>
      <c r="J14" s="5">
        <v>0.52197689202699504</v>
      </c>
      <c r="K14">
        <f>ABS(G14-J14)/G14*100</f>
        <v>12.036250703368763</v>
      </c>
      <c r="L14">
        <f>ABS(H14-J14)/H14*100</f>
        <v>4.2946659283104056</v>
      </c>
      <c r="M14" s="2">
        <v>5.0000000000000001E-3</v>
      </c>
      <c r="N14" s="2">
        <f>5*M14</f>
        <v>2.5000000000000001E-2</v>
      </c>
      <c r="O14">
        <f>20*M14</f>
        <v>0.1</v>
      </c>
      <c r="P14" s="2" t="s">
        <v>44</v>
      </c>
      <c r="Q14" s="2" t="s">
        <v>45</v>
      </c>
      <c r="R14" s="8" t="s">
        <v>46</v>
      </c>
      <c r="S14" s="12">
        <v>250</v>
      </c>
      <c r="T14">
        <f>M14</f>
        <v>5.0000000000000001E-3</v>
      </c>
      <c r="U14">
        <v>0.15</v>
      </c>
      <c r="V14">
        <v>0.15</v>
      </c>
      <c r="W14">
        <f>6/T14</f>
        <v>1200</v>
      </c>
      <c r="X14">
        <f>1/T14</f>
        <v>200</v>
      </c>
      <c r="Y14" t="s">
        <v>47</v>
      </c>
    </row>
    <row r="15" spans="1:36" s="15" customFormat="1" outlineLevel="1" x14ac:dyDescent="0.15">
      <c r="A15" s="15">
        <v>1</v>
      </c>
      <c r="B15" s="15">
        <v>1</v>
      </c>
      <c r="C15" s="2">
        <f t="shared" si="8"/>
        <v>1.3</v>
      </c>
      <c r="D15" s="17">
        <v>100001</v>
      </c>
      <c r="E15" s="15">
        <v>6</v>
      </c>
      <c r="F15" s="15">
        <v>0.5</v>
      </c>
      <c r="G15" s="15">
        <v>0.46589999999999998</v>
      </c>
      <c r="H15" s="2">
        <v>0.5454</v>
      </c>
      <c r="I15" s="15">
        <v>0.53</v>
      </c>
      <c r="J15" s="17">
        <v>0.52395329616751496</v>
      </c>
      <c r="K15" s="15">
        <f>ABS(G15-J15)/G15*100</f>
        <v>12.460462796204116</v>
      </c>
      <c r="L15" s="15">
        <f>ABS(H15-J15)/H15*100</f>
        <v>3.9322889315154081</v>
      </c>
      <c r="M15" s="15">
        <v>2E-3</v>
      </c>
      <c r="N15" s="15">
        <f>5*M15</f>
        <v>0.01</v>
      </c>
      <c r="O15" s="15">
        <f>20*M15</f>
        <v>0.04</v>
      </c>
      <c r="P15" s="15" t="s">
        <v>44</v>
      </c>
      <c r="Q15" s="15" t="s">
        <v>45</v>
      </c>
      <c r="R15" s="15" t="s">
        <v>46</v>
      </c>
      <c r="S15" s="15">
        <v>300</v>
      </c>
      <c r="T15" s="15">
        <f>M15</f>
        <v>2E-3</v>
      </c>
      <c r="U15" s="15">
        <v>0.16</v>
      </c>
      <c r="V15" s="15">
        <v>0.06</v>
      </c>
      <c r="W15" s="15">
        <f>6/T15</f>
        <v>3000</v>
      </c>
      <c r="X15" s="15">
        <f>1/T15</f>
        <v>500</v>
      </c>
      <c r="Y15" s="15" t="s">
        <v>47</v>
      </c>
    </row>
    <row r="16" spans="1:36" x14ac:dyDescent="0.15">
      <c r="A16" s="23" t="s">
        <v>50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6" x14ac:dyDescent="0.15">
      <c r="A17" s="2">
        <v>1</v>
      </c>
      <c r="B17" s="2">
        <v>1</v>
      </c>
      <c r="C17" s="2">
        <f t="shared" ref="C17:C18" si="9">B17*(1+(3/2)*M17/N17)</f>
        <v>1.3</v>
      </c>
      <c r="D17" s="7">
        <v>100001</v>
      </c>
      <c r="E17" s="2">
        <v>6</v>
      </c>
      <c r="F17" s="2">
        <v>0.5</v>
      </c>
      <c r="G17" s="10">
        <v>0.46589999999999998</v>
      </c>
      <c r="H17" s="2">
        <v>0.5454</v>
      </c>
      <c r="I17" s="10">
        <v>0.53</v>
      </c>
      <c r="J17" s="7">
        <v>0.519920705566292</v>
      </c>
      <c r="K17" s="9">
        <f>ABS(G17-J17)/G17*100</f>
        <v>11.594914266214213</v>
      </c>
      <c r="L17" s="18">
        <f t="shared" ref="L17" si="10">ABS(H17-J17)/H17*100</f>
        <v>4.671671146627796</v>
      </c>
      <c r="M17">
        <v>5.0000000000000001E-3</v>
      </c>
      <c r="N17" s="10">
        <f>5*M17</f>
        <v>2.5000000000000001E-2</v>
      </c>
      <c r="O17" s="15">
        <f>20*M17</f>
        <v>0.1</v>
      </c>
      <c r="S17">
        <v>325</v>
      </c>
      <c r="T17" s="10">
        <f>M17</f>
        <v>5.0000000000000001E-3</v>
      </c>
      <c r="U17">
        <v>0.1</v>
      </c>
      <c r="V17" t="s">
        <v>71</v>
      </c>
      <c r="Z17" t="s">
        <v>130</v>
      </c>
    </row>
    <row r="18" spans="1:26" x14ac:dyDescent="0.15">
      <c r="A18" s="10">
        <v>1</v>
      </c>
      <c r="B18" s="10">
        <v>1</v>
      </c>
      <c r="C18" s="2">
        <f t="shared" si="9"/>
        <v>1.3</v>
      </c>
      <c r="D18" s="9">
        <v>100001</v>
      </c>
      <c r="E18" s="10">
        <v>6</v>
      </c>
      <c r="F18" s="10">
        <v>0.5</v>
      </c>
      <c r="G18" s="10">
        <v>0.46589999999999998</v>
      </c>
      <c r="H18" s="2">
        <v>0.5454</v>
      </c>
      <c r="I18" s="10">
        <v>0.53</v>
      </c>
      <c r="J18" s="9">
        <v>0.52395329616749997</v>
      </c>
      <c r="K18" s="10">
        <f>ABS(G18-J18)/G18*100</f>
        <v>12.4604627962009</v>
      </c>
      <c r="L18" s="10">
        <f>ABS(H18-J18)/H18*100</f>
        <v>3.9322889315181562</v>
      </c>
      <c r="M18" s="10">
        <v>2E-3</v>
      </c>
      <c r="N18" s="10">
        <f>5*M18</f>
        <v>0.01</v>
      </c>
      <c r="O18" s="10">
        <f>20*M18</f>
        <v>0.04</v>
      </c>
      <c r="P18" s="10" t="s">
        <v>44</v>
      </c>
      <c r="Q18" s="10" t="s">
        <v>45</v>
      </c>
      <c r="R18" s="10" t="s">
        <v>46</v>
      </c>
      <c r="S18" s="10">
        <v>300</v>
      </c>
      <c r="T18" s="10">
        <f>M18</f>
        <v>2E-3</v>
      </c>
      <c r="U18" s="10">
        <v>0.16</v>
      </c>
      <c r="V18" s="10" t="s">
        <v>71</v>
      </c>
      <c r="W18" s="10">
        <f>6/T18</f>
        <v>3000</v>
      </c>
      <c r="X18" s="10">
        <f>1/T18</f>
        <v>500</v>
      </c>
      <c r="Y18" s="10" t="s">
        <v>47</v>
      </c>
    </row>
    <row r="19" spans="1:26" x14ac:dyDescent="0.15">
      <c r="J19" s="5"/>
    </row>
    <row r="20" spans="1:26" x14ac:dyDescent="0.15">
      <c r="A20" s="23" t="s">
        <v>51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6" x14ac:dyDescent="0.15">
      <c r="A21" t="s">
        <v>10</v>
      </c>
      <c r="B21" t="s">
        <v>11</v>
      </c>
      <c r="C21" t="s">
        <v>23</v>
      </c>
      <c r="D21" t="s">
        <v>13</v>
      </c>
      <c r="E21" s="4" t="s">
        <v>6</v>
      </c>
      <c r="F21" s="4" t="s">
        <v>7</v>
      </c>
      <c r="G21" s="8" t="s">
        <v>132</v>
      </c>
      <c r="H21" s="2" t="s">
        <v>131</v>
      </c>
      <c r="I21" s="4" t="s">
        <v>0</v>
      </c>
      <c r="J21" t="s">
        <v>24</v>
      </c>
      <c r="K21" t="s">
        <v>25</v>
      </c>
      <c r="L21" t="s">
        <v>26</v>
      </c>
      <c r="M21" s="4" t="s">
        <v>8</v>
      </c>
      <c r="N21" t="s">
        <v>9</v>
      </c>
      <c r="O21" t="s">
        <v>52</v>
      </c>
      <c r="P21" t="s">
        <v>28</v>
      </c>
      <c r="Q21" t="s">
        <v>29</v>
      </c>
      <c r="R21" t="s">
        <v>30</v>
      </c>
      <c r="S21" t="s">
        <v>1</v>
      </c>
      <c r="T21" t="s">
        <v>31</v>
      </c>
      <c r="U21" t="s">
        <v>32</v>
      </c>
      <c r="V21" t="s">
        <v>33</v>
      </c>
      <c r="W21" t="s">
        <v>34</v>
      </c>
      <c r="X21" t="s">
        <v>35</v>
      </c>
      <c r="Y21" t="s">
        <v>36</v>
      </c>
    </row>
    <row r="22" spans="1:26" x14ac:dyDescent="0.15">
      <c r="A22">
        <v>1</v>
      </c>
      <c r="B22">
        <v>1</v>
      </c>
      <c r="C22" s="2">
        <f t="shared" ref="C22:C23" si="11">B22*(1+(3/2)*M22/N22)</f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0.02</v>
      </c>
      <c r="N22">
        <f>5*M22</f>
        <v>0.1</v>
      </c>
      <c r="O22">
        <f>M22*20</f>
        <v>0.4</v>
      </c>
      <c r="P22" t="s">
        <v>44</v>
      </c>
      <c r="Q22" s="2" t="s">
        <v>45</v>
      </c>
      <c r="R22" t="s">
        <v>41</v>
      </c>
      <c r="S22">
        <v>53</v>
      </c>
      <c r="W22">
        <f>E22/M22</f>
        <v>300</v>
      </c>
      <c r="X22">
        <f>F22*2/M22</f>
        <v>50</v>
      </c>
    </row>
    <row r="23" spans="1:26" x14ac:dyDescent="0.15">
      <c r="A23">
        <v>1</v>
      </c>
      <c r="B23">
        <v>1</v>
      </c>
      <c r="C23" s="2">
        <f t="shared" si="11"/>
        <v>1.3</v>
      </c>
      <c r="D23" s="5">
        <v>100000</v>
      </c>
      <c r="E23">
        <v>6</v>
      </c>
      <c r="F23">
        <v>0.5</v>
      </c>
      <c r="G23">
        <v>0.46589999999999998</v>
      </c>
      <c r="H23">
        <v>0.48659999999999998</v>
      </c>
      <c r="I23">
        <v>0.53</v>
      </c>
      <c r="J23" s="5"/>
      <c r="K23">
        <f>ABS(G23-J23)/G23*100</f>
        <v>100</v>
      </c>
      <c r="L23">
        <f>ABS(H23-J23)/H23*100</f>
        <v>100</v>
      </c>
      <c r="M23">
        <v>5.0000000000000001E-3</v>
      </c>
      <c r="N23">
        <f>5*M23</f>
        <v>2.5000000000000001E-2</v>
      </c>
      <c r="O23">
        <f>M23*20</f>
        <v>0.1</v>
      </c>
      <c r="P23" t="s">
        <v>44</v>
      </c>
      <c r="Q23" s="2" t="s">
        <v>45</v>
      </c>
      <c r="R23" t="s">
        <v>41</v>
      </c>
      <c r="S23">
        <v>200</v>
      </c>
      <c r="T23" s="2">
        <v>5.0000000000000001E-3</v>
      </c>
      <c r="U23" s="2">
        <v>0.2</v>
      </c>
      <c r="V23" s="2">
        <v>0.1</v>
      </c>
      <c r="W23" s="2">
        <f>6/T23</f>
        <v>1200</v>
      </c>
      <c r="X23" s="2">
        <f>V23*2/T23</f>
        <v>40</v>
      </c>
    </row>
    <row r="25" spans="1:26" x14ac:dyDescent="0.15">
      <c r="A25" s="2"/>
      <c r="B25" s="2"/>
      <c r="C25" s="2"/>
      <c r="D25" s="7"/>
      <c r="E25" s="2"/>
      <c r="F25" s="2"/>
      <c r="G25" s="15"/>
      <c r="H25" s="15"/>
      <c r="I25" s="15"/>
      <c r="J25" s="17"/>
      <c r="K25" s="15"/>
      <c r="L25" s="15"/>
      <c r="M25" s="15"/>
      <c r="N25" s="15"/>
      <c r="O25" s="15"/>
      <c r="P25" s="15"/>
      <c r="Q25" s="15"/>
      <c r="R25" s="19"/>
      <c r="S25" s="15"/>
      <c r="T25" s="15"/>
      <c r="U25" s="2"/>
      <c r="V25" s="2"/>
      <c r="W25" s="2"/>
      <c r="X25" s="2"/>
      <c r="Y25" s="2"/>
    </row>
    <row r="26" spans="1:26" s="2" customFormat="1" x14ac:dyDescent="0.15">
      <c r="D26" s="7"/>
      <c r="G26" s="15"/>
      <c r="H26" s="15"/>
      <c r="I26" s="15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</row>
    <row r="30" spans="1:26" x14ac:dyDescent="0.15">
      <c r="F30" t="s">
        <v>128</v>
      </c>
      <c r="G30" t="s">
        <v>127</v>
      </c>
      <c r="H30" t="s">
        <v>126</v>
      </c>
    </row>
    <row r="31" spans="1:26" x14ac:dyDescent="0.15">
      <c r="F31" s="2">
        <v>0.5454</v>
      </c>
      <c r="G31" s="7">
        <v>0.52098733289366195</v>
      </c>
      <c r="H31" s="7">
        <v>0.519920705566292</v>
      </c>
    </row>
    <row r="32" spans="1:26" x14ac:dyDescent="0.15">
      <c r="E32" t="s">
        <v>129</v>
      </c>
      <c r="G32" s="7">
        <f>L9</f>
        <v>4.4761032464866242</v>
      </c>
      <c r="H32" s="7">
        <f>L17</f>
        <v>4.671671146627796</v>
      </c>
    </row>
    <row r="34" spans="2:9" x14ac:dyDescent="0.15">
      <c r="B34" s="2"/>
      <c r="C34" s="2"/>
      <c r="D34" s="2"/>
      <c r="E34" s="8"/>
      <c r="F34" s="2"/>
      <c r="G34" s="2"/>
      <c r="H34" s="2"/>
      <c r="I34" s="2"/>
    </row>
    <row r="35" spans="2:9" x14ac:dyDescent="0.15">
      <c r="E35" s="10"/>
      <c r="F35" s="2"/>
      <c r="G35" s="9"/>
    </row>
  </sheetData>
  <mergeCells count="3">
    <mergeCell ref="A13:W13"/>
    <mergeCell ref="A16:W16"/>
    <mergeCell ref="A20:W2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H6" sqref="H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3" t="s">
        <v>69</v>
      </c>
      <c r="Y1" s="23"/>
      <c r="Z1" s="23"/>
      <c r="AA1" s="23"/>
      <c r="AB1" s="23"/>
      <c r="AC1" s="23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 s="20">
        <v>1</v>
      </c>
      <c r="B6" s="20">
        <v>1000</v>
      </c>
      <c r="C6" s="20">
        <v>1</v>
      </c>
      <c r="D6" s="20">
        <v>8.0000000000000002E-3</v>
      </c>
      <c r="E6" s="20">
        <v>0.4</v>
      </c>
      <c r="F6" s="21">
        <v>8</v>
      </c>
      <c r="G6" s="20" t="s">
        <v>71</v>
      </c>
      <c r="H6" s="20">
        <v>2</v>
      </c>
      <c r="I6" s="21">
        <v>9.5</v>
      </c>
      <c r="J6" s="20">
        <v>0.8</v>
      </c>
      <c r="K6" s="21">
        <v>5</v>
      </c>
      <c r="L6" s="20">
        <f>SQRT(K6^2-(F6/2)^2)</f>
        <v>3</v>
      </c>
      <c r="M6" s="20">
        <f>I6/2+L6</f>
        <v>7.75</v>
      </c>
      <c r="N6" s="20">
        <f>L6+I6/2</f>
        <v>7.75</v>
      </c>
      <c r="O6" s="20">
        <f>F6/D6</f>
        <v>1000</v>
      </c>
      <c r="P6" s="20">
        <f>J6/D6</f>
        <v>100</v>
      </c>
      <c r="Q6" s="20">
        <v>2.75</v>
      </c>
      <c r="R6" s="20" t="s">
        <v>41</v>
      </c>
      <c r="S6" s="20">
        <v>2.5273500000000002</v>
      </c>
      <c r="T6" s="20" t="s">
        <v>71</v>
      </c>
      <c r="U6" s="20">
        <v>275</v>
      </c>
      <c r="V6" s="20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4" t="s">
        <v>75</v>
      </c>
      <c r="Y14" s="24"/>
      <c r="Z14" s="24"/>
      <c r="AA14" s="24"/>
      <c r="AB14" s="24"/>
      <c r="AC14" s="24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4" t="s">
        <v>78</v>
      </c>
      <c r="Y17" s="24"/>
      <c r="Z17" s="24"/>
      <c r="AA17" s="24"/>
      <c r="AB17" s="24"/>
      <c r="AC17" s="24"/>
    </row>
    <row r="21" spans="1:29" x14ac:dyDescent="0.15">
      <c r="A21" s="2" t="s">
        <v>121</v>
      </c>
      <c r="B21" s="2" t="s">
        <v>120</v>
      </c>
      <c r="C21" s="2" t="s">
        <v>122</v>
      </c>
      <c r="D21" s="2" t="s">
        <v>123</v>
      </c>
      <c r="E21" s="2" t="s">
        <v>124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opLeftCell="A31" zoomScaleNormal="100" workbookViewId="0">
      <selection activeCell="K66" sqref="K66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4" width="11.5"/>
  </cols>
  <sheetData>
    <row r="1" spans="1:28" x14ac:dyDescent="0.15">
      <c r="A1" t="s">
        <v>11</v>
      </c>
      <c r="B1" t="s">
        <v>10</v>
      </c>
      <c r="C1" t="s">
        <v>13</v>
      </c>
      <c r="D1" t="s">
        <v>81</v>
      </c>
      <c r="E1" t="s">
        <v>82</v>
      </c>
      <c r="F1" t="s">
        <v>83</v>
      </c>
      <c r="G1" t="s">
        <v>7</v>
      </c>
      <c r="H1" t="s">
        <v>84</v>
      </c>
      <c r="I1" t="s">
        <v>85</v>
      </c>
      <c r="J1" t="s">
        <v>86</v>
      </c>
      <c r="L1" t="s">
        <v>87</v>
      </c>
      <c r="M1" t="s">
        <v>88</v>
      </c>
      <c r="N1" t="s">
        <v>89</v>
      </c>
      <c r="O1" t="s">
        <v>34</v>
      </c>
      <c r="P1" t="s">
        <v>90</v>
      </c>
      <c r="Q1" t="s">
        <v>0</v>
      </c>
      <c r="R1" t="s">
        <v>0</v>
      </c>
      <c r="S1" t="s">
        <v>91</v>
      </c>
      <c r="T1" t="s">
        <v>65</v>
      </c>
      <c r="U1" t="s">
        <v>92</v>
      </c>
      <c r="V1" t="s">
        <v>42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93</v>
      </c>
    </row>
    <row r="3" spans="1:28" x14ac:dyDescent="0.15">
      <c r="Q3">
        <v>1</v>
      </c>
      <c r="S3">
        <v>50</v>
      </c>
      <c r="U3" t="s">
        <v>94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95</v>
      </c>
    </row>
    <row r="5" spans="1:28" x14ac:dyDescent="0.15">
      <c r="Q5">
        <v>4</v>
      </c>
      <c r="R5">
        <v>3.4285709999999998</v>
      </c>
      <c r="S5">
        <v>120</v>
      </c>
      <c r="T5" t="s">
        <v>41</v>
      </c>
      <c r="U5" t="s">
        <v>96</v>
      </c>
      <c r="W5" s="24" t="s">
        <v>97</v>
      </c>
      <c r="X5" s="24"/>
      <c r="Y5" s="24"/>
      <c r="Z5" s="24"/>
      <c r="AA5" s="24"/>
      <c r="AB5" s="24"/>
    </row>
    <row r="6" spans="1:28" x14ac:dyDescent="0.15">
      <c r="Q6">
        <v>3.5</v>
      </c>
      <c r="S6">
        <v>200</v>
      </c>
      <c r="T6" t="s">
        <v>98</v>
      </c>
      <c r="U6" t="s">
        <v>96</v>
      </c>
      <c r="V6" t="s">
        <v>42</v>
      </c>
      <c r="W6" t="s">
        <v>99</v>
      </c>
    </row>
    <row r="7" spans="1:28" x14ac:dyDescent="0.15">
      <c r="Q7">
        <v>5</v>
      </c>
      <c r="R7">
        <v>3.4343430000000001</v>
      </c>
      <c r="S7">
        <v>100</v>
      </c>
      <c r="T7" t="s">
        <v>41</v>
      </c>
      <c r="W7" s="24" t="s">
        <v>100</v>
      </c>
      <c r="X7" s="24"/>
      <c r="Y7" s="24"/>
      <c r="Z7" s="24"/>
      <c r="AA7" s="24"/>
      <c r="AB7" s="24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41</v>
      </c>
      <c r="U9" t="s">
        <v>96</v>
      </c>
      <c r="V9" t="s">
        <v>42</v>
      </c>
    </row>
    <row r="10" spans="1:28" x14ac:dyDescent="0.15">
      <c r="Q10">
        <v>3.5</v>
      </c>
      <c r="R10">
        <v>3.5069999999999997E-2</v>
      </c>
      <c r="S10">
        <v>500</v>
      </c>
      <c r="T10" t="s">
        <v>41</v>
      </c>
      <c r="U10" t="s">
        <v>96</v>
      </c>
    </row>
    <row r="11" spans="1:28" x14ac:dyDescent="0.15">
      <c r="Q11">
        <v>2</v>
      </c>
      <c r="R11">
        <v>4.0201000000000001E-2</v>
      </c>
      <c r="S11">
        <v>200</v>
      </c>
      <c r="U11" t="s">
        <v>96</v>
      </c>
      <c r="V11" t="s">
        <v>42</v>
      </c>
    </row>
    <row r="12" spans="1:28" x14ac:dyDescent="0.15">
      <c r="Q12">
        <v>1</v>
      </c>
      <c r="R12">
        <v>0.02</v>
      </c>
      <c r="S12">
        <v>200</v>
      </c>
      <c r="T12" t="s">
        <v>41</v>
      </c>
      <c r="U12" t="s">
        <v>96</v>
      </c>
      <c r="V12" t="s">
        <v>42</v>
      </c>
    </row>
    <row r="13" spans="1:28" x14ac:dyDescent="0.15">
      <c r="Q13">
        <v>2</v>
      </c>
      <c r="R13">
        <v>2.0101000000000001E-2</v>
      </c>
      <c r="S13">
        <v>200</v>
      </c>
      <c r="U13" t="s">
        <v>96</v>
      </c>
      <c r="V13" t="s">
        <v>101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 s="2">
        <f>L14/F14</f>
        <v>4</v>
      </c>
      <c r="Q14" s="2">
        <v>2</v>
      </c>
      <c r="R14" s="2">
        <v>0.99497500000000005</v>
      </c>
      <c r="S14" s="2">
        <v>200</v>
      </c>
      <c r="T14" s="2" t="s">
        <v>41</v>
      </c>
      <c r="U14" t="s">
        <v>96</v>
      </c>
      <c r="V14" t="s">
        <v>42</v>
      </c>
    </row>
    <row r="15" spans="1:28" x14ac:dyDescent="0.1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 s="2">
        <f>L16/F16</f>
        <v>4</v>
      </c>
      <c r="Q16" s="2">
        <v>4</v>
      </c>
      <c r="R16" s="13">
        <v>0.42211100000000001</v>
      </c>
      <c r="S16" s="2">
        <v>200</v>
      </c>
      <c r="T16" t="s">
        <v>41</v>
      </c>
      <c r="U16" t="s">
        <v>96</v>
      </c>
      <c r="V16" t="s">
        <v>42</v>
      </c>
      <c r="W16" t="s">
        <v>102</v>
      </c>
    </row>
    <row r="17" spans="1:24" x14ac:dyDescent="0.15">
      <c r="Q17" s="2">
        <v>3.5</v>
      </c>
      <c r="R17" s="13">
        <v>0.39799299999999999</v>
      </c>
      <c r="S17" s="2">
        <v>300</v>
      </c>
      <c r="T17" t="s">
        <v>41</v>
      </c>
      <c r="U17" t="s">
        <v>96</v>
      </c>
      <c r="V17" t="s">
        <v>42</v>
      </c>
      <c r="W17" t="s">
        <v>103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 s="2">
        <f>L18/F18</f>
        <v>4</v>
      </c>
      <c r="Q18" s="2">
        <v>3</v>
      </c>
      <c r="R18" s="2"/>
      <c r="S18" s="2">
        <v>300</v>
      </c>
      <c r="T18" t="s">
        <v>41</v>
      </c>
      <c r="V18" t="s">
        <v>42</v>
      </c>
      <c r="W18" t="s">
        <v>104</v>
      </c>
    </row>
    <row r="19" spans="1:24" x14ac:dyDescent="0.15">
      <c r="Q19" s="2">
        <v>3</v>
      </c>
      <c r="R19" s="2"/>
      <c r="S19" s="2">
        <v>600</v>
      </c>
      <c r="T19" t="s">
        <v>41</v>
      </c>
      <c r="U19" t="s">
        <v>105</v>
      </c>
      <c r="W19" t="s">
        <v>104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 s="2">
        <f>L20/F20</f>
        <v>4</v>
      </c>
      <c r="Q20" s="2">
        <v>3</v>
      </c>
      <c r="R20" s="2"/>
      <c r="S20" s="2">
        <v>200</v>
      </c>
      <c r="T20" t="s">
        <v>41</v>
      </c>
      <c r="V20" t="s">
        <v>47</v>
      </c>
      <c r="W20" t="s">
        <v>106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 s="2">
        <f>L21/F21</f>
        <v>4</v>
      </c>
      <c r="Q21" s="2">
        <v>3</v>
      </c>
      <c r="R21" s="2"/>
      <c r="S21" s="2">
        <v>100</v>
      </c>
      <c r="T21" t="s">
        <v>41</v>
      </c>
      <c r="U21" t="s">
        <v>96</v>
      </c>
      <c r="V21" t="s">
        <v>42</v>
      </c>
      <c r="W21" t="s">
        <v>107</v>
      </c>
    </row>
    <row r="22" spans="1:24" x14ac:dyDescent="0.15">
      <c r="Q22" s="2">
        <v>4</v>
      </c>
      <c r="R22" s="2">
        <v>2.6666699999999999</v>
      </c>
      <c r="S22" s="2">
        <v>100</v>
      </c>
      <c r="T22" t="s">
        <v>41</v>
      </c>
      <c r="U22" t="s">
        <v>94</v>
      </c>
      <c r="V22" t="s">
        <v>42</v>
      </c>
    </row>
    <row r="23" spans="1:24" x14ac:dyDescent="0.15">
      <c r="P23" s="2"/>
      <c r="Q23" s="2">
        <v>2.75</v>
      </c>
      <c r="R23" s="2"/>
      <c r="S23" s="2">
        <v>275</v>
      </c>
      <c r="T23" t="s">
        <v>41</v>
      </c>
      <c r="U23" t="s">
        <v>94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 s="2">
        <f>L24/F24</f>
        <v>4</v>
      </c>
      <c r="Q24">
        <v>2.75</v>
      </c>
      <c r="S24">
        <v>275</v>
      </c>
      <c r="T24" t="s">
        <v>41</v>
      </c>
    </row>
    <row r="25" spans="1:24" x14ac:dyDescent="0.15">
      <c r="Q25" s="14">
        <v>2.75</v>
      </c>
      <c r="R25" s="14"/>
      <c r="S25" s="14">
        <v>200</v>
      </c>
      <c r="T25" s="14" t="s">
        <v>41</v>
      </c>
      <c r="U25" s="14" t="s">
        <v>94</v>
      </c>
      <c r="V25" t="s">
        <v>47</v>
      </c>
      <c r="W25" t="s">
        <v>108</v>
      </c>
      <c r="X25" t="s">
        <v>109</v>
      </c>
    </row>
    <row r="26" spans="1:24" x14ac:dyDescent="0.15">
      <c r="Q26" s="2">
        <v>2.75</v>
      </c>
      <c r="R26" s="2">
        <v>2.4874399999999999</v>
      </c>
      <c r="S26" s="2">
        <v>550</v>
      </c>
      <c r="T26" t="s">
        <v>41</v>
      </c>
      <c r="U26" t="s">
        <v>96</v>
      </c>
      <c r="V26" t="s">
        <v>42</v>
      </c>
      <c r="W26" t="s">
        <v>108</v>
      </c>
      <c r="X26" t="s">
        <v>110</v>
      </c>
    </row>
    <row r="27" spans="1:24" x14ac:dyDescent="0.15">
      <c r="Q27" s="2">
        <v>2.75</v>
      </c>
      <c r="R27">
        <v>2.649635</v>
      </c>
      <c r="S27">
        <v>275</v>
      </c>
      <c r="T27" t="s">
        <v>41</v>
      </c>
      <c r="U27" t="s">
        <v>96</v>
      </c>
    </row>
    <row r="28" spans="1:24" x14ac:dyDescent="0.15">
      <c r="Q28" s="14">
        <v>2.75</v>
      </c>
      <c r="R28" s="14"/>
      <c r="S28" s="14">
        <v>250</v>
      </c>
      <c r="T28" s="14" t="s">
        <v>41</v>
      </c>
      <c r="U28" s="14" t="s">
        <v>94</v>
      </c>
      <c r="V28" t="s">
        <v>47</v>
      </c>
    </row>
    <row r="29" spans="1:24" x14ac:dyDescent="0.15">
      <c r="Q29" s="2">
        <v>2.75</v>
      </c>
      <c r="R29" s="2"/>
      <c r="S29" s="2">
        <v>200</v>
      </c>
      <c r="T29" t="s">
        <v>41</v>
      </c>
      <c r="U29" t="s">
        <v>96</v>
      </c>
      <c r="W29" t="s">
        <v>111</v>
      </c>
    </row>
    <row r="30" spans="1:24" x14ac:dyDescent="0.15">
      <c r="Q30" s="2">
        <v>2.75</v>
      </c>
      <c r="R30" s="2">
        <v>2.6396000000000002</v>
      </c>
      <c r="S30" s="2">
        <v>275</v>
      </c>
      <c r="U30" t="s">
        <v>96</v>
      </c>
      <c r="W30" t="s">
        <v>108</v>
      </c>
    </row>
    <row r="31" spans="1:24" x14ac:dyDescent="0.15">
      <c r="Q31" s="14">
        <v>2.75</v>
      </c>
      <c r="R31" s="14"/>
      <c r="S31" s="14">
        <v>250</v>
      </c>
      <c r="T31" s="14"/>
      <c r="U31" s="14" t="s">
        <v>94</v>
      </c>
      <c r="V31" t="s">
        <v>47</v>
      </c>
      <c r="X31" t="s">
        <v>112</v>
      </c>
    </row>
    <row r="32" spans="1:24" x14ac:dyDescent="0.15">
      <c r="Q32" s="2">
        <v>2.75</v>
      </c>
      <c r="R32" s="2">
        <v>2.6394500000000001</v>
      </c>
      <c r="S32" s="2">
        <v>200</v>
      </c>
      <c r="U32" t="s">
        <v>96</v>
      </c>
    </row>
    <row r="33" spans="1:23" x14ac:dyDescent="0.15">
      <c r="A33" t="s">
        <v>11</v>
      </c>
      <c r="B33" t="s">
        <v>10</v>
      </c>
      <c r="C33" t="s">
        <v>13</v>
      </c>
      <c r="D33" t="s">
        <v>81</v>
      </c>
      <c r="E33" t="s">
        <v>82</v>
      </c>
      <c r="F33" t="s">
        <v>83</v>
      </c>
      <c r="G33" t="s">
        <v>7</v>
      </c>
      <c r="H33" t="s">
        <v>84</v>
      </c>
      <c r="I33" t="s">
        <v>85</v>
      </c>
      <c r="J33" t="s">
        <v>86</v>
      </c>
      <c r="L33" t="s">
        <v>87</v>
      </c>
      <c r="M33" t="s">
        <v>88</v>
      </c>
      <c r="N33" t="s">
        <v>89</v>
      </c>
      <c r="O33" t="s">
        <v>34</v>
      </c>
      <c r="P33" t="s">
        <v>90</v>
      </c>
      <c r="Q33" s="2"/>
      <c r="R33" s="2"/>
      <c r="S33" s="2"/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 s="2">
        <f>L34/F34</f>
        <v>10</v>
      </c>
      <c r="Q34" s="2">
        <v>2.75</v>
      </c>
      <c r="R34" s="2">
        <v>2.7198899999999999</v>
      </c>
      <c r="S34" s="2">
        <v>275</v>
      </c>
      <c r="T34" t="s">
        <v>41</v>
      </c>
      <c r="U34" t="s">
        <v>113</v>
      </c>
      <c r="V34" t="s">
        <v>42</v>
      </c>
    </row>
    <row r="35" spans="1:23" x14ac:dyDescent="0.15">
      <c r="Q35" s="14">
        <v>2.75</v>
      </c>
      <c r="R35" s="14"/>
      <c r="S35" s="14">
        <v>350</v>
      </c>
      <c r="T35" s="14"/>
      <c r="U35" s="14" t="s">
        <v>94</v>
      </c>
      <c r="W35" t="s">
        <v>114</v>
      </c>
    </row>
    <row r="36" spans="1:23" x14ac:dyDescent="0.15">
      <c r="Q36" s="2">
        <v>2.75</v>
      </c>
      <c r="R36" s="2">
        <v>0.13395399999999999</v>
      </c>
      <c r="S36" s="15">
        <v>350</v>
      </c>
      <c r="T36" s="15"/>
      <c r="U36" t="s">
        <v>113</v>
      </c>
      <c r="W36" t="s">
        <v>115</v>
      </c>
    </row>
    <row r="37" spans="1:23" x14ac:dyDescent="0.15">
      <c r="Q37" s="2">
        <v>2.75</v>
      </c>
      <c r="R37" s="2"/>
      <c r="S37" s="15">
        <v>350</v>
      </c>
      <c r="T37" s="15"/>
      <c r="U37" t="s">
        <v>113</v>
      </c>
      <c r="W37" t="s">
        <v>116</v>
      </c>
    </row>
    <row r="38" spans="1:23" x14ac:dyDescent="0.15">
      <c r="Q38" s="15">
        <v>3.5</v>
      </c>
      <c r="R38" s="15"/>
      <c r="S38" s="15">
        <v>350</v>
      </c>
      <c r="T38" s="15"/>
      <c r="U38" s="15"/>
      <c r="W38" t="s">
        <v>116</v>
      </c>
    </row>
    <row r="39" spans="1:23" x14ac:dyDescent="0.15">
      <c r="Q39" s="2"/>
      <c r="R39" s="15"/>
      <c r="S39" s="15">
        <v>700</v>
      </c>
      <c r="T39" s="15"/>
      <c r="U39" s="15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 s="2">
        <f>L40/F40</f>
        <v>4</v>
      </c>
      <c r="Q40">
        <v>2.75</v>
      </c>
      <c r="R40">
        <v>2.6496400000000002</v>
      </c>
      <c r="S40">
        <v>275</v>
      </c>
      <c r="U40" t="s">
        <v>96</v>
      </c>
      <c r="V40" t="s">
        <v>42</v>
      </c>
      <c r="W40" t="s">
        <v>117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 s="2">
        <f>L41/F41</f>
        <v>4</v>
      </c>
      <c r="Q41" s="2">
        <v>2.75</v>
      </c>
      <c r="R41" s="2" t="s">
        <v>118</v>
      </c>
      <c r="S41" s="2">
        <v>275</v>
      </c>
      <c r="T41" t="s">
        <v>41</v>
      </c>
      <c r="V41" t="s">
        <v>42</v>
      </c>
      <c r="W41" t="s">
        <v>117</v>
      </c>
    </row>
    <row r="42" spans="1:23" x14ac:dyDescent="0.15">
      <c r="Q42">
        <v>4</v>
      </c>
      <c r="R42">
        <v>2.7669199999999998</v>
      </c>
      <c r="S42">
        <v>400</v>
      </c>
      <c r="V42" t="s">
        <v>42</v>
      </c>
    </row>
    <row r="43" spans="1:23" x14ac:dyDescent="0.15">
      <c r="A43" s="20">
        <v>1</v>
      </c>
      <c r="B43" s="20">
        <v>0.2</v>
      </c>
      <c r="C43" s="20">
        <v>200</v>
      </c>
      <c r="D43" s="20">
        <f>(3*C43-2*B43)/(2*(B43+3*C43))</f>
        <v>0.49950016661112961</v>
      </c>
      <c r="E43" s="20">
        <f>2*B43*(1+D43)</f>
        <v>0.59980006664445185</v>
      </c>
      <c r="F43" s="20">
        <v>8.0000000000000002E-3</v>
      </c>
      <c r="G43" s="20">
        <v>0.04</v>
      </c>
      <c r="H43" s="20">
        <v>0.5</v>
      </c>
      <c r="I43" s="20">
        <v>0.75</v>
      </c>
      <c r="J43" s="20">
        <f>-2*F43</f>
        <v>-1.6E-2</v>
      </c>
      <c r="K43" s="20">
        <f>-J43*2</f>
        <v>3.2000000000000001E-2</v>
      </c>
      <c r="L43" s="20">
        <f>4*F43</f>
        <v>3.2000000000000001E-2</v>
      </c>
      <c r="M43" s="20">
        <f>2*F43</f>
        <v>1.6E-2</v>
      </c>
      <c r="N43" s="20">
        <f>M43</f>
        <v>1.6E-2</v>
      </c>
      <c r="O43" s="20">
        <f>I43/F43</f>
        <v>93.75</v>
      </c>
      <c r="P43" s="20">
        <f>L43/F43</f>
        <v>4</v>
      </c>
      <c r="Q43" s="22">
        <v>3</v>
      </c>
      <c r="R43" s="22">
        <v>2.7591999999999999</v>
      </c>
      <c r="S43" s="22">
        <v>300</v>
      </c>
      <c r="T43" s="22" t="s">
        <v>41</v>
      </c>
      <c r="U43" s="22" t="s">
        <v>94</v>
      </c>
      <c r="V43" s="22" t="s">
        <v>47</v>
      </c>
      <c r="W43" t="s">
        <v>114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 s="2">
        <f>L44/F44</f>
        <v>10</v>
      </c>
      <c r="Q44">
        <v>2.8</v>
      </c>
      <c r="R44">
        <v>2.7498200000000002</v>
      </c>
      <c r="S44">
        <v>280</v>
      </c>
      <c r="U44" t="s">
        <v>96</v>
      </c>
    </row>
    <row r="45" spans="1:23" x14ac:dyDescent="0.15">
      <c r="Q45" s="2">
        <v>2.85</v>
      </c>
      <c r="R45" s="2"/>
      <c r="S45" s="2">
        <v>400</v>
      </c>
      <c r="U45" t="s">
        <v>113</v>
      </c>
    </row>
    <row r="46" spans="1:23" x14ac:dyDescent="0.15">
      <c r="Q46">
        <v>2.85</v>
      </c>
      <c r="S46">
        <v>450</v>
      </c>
      <c r="U46" t="s">
        <v>113</v>
      </c>
    </row>
    <row r="47" spans="1:23" x14ac:dyDescent="0.15">
      <c r="S47">
        <v>500</v>
      </c>
    </row>
    <row r="48" spans="1:23" x14ac:dyDescent="0.15">
      <c r="A48" s="2">
        <v>1</v>
      </c>
      <c r="B48" s="2">
        <v>0.2</v>
      </c>
      <c r="C48" s="2">
        <v>200</v>
      </c>
      <c r="D48" s="2">
        <f>(3*C48-2*B48)/(2*(B48+3*C48))</f>
        <v>0.49950016661112961</v>
      </c>
      <c r="E48" s="2">
        <f>2*B48*(1+D48)</f>
        <v>0.59980006664445185</v>
      </c>
      <c r="F48" s="2">
        <v>8.0000000000000002E-3</v>
      </c>
      <c r="G48" s="2">
        <v>0.04</v>
      </c>
      <c r="H48" s="2">
        <v>0.5</v>
      </c>
      <c r="I48" s="2">
        <v>0.75</v>
      </c>
      <c r="J48" s="2">
        <f>-1*F48</f>
        <v>-8.0000000000000002E-3</v>
      </c>
      <c r="K48" s="2">
        <f>-J48*2</f>
        <v>1.6E-2</v>
      </c>
      <c r="L48" s="2">
        <f>20*F48</f>
        <v>0.16</v>
      </c>
      <c r="M48" s="2">
        <f>2*F48</f>
        <v>1.6E-2</v>
      </c>
      <c r="N48" s="2">
        <f>M48</f>
        <v>1.6E-2</v>
      </c>
      <c r="O48" s="2">
        <f>I48/F48</f>
        <v>93.75</v>
      </c>
      <c r="P48" s="2">
        <f>L48/F48</f>
        <v>20</v>
      </c>
      <c r="Q48">
        <v>2.85</v>
      </c>
      <c r="S48">
        <v>400</v>
      </c>
      <c r="U48" t="s">
        <v>96</v>
      </c>
      <c r="V48" t="s">
        <v>42</v>
      </c>
    </row>
    <row r="49" spans="1:22" x14ac:dyDescent="0.15">
      <c r="Q49">
        <v>2.85</v>
      </c>
      <c r="S49">
        <v>285</v>
      </c>
      <c r="U49" t="s">
        <v>119</v>
      </c>
      <c r="V49" t="s">
        <v>42</v>
      </c>
    </row>
    <row r="50" spans="1:22" x14ac:dyDescent="0.15">
      <c r="A50" s="2">
        <v>1</v>
      </c>
      <c r="B50" s="2">
        <v>0.2</v>
      </c>
      <c r="C50" s="2">
        <v>200</v>
      </c>
      <c r="D50" s="2">
        <f>(3*C50-2*B50)/(2*(B50+3*C50))</f>
        <v>0.49950016661112961</v>
      </c>
      <c r="E50" s="2">
        <f>2*B50*(1+D50)</f>
        <v>0.59980006664445185</v>
      </c>
      <c r="F50" s="2">
        <v>8.0000000000000002E-3</v>
      </c>
      <c r="G50" s="2">
        <v>0.04</v>
      </c>
      <c r="H50" s="2">
        <v>0.5</v>
      </c>
      <c r="I50" s="2">
        <v>0.75</v>
      </c>
      <c r="J50" s="2">
        <f>-1*F50</f>
        <v>-8.0000000000000002E-3</v>
      </c>
      <c r="K50" s="2">
        <f>-J50*2</f>
        <v>1.6E-2</v>
      </c>
      <c r="L50" s="2">
        <f>18*F50</f>
        <v>0.14400000000000002</v>
      </c>
      <c r="M50" s="2">
        <f>2*F50</f>
        <v>1.6E-2</v>
      </c>
      <c r="N50" s="2">
        <f>M50</f>
        <v>1.6E-2</v>
      </c>
      <c r="O50" s="2">
        <f>I50/F50</f>
        <v>93.75</v>
      </c>
      <c r="P50" s="2">
        <f>L50/F50</f>
        <v>18</v>
      </c>
      <c r="Q50" s="2">
        <v>2.85</v>
      </c>
      <c r="R50">
        <v>2.7295769999999999</v>
      </c>
      <c r="S50">
        <v>285</v>
      </c>
      <c r="U50" t="s">
        <v>119</v>
      </c>
    </row>
    <row r="51" spans="1:22" x14ac:dyDescent="0.15">
      <c r="S51">
        <v>350</v>
      </c>
    </row>
    <row r="53" spans="1:22" x14ac:dyDescent="0.15">
      <c r="A53" s="2" t="s">
        <v>11</v>
      </c>
      <c r="B53" s="2" t="s">
        <v>10</v>
      </c>
      <c r="C53" s="2" t="s">
        <v>13</v>
      </c>
      <c r="D53" s="2" t="s">
        <v>81</v>
      </c>
      <c r="E53" s="2" t="s">
        <v>82</v>
      </c>
      <c r="F53" s="2" t="s">
        <v>83</v>
      </c>
      <c r="G53" s="2" t="s">
        <v>7</v>
      </c>
      <c r="H53" s="2" t="s">
        <v>84</v>
      </c>
      <c r="I53" s="2" t="s">
        <v>85</v>
      </c>
      <c r="J53" s="2" t="s">
        <v>86</v>
      </c>
      <c r="K53" s="2"/>
      <c r="L53" s="2" t="s">
        <v>87</v>
      </c>
      <c r="M53" s="2" t="s">
        <v>88</v>
      </c>
      <c r="N53" s="2" t="s">
        <v>89</v>
      </c>
      <c r="O53" s="2" t="s">
        <v>34</v>
      </c>
      <c r="P53" s="2" t="s">
        <v>90</v>
      </c>
      <c r="Q53" s="2" t="s">
        <v>0</v>
      </c>
      <c r="R53" s="2" t="s">
        <v>0</v>
      </c>
      <c r="S53" s="2" t="s">
        <v>91</v>
      </c>
      <c r="T53" s="2" t="s">
        <v>65</v>
      </c>
      <c r="U53" s="2" t="s">
        <v>92</v>
      </c>
      <c r="V53" s="2" t="s">
        <v>42</v>
      </c>
    </row>
    <row r="54" spans="1:22" x14ac:dyDescent="0.15">
      <c r="A54" s="2">
        <v>1</v>
      </c>
      <c r="B54" s="2">
        <v>0.2</v>
      </c>
      <c r="C54" s="2">
        <v>200</v>
      </c>
      <c r="D54" s="2">
        <f>(3*C54-2*B54)/(2*(B54+3*C54))</f>
        <v>0.49950016661112961</v>
      </c>
      <c r="E54" s="2">
        <f>2*B54*(1+D54)</f>
        <v>0.59980006664445185</v>
      </c>
      <c r="F54" s="2">
        <v>8.0000000000000002E-3</v>
      </c>
      <c r="G54" s="2">
        <v>0.04</v>
      </c>
      <c r="H54" s="2">
        <v>0.5</v>
      </c>
      <c r="I54" s="2">
        <v>0.75</v>
      </c>
      <c r="J54" s="2">
        <f>-2*F54</f>
        <v>-1.6E-2</v>
      </c>
      <c r="K54" s="2">
        <f>-J54*2</f>
        <v>3.2000000000000001E-2</v>
      </c>
      <c r="L54" s="2">
        <f>4*F54</f>
        <v>3.2000000000000001E-2</v>
      </c>
      <c r="M54" s="2">
        <f>2*F54</f>
        <v>1.6E-2</v>
      </c>
      <c r="N54" s="2">
        <f>M54</f>
        <v>1.6E-2</v>
      </c>
      <c r="O54" s="2">
        <f>I54/F54</f>
        <v>93.75</v>
      </c>
      <c r="P54" s="2">
        <f>L54/F54</f>
        <v>4</v>
      </c>
      <c r="Q54" s="14">
        <v>3</v>
      </c>
      <c r="R54" s="14">
        <v>2.7591999999999999</v>
      </c>
      <c r="S54" s="14">
        <v>300</v>
      </c>
      <c r="T54" s="14" t="s">
        <v>41</v>
      </c>
      <c r="U54" s="14" t="s">
        <v>94</v>
      </c>
      <c r="V54" s="14" t="s">
        <v>47</v>
      </c>
    </row>
    <row r="58" spans="1:22" x14ac:dyDescent="0.15">
      <c r="C58" t="s">
        <v>121</v>
      </c>
      <c r="D58" t="s">
        <v>120</v>
      </c>
      <c r="E58" t="s">
        <v>122</v>
      </c>
      <c r="F58" t="s">
        <v>123</v>
      </c>
      <c r="G58" t="s">
        <v>124</v>
      </c>
      <c r="H58" t="s">
        <v>125</v>
      </c>
    </row>
    <row r="59" spans="1:22" x14ac:dyDescent="0.15">
      <c r="C59">
        <v>3</v>
      </c>
      <c r="D59">
        <v>299</v>
      </c>
      <c r="E59">
        <v>0</v>
      </c>
      <c r="F59">
        <f>C59/D59*E59</f>
        <v>0</v>
      </c>
      <c r="G59">
        <f>1.5+F59</f>
        <v>1.5</v>
      </c>
      <c r="H59">
        <f t="shared" ref="H59:H64" si="0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 s="2">
        <v>3</v>
      </c>
      <c r="D60" s="2">
        <v>299</v>
      </c>
      <c r="E60">
        <v>50</v>
      </c>
      <c r="F60" s="2">
        <f t="shared" ref="F60:F64" si="1">C60/D60*E60</f>
        <v>0.50167224080267558</v>
      </c>
      <c r="G60" s="2">
        <f t="shared" ref="G60:G64" si="2">1.5+F60</f>
        <v>2.0016722408026757</v>
      </c>
      <c r="H60" s="2">
        <f t="shared" si="0"/>
        <v>33.444816053511708</v>
      </c>
    </row>
    <row r="61" spans="1:22" x14ac:dyDescent="0.15">
      <c r="C61" s="2">
        <v>3</v>
      </c>
      <c r="D61" s="2">
        <v>299</v>
      </c>
      <c r="E61">
        <v>150</v>
      </c>
      <c r="F61" s="2">
        <f t="shared" si="1"/>
        <v>1.5050167224080269</v>
      </c>
      <c r="G61" s="2">
        <f t="shared" si="2"/>
        <v>3.0050167224080271</v>
      </c>
      <c r="H61" s="2">
        <f t="shared" si="0"/>
        <v>100.33444816053515</v>
      </c>
    </row>
    <row r="62" spans="1:22" x14ac:dyDescent="0.15">
      <c r="C62" s="2">
        <v>3</v>
      </c>
      <c r="D62" s="2">
        <v>299</v>
      </c>
      <c r="E62">
        <v>250</v>
      </c>
      <c r="F62" s="2">
        <f t="shared" si="1"/>
        <v>2.508361204013378</v>
      </c>
      <c r="G62" s="2">
        <f t="shared" si="2"/>
        <v>4.0083612040133776</v>
      </c>
      <c r="H62" s="2">
        <f t="shared" si="0"/>
        <v>167.22408026755852</v>
      </c>
    </row>
    <row r="63" spans="1:22" x14ac:dyDescent="0.15">
      <c r="C63" s="2">
        <v>3</v>
      </c>
      <c r="D63" s="2">
        <v>299</v>
      </c>
      <c r="E63">
        <v>274</v>
      </c>
      <c r="F63" s="2">
        <f t="shared" si="1"/>
        <v>2.7491638795986622</v>
      </c>
      <c r="G63" s="2">
        <f t="shared" si="2"/>
        <v>4.2491638795986617</v>
      </c>
      <c r="H63" s="2">
        <f t="shared" si="0"/>
        <v>183.27759197324411</v>
      </c>
    </row>
    <row r="64" spans="1:22" x14ac:dyDescent="0.15">
      <c r="C64" s="2">
        <v>3</v>
      </c>
      <c r="D64" s="2">
        <v>299</v>
      </c>
      <c r="E64">
        <v>275</v>
      </c>
      <c r="F64" s="2">
        <f t="shared" si="1"/>
        <v>2.7591973244147159</v>
      </c>
      <c r="G64" s="2">
        <f t="shared" si="2"/>
        <v>4.2591973244147159</v>
      </c>
      <c r="H64" s="2">
        <f t="shared" si="0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ExpLoad</vt:lpstr>
      <vt:lpstr>Task2_Summary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2021-07-16T13:22:46Z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