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079F0247-B6A3-B240-A83C-38BC6C10DD84}" xr6:coauthVersionLast="47" xr6:coauthVersionMax="47" xr10:uidLastSave="{00000000-0000-0000-0000-000000000000}"/>
  <bookViews>
    <workbookView xWindow="36680" yWindow="500" windowWidth="35840" windowHeight="19400" activeTab="5" xr2:uid="{CBA855F0-6406-4243-A8A7-6A8F6F6813C9}"/>
  </bookViews>
  <sheets>
    <sheet name="Braidwood" sheetId="1" r:id="rId1"/>
    <sheet name="South Texas" sheetId="2" r:id="rId2"/>
    <sheet name="Palo Verde" sheetId="3" r:id="rId3"/>
    <sheet name="Prairie Island" sheetId="4" r:id="rId4"/>
    <sheet name="Davis Besse" sheetId="5" r:id="rId5"/>
    <sheet name="Cooper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D2" i="3"/>
  <c r="C2" i="2"/>
  <c r="D2" i="2"/>
  <c r="D2" i="1"/>
  <c r="K23" i="1"/>
  <c r="J23" i="1"/>
  <c r="I23" i="1"/>
  <c r="H23" i="1"/>
  <c r="G23" i="1"/>
  <c r="F23" i="1"/>
  <c r="E23" i="1"/>
  <c r="D23" i="1"/>
  <c r="C23" i="1"/>
  <c r="C2" i="1" s="1"/>
  <c r="C3" i="1" s="1"/>
  <c r="D3" i="1" s="1"/>
  <c r="B23" i="1"/>
  <c r="D2" i="5"/>
  <c r="C2" i="5"/>
  <c r="C3" i="5" s="1"/>
  <c r="D3" i="5" s="1"/>
  <c r="E2" i="6"/>
  <c r="D2" i="6"/>
  <c r="B3" i="6"/>
  <c r="B2" i="6"/>
  <c r="D17" i="6"/>
  <c r="D3" i="6" s="1"/>
  <c r="E3" i="6" s="1"/>
  <c r="C4" i="1" l="1"/>
  <c r="D4" i="1" l="1"/>
  <c r="C5" i="1"/>
  <c r="C6" i="1" l="1"/>
  <c r="D5" i="1"/>
  <c r="C7" i="1" l="1"/>
  <c r="D6" i="1"/>
  <c r="C8" i="1" l="1"/>
  <c r="D7" i="1"/>
  <c r="C9" i="1" l="1"/>
  <c r="D8" i="1"/>
  <c r="C10" i="1" l="1"/>
  <c r="D9" i="1"/>
  <c r="C11" i="1" l="1"/>
  <c r="D11" i="1" s="1"/>
  <c r="D10" i="1"/>
  <c r="E2" i="4" l="1"/>
  <c r="C9" i="4"/>
  <c r="C8" i="4"/>
  <c r="C7" i="4"/>
  <c r="C6" i="4"/>
  <c r="C5" i="4"/>
  <c r="C4" i="4"/>
  <c r="C3" i="4"/>
  <c r="B2" i="4"/>
  <c r="B3" i="4" s="1"/>
  <c r="B4" i="4" s="1"/>
  <c r="B5" i="4" s="1"/>
  <c r="C2" i="4"/>
  <c r="C22" i="4"/>
  <c r="I22" i="4"/>
  <c r="H22" i="4"/>
  <c r="G22" i="4"/>
  <c r="F22" i="4"/>
  <c r="E22" i="4"/>
  <c r="D22" i="4"/>
  <c r="D3" i="4" l="1"/>
  <c r="D4" i="4" s="1"/>
  <c r="D5" i="4" s="1"/>
  <c r="D6" i="4" s="1"/>
  <c r="D7" i="4"/>
  <c r="D8" i="4" s="1"/>
  <c r="D9" i="4" s="1"/>
  <c r="B8" i="4"/>
  <c r="B7" i="4"/>
  <c r="B9" i="4"/>
  <c r="E3" i="4"/>
  <c r="E4" i="4"/>
  <c r="E5" i="4"/>
  <c r="E6" i="4"/>
  <c r="E9" i="4"/>
  <c r="D2" i="4"/>
  <c r="E8" i="4" l="1"/>
  <c r="E7" i="4"/>
</calcChain>
</file>

<file path=xl/sharedStrings.xml><?xml version="1.0" encoding="utf-8"?>
<sst xmlns="http://schemas.openxmlformats.org/spreadsheetml/2006/main" count="139" uniqueCount="43">
  <si>
    <t>Source</t>
  </si>
  <si>
    <t>Plant Location</t>
  </si>
  <si>
    <t>Cumulative amount of CO2 transported (MMT/year)</t>
  </si>
  <si>
    <t>Cumulative average logistics cost of CO2 ($/MT)</t>
  </si>
  <si>
    <t>Bioethanol</t>
  </si>
  <si>
    <t>Hennepin</t>
  </si>
  <si>
    <t>Decatur</t>
  </si>
  <si>
    <t>Pekin</t>
  </si>
  <si>
    <t>Gibson City</t>
  </si>
  <si>
    <t>Peoria</t>
  </si>
  <si>
    <t>Linden</t>
  </si>
  <si>
    <t>Rochelle</t>
  </si>
  <si>
    <t>Annawan</t>
  </si>
  <si>
    <t>South Bend</t>
  </si>
  <si>
    <t>Rensselaer</t>
  </si>
  <si>
    <t>Ammonia</t>
  </si>
  <si>
    <t>PCS NITROGEN FERTILIZER LP - GEISMAR AGRICULTURAL NITROGEN &amp; PHOSPHATE PLANT</t>
  </si>
  <si>
    <t>Coal</t>
  </si>
  <si>
    <t>JOSEPH CITY</t>
  </si>
  <si>
    <t>SERGEANT BLUFF</t>
  </si>
  <si>
    <t>Input and output metrics</t>
  </si>
  <si>
    <t>Ethanol plant locations</t>
  </si>
  <si>
    <t>Claremont</t>
  </si>
  <si>
    <t>Boyceville</t>
  </si>
  <si>
    <t>Janesville</t>
  </si>
  <si>
    <t>Preston</t>
  </si>
  <si>
    <t>Winthrop</t>
  </si>
  <si>
    <t xml:space="preserve">St Ansgar  </t>
  </si>
  <si>
    <t xml:space="preserve">Lake Crystal  </t>
  </si>
  <si>
    <t>Distance (miles)</t>
  </si>
  <si>
    <t>Amount of CO2 transported (MT/year)</t>
  </si>
  <si>
    <t>Number of pumps</t>
  </si>
  <si>
    <t>Pipe diameter (inches)</t>
  </si>
  <si>
    <t>Cost of CO2 logistics ($/MT)</t>
  </si>
  <si>
    <t>Ethanol</t>
  </si>
  <si>
    <t>OAK PARK HEIGHTS</t>
  </si>
  <si>
    <t>Plant location</t>
  </si>
  <si>
    <t>Blair</t>
  </si>
  <si>
    <t>Coal Fire Plants</t>
  </si>
  <si>
    <t>Gibson city</t>
  </si>
  <si>
    <t>South bend</t>
  </si>
  <si>
    <t>Lima</t>
  </si>
  <si>
    <t>East DUBUQUE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</si>
</sst>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0.0"/>
    <numFmt numFmtId="166" formatCode="&quot;$&quot;#,##0.0"/>
    <numFmt numFmtId="167" formatCode="#,##0.000"/>
    <numFmt numFmtId="168" formatCode="#,##0.0"/>
  </numFmts>
  <fonts count="7" x14ac:knownFonts="1">
    <font>
      <sz val="11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68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[1]Braidwood!$A$2</c:f>
              <c:strCache>
                <c:ptCount val="1"/>
                <c:pt idx="0">
                  <c:v>Bioethanol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[1]Braidwood!$G$2:$G$21</c:f>
              <c:numCache>
                <c:formatCode>General</c:formatCode>
                <c:ptCount val="20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1.37</c:v>
                </c:pt>
                <c:pt idx="4">
                  <c:v>1.37</c:v>
                </c:pt>
                <c:pt idx="5">
                  <c:v>1.91</c:v>
                </c:pt>
                <c:pt idx="6">
                  <c:v>1.91</c:v>
                </c:pt>
                <c:pt idx="7">
                  <c:v>2.19</c:v>
                </c:pt>
                <c:pt idx="8">
                  <c:v>2.19</c:v>
                </c:pt>
                <c:pt idx="9">
                  <c:v>2.44</c:v>
                </c:pt>
                <c:pt idx="10">
                  <c:v>2.44</c:v>
                </c:pt>
                <c:pt idx="11">
                  <c:v>2.69</c:v>
                </c:pt>
                <c:pt idx="12">
                  <c:v>2.69</c:v>
                </c:pt>
                <c:pt idx="13">
                  <c:v>2.86</c:v>
                </c:pt>
                <c:pt idx="14">
                  <c:v>2.86</c:v>
                </c:pt>
                <c:pt idx="15">
                  <c:v>3.03</c:v>
                </c:pt>
                <c:pt idx="16">
                  <c:v>3.03</c:v>
                </c:pt>
                <c:pt idx="17">
                  <c:v>3.22</c:v>
                </c:pt>
                <c:pt idx="18">
                  <c:v>3.22</c:v>
                </c:pt>
                <c:pt idx="19">
                  <c:v>3.32</c:v>
                </c:pt>
              </c:numCache>
            </c:numRef>
          </c:xVal>
          <c:yVal>
            <c:numRef>
              <c:f>[1]Braidwood!$H$2:$H$21</c:f>
              <c:numCache>
                <c:formatCode>General</c:formatCode>
                <c:ptCount val="20"/>
                <c:pt idx="0">
                  <c:v>25.35</c:v>
                </c:pt>
                <c:pt idx="1">
                  <c:v>25.35</c:v>
                </c:pt>
                <c:pt idx="2">
                  <c:v>28.73</c:v>
                </c:pt>
                <c:pt idx="3">
                  <c:v>28.73</c:v>
                </c:pt>
                <c:pt idx="4">
                  <c:v>30.69</c:v>
                </c:pt>
                <c:pt idx="5">
                  <c:v>30.69</c:v>
                </c:pt>
                <c:pt idx="6">
                  <c:v>31.83</c:v>
                </c:pt>
                <c:pt idx="7">
                  <c:v>31.83</c:v>
                </c:pt>
                <c:pt idx="8">
                  <c:v>34.56</c:v>
                </c:pt>
                <c:pt idx="9">
                  <c:v>34.56</c:v>
                </c:pt>
                <c:pt idx="10">
                  <c:v>37.35</c:v>
                </c:pt>
                <c:pt idx="11">
                  <c:v>37.35</c:v>
                </c:pt>
                <c:pt idx="12">
                  <c:v>39.22</c:v>
                </c:pt>
                <c:pt idx="13">
                  <c:v>39.22</c:v>
                </c:pt>
                <c:pt idx="14">
                  <c:v>41.25</c:v>
                </c:pt>
                <c:pt idx="15">
                  <c:v>41.25</c:v>
                </c:pt>
                <c:pt idx="16">
                  <c:v>43.54</c:v>
                </c:pt>
                <c:pt idx="17">
                  <c:v>43.54</c:v>
                </c:pt>
                <c:pt idx="18">
                  <c:v>45.33</c:v>
                </c:pt>
                <c:pt idx="19">
                  <c:v>45.33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4678-8CC9-62D590D2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[1]Braidwood!$A$12</c15:sqref>
                        </c15:formulaRef>
                      </c:ext>
                    </c:extLst>
                    <c:strCache>
                      <c:ptCount val="1"/>
                      <c:pt idx="0">
                        <c:v>Ammonia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[1]Braidwood!$G$24:$G$29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1.5347988000000001</c:v>
                      </c:pt>
                      <c:pt idx="2">
                        <c:v>1.5347988000000001</c:v>
                      </c:pt>
                      <c:pt idx="3">
                        <c:v>2.7128730000000001</c:v>
                      </c:pt>
                      <c:pt idx="4">
                        <c:v>2.7128730000000001</c:v>
                      </c:pt>
                      <c:pt idx="5">
                        <c:v>3.2622240000000002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[1]Braidwood!$H$24:$H$29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41.431016671594861</c:v>
                      </c:pt>
                      <c:pt idx="1">
                        <c:v>41.431016671594861</c:v>
                      </c:pt>
                      <c:pt idx="2">
                        <c:v>45.122170183019826</c:v>
                      </c:pt>
                      <c:pt idx="3">
                        <c:v>45.122170183019826</c:v>
                      </c:pt>
                      <c:pt idx="4">
                        <c:v>47.29430619125997</c:v>
                      </c:pt>
                      <c:pt idx="5">
                        <c:v>47.29430619125997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1F8-4678-8CC9-62D590D2A7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[1]Braidwood!$A$15</c15:sqref>
                        </c15:formulaRef>
                      </c:ext>
                    </c:extLst>
                    <c:strCache>
                      <c:ptCount val="1"/>
                      <c:pt idx="0">
                        <c:v>Cement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[1]Braidwood!$K$24:$K$27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1.7457133799999998</c:v>
                      </c:pt>
                      <c:pt idx="2">
                        <c:v>1.7457133799999998</c:v>
                      </c:pt>
                      <c:pt idx="3">
                        <c:v>3.2622239999999998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[1]Braidwood!$L$24:$L$27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125.64491213976028</c:v>
                      </c:pt>
                      <c:pt idx="1">
                        <c:v>125.64491213976028</c:v>
                      </c:pt>
                      <c:pt idx="2">
                        <c:v>126.4630836360156</c:v>
                      </c:pt>
                      <c:pt idx="3">
                        <c:v>126.4630836360156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F8-4678-8CC9-62D590D2A7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[1]Braidwood!$A$17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[1]Braidwood!$S$2:$S$3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3.2622239999999998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66.58</c:v>
                      </c:pt>
                      <c:pt idx="1">
                        <c:v>66.58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F8-4678-8CC9-62D590D2A7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[1]Braidwood!$A$18</c15:sqref>
                        </c15:formulaRef>
                      </c:ext>
                    </c:extLst>
                    <c:strCache>
                      <c:ptCount val="1"/>
                      <c:pt idx="0">
                        <c:v>Natural Gas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[1]Braidwood!$S$7:$S$14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1.3474773</c:v>
                      </c:pt>
                      <c:pt idx="2">
                        <c:v>1.3474773</c:v>
                      </c:pt>
                      <c:pt idx="3">
                        <c:v>2.2915133999999999</c:v>
                      </c:pt>
                      <c:pt idx="4">
                        <c:v>2.2915133999999999</c:v>
                      </c:pt>
                      <c:pt idx="5">
                        <c:v>2.5705431000000001</c:v>
                      </c:pt>
                      <c:pt idx="6">
                        <c:v>2.5705431000000001</c:v>
                      </c:pt>
                      <c:pt idx="7">
                        <c:v>3.2622239999999998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[1]Braidwood!$T$7:$T$14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99.160796767199457</c:v>
                      </c:pt>
                      <c:pt idx="1">
                        <c:v>99.160796767199457</c:v>
                      </c:pt>
                      <c:pt idx="2">
                        <c:v>103.32581931125266</c:v>
                      </c:pt>
                      <c:pt idx="3">
                        <c:v>103.32581931125266</c:v>
                      </c:pt>
                      <c:pt idx="4">
                        <c:v>104.08945857839413</c:v>
                      </c:pt>
                      <c:pt idx="5">
                        <c:v>104.08945857839413</c:v>
                      </c:pt>
                      <c:pt idx="6">
                        <c:v>107.12809507197558</c:v>
                      </c:pt>
                      <c:pt idx="7">
                        <c:v>107.12809507197558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F8-4678-8CC9-62D590D2A7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[1]Braidwood!$A$22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[1]Braidwood!$S$17:$S$22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1.4912118000000001</c:v>
                      </c:pt>
                      <c:pt idx="2">
                        <c:v>1.4912118000000001</c:v>
                      </c:pt>
                      <c:pt idx="3">
                        <c:v>2.3989482000000004</c:v>
                      </c:pt>
                      <c:pt idx="4">
                        <c:v>2.3989482000000004</c:v>
                      </c:pt>
                      <c:pt idx="5">
                        <c:v>3.2622239999999998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[1]Braidwood!$T$17:$T$22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102.91240319042046</c:v>
                      </c:pt>
                      <c:pt idx="1">
                        <c:v>102.91240319042046</c:v>
                      </c:pt>
                      <c:pt idx="2">
                        <c:v>114.13921458551435</c:v>
                      </c:pt>
                      <c:pt idx="3">
                        <c:v>114.13921458551435</c:v>
                      </c:pt>
                      <c:pt idx="4">
                        <c:v>123.42585476333512</c:v>
                      </c:pt>
                      <c:pt idx="5">
                        <c:v>123.42585476333512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F8-4678-8CC9-62D590D2A7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[1]Braidwood!$A$25</c15:sqref>
                        </c15:formulaRef>
                      </c:ext>
                    </c:extLst>
                    <c:strCache>
                      <c:ptCount val="1"/>
                      <c:pt idx="0">
                        <c:v>Steel Mills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[1]Braidwood!$S$25:$S$26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3.2622239999999998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[1]Braidwood!$T$25:$T$26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117.68</c:v>
                      </c:pt>
                      <c:pt idx="1">
                        <c:v>117.68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F8-4678-8CC9-62D590D2A7CA}"/>
                  </c:ext>
                </c:extLst>
              </c15:ser>
            </c15:filteredScatterSeries>
          </c:ext>
        </c:extLst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'[1]South Texas Project'!$A$21</c:f>
              <c:strCache>
                <c:ptCount val="1"/>
                <c:pt idx="0">
                  <c:v>Ammonia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'[1]South Texas Project'!$M$19:$M$20</c:f>
              <c:numCache>
                <c:formatCode>General</c:formatCode>
                <c:ptCount val="2"/>
                <c:pt idx="0">
                  <c:v>0</c:v>
                </c:pt>
                <c:pt idx="1">
                  <c:v>2.6</c:v>
                </c:pt>
              </c:numCache>
            </c:numRef>
          </c:xVal>
          <c:yVal>
            <c:numRef>
              <c:f>'[1]South Texas Project'!$N$19:$N$20</c:f>
              <c:numCache>
                <c:formatCode>General</c:formatCode>
                <c:ptCount val="2"/>
                <c:pt idx="0">
                  <c:v>45.711016671594862</c:v>
                </c:pt>
                <c:pt idx="1">
                  <c:v>45.711016671594862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E-46D9-A7DE-BA033919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'[1]South Texas Project'!$A$2</c15:sqref>
                        </c15:formulaRef>
                      </c:ext>
                    </c:extLst>
                    <c:strCache>
                      <c:ptCount val="1"/>
                      <c:pt idx="0">
                        <c:v>Bioethanol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'[1]South Texas Project'!$I$2:$I$39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0.16699888239910726</c:v>
                      </c:pt>
                      <c:pt idx="2">
                        <c:v>0.16699888239910726</c:v>
                      </c:pt>
                      <c:pt idx="3">
                        <c:v>0.3423477089181699</c:v>
                      </c:pt>
                      <c:pt idx="4">
                        <c:v>0.3423477089181699</c:v>
                      </c:pt>
                      <c:pt idx="5">
                        <c:v>0.54274636779709862</c:v>
                      </c:pt>
                      <c:pt idx="6">
                        <c:v>0.54274636779709862</c:v>
                      </c:pt>
                      <c:pt idx="7">
                        <c:v>0.73479508255607195</c:v>
                      </c:pt>
                      <c:pt idx="8">
                        <c:v>0.73479508255607195</c:v>
                      </c:pt>
                      <c:pt idx="9">
                        <c:v>0.90179396495517916</c:v>
                      </c:pt>
                      <c:pt idx="10">
                        <c:v>0.90179396495517916</c:v>
                      </c:pt>
                      <c:pt idx="11">
                        <c:v>1.102192623834108</c:v>
                      </c:pt>
                      <c:pt idx="12">
                        <c:v>1.102192623834108</c:v>
                      </c:pt>
                      <c:pt idx="13">
                        <c:v>1.2357917297533938</c:v>
                      </c:pt>
                      <c:pt idx="14">
                        <c:v>1.2357917297533938</c:v>
                      </c:pt>
                      <c:pt idx="15">
                        <c:v>1.2524916179933046</c:v>
                      </c:pt>
                      <c:pt idx="16">
                        <c:v>1.2524916179933046</c:v>
                      </c:pt>
                      <c:pt idx="17">
                        <c:v>1.356030925080751</c:v>
                      </c:pt>
                      <c:pt idx="18">
                        <c:v>1.356030925080751</c:v>
                      </c:pt>
                      <c:pt idx="19">
                        <c:v>1.449550299224251</c:v>
                      </c:pt>
                      <c:pt idx="20">
                        <c:v>1.449550299224251</c:v>
                      </c:pt>
                      <c:pt idx="21">
                        <c:v>1.5413996845437601</c:v>
                      </c:pt>
                      <c:pt idx="22">
                        <c:v>1.5413996845437601</c:v>
                      </c:pt>
                      <c:pt idx="23">
                        <c:v>1.6332490698632691</c:v>
                      </c:pt>
                      <c:pt idx="24">
                        <c:v>1.6332490698632691</c:v>
                      </c:pt>
                      <c:pt idx="25">
                        <c:v>1.7167485110628227</c:v>
                      </c:pt>
                      <c:pt idx="26">
                        <c:v>1.7167485110628227</c:v>
                      </c:pt>
                      <c:pt idx="27">
                        <c:v>1.8002479522623762</c:v>
                      </c:pt>
                      <c:pt idx="28">
                        <c:v>1.8002479522623762</c:v>
                      </c:pt>
                      <c:pt idx="29">
                        <c:v>1.8770674381659656</c:v>
                      </c:pt>
                      <c:pt idx="30">
                        <c:v>1.8770674381659656</c:v>
                      </c:pt>
                      <c:pt idx="31">
                        <c:v>1.9522169352455638</c:v>
                      </c:pt>
                      <c:pt idx="32">
                        <c:v>1.9522169352455638</c:v>
                      </c:pt>
                      <c:pt idx="33">
                        <c:v>2.0273664323251621</c:v>
                      </c:pt>
                      <c:pt idx="34">
                        <c:v>2.0273664323251621</c:v>
                      </c:pt>
                      <c:pt idx="35">
                        <c:v>2.0874860299888409</c:v>
                      </c:pt>
                      <c:pt idx="36">
                        <c:v>2.0874860299888409</c:v>
                      </c:pt>
                      <c:pt idx="37">
                        <c:v>2.6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'[1]South Texas Project'!$J$2:$J$39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260.51</c:v>
                      </c:pt>
                      <c:pt idx="1">
                        <c:v>260.51</c:v>
                      </c:pt>
                      <c:pt idx="2">
                        <c:v>268.34658536585368</c:v>
                      </c:pt>
                      <c:pt idx="3">
                        <c:v>268.34658536585368</c:v>
                      </c:pt>
                      <c:pt idx="4">
                        <c:v>273.86784615384619</c:v>
                      </c:pt>
                      <c:pt idx="5">
                        <c:v>273.86784615384619</c:v>
                      </c:pt>
                      <c:pt idx="6">
                        <c:v>277.36545454545455</c:v>
                      </c:pt>
                      <c:pt idx="7">
                        <c:v>277.36545454545455</c:v>
                      </c:pt>
                      <c:pt idx="8">
                        <c:v>279.65518518518519</c:v>
                      </c:pt>
                      <c:pt idx="9">
                        <c:v>279.65518518518519</c:v>
                      </c:pt>
                      <c:pt idx="10">
                        <c:v>285.7233333333333</c:v>
                      </c:pt>
                      <c:pt idx="11">
                        <c:v>285.7233333333333</c:v>
                      </c:pt>
                      <c:pt idx="12">
                        <c:v>300.49594594594595</c:v>
                      </c:pt>
                      <c:pt idx="13">
                        <c:v>300.49594594594595</c:v>
                      </c:pt>
                      <c:pt idx="14">
                        <c:v>347.72693333333336</c:v>
                      </c:pt>
                      <c:pt idx="15">
                        <c:v>347.72693333333336</c:v>
                      </c:pt>
                      <c:pt idx="16">
                        <c:v>363.7166009852217</c:v>
                      </c:pt>
                      <c:pt idx="17">
                        <c:v>363.7166009852217</c:v>
                      </c:pt>
                      <c:pt idx="18">
                        <c:v>376.48327188940095</c:v>
                      </c:pt>
                      <c:pt idx="19">
                        <c:v>376.48327188940095</c:v>
                      </c:pt>
                      <c:pt idx="20">
                        <c:v>388.43351029252443</c:v>
                      </c:pt>
                      <c:pt idx="21">
                        <c:v>388.43351029252443</c:v>
                      </c:pt>
                      <c:pt idx="22">
                        <c:v>403.03249488752562</c:v>
                      </c:pt>
                      <c:pt idx="23">
                        <c:v>403.03249488752562</c:v>
                      </c:pt>
                      <c:pt idx="24">
                        <c:v>419.99443579766546</c:v>
                      </c:pt>
                      <c:pt idx="25">
                        <c:v>419.99443579766546</c:v>
                      </c:pt>
                      <c:pt idx="26">
                        <c:v>435.6264192949908</c:v>
                      </c:pt>
                      <c:pt idx="27">
                        <c:v>435.6264192949908</c:v>
                      </c:pt>
                      <c:pt idx="28">
                        <c:v>450.56224199288266</c:v>
                      </c:pt>
                      <c:pt idx="29">
                        <c:v>450.56224199288266</c:v>
                      </c:pt>
                      <c:pt idx="30">
                        <c:v>464.77006843455951</c:v>
                      </c:pt>
                      <c:pt idx="31">
                        <c:v>464.77006843455951</c:v>
                      </c:pt>
                      <c:pt idx="32">
                        <c:v>479.42579077429991</c:v>
                      </c:pt>
                      <c:pt idx="33">
                        <c:v>479.42579077429991</c:v>
                      </c:pt>
                      <c:pt idx="34">
                        <c:v>491.57980000000003</c:v>
                      </c:pt>
                      <c:pt idx="35">
                        <c:v>491.57980000000003</c:v>
                      </c:pt>
                      <c:pt idx="36">
                        <c:v>505.93277604976669</c:v>
                      </c:pt>
                      <c:pt idx="37">
                        <c:v>505.93277604976669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75E-46D9-A7DE-BA03391940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Project'!$A$22</c15:sqref>
                        </c15:formulaRef>
                      </c:ext>
                    </c:extLst>
                    <c:strCache>
                      <c:ptCount val="1"/>
                      <c:pt idx="0">
                        <c:v>Cement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Project'!$M$22:$M$25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1.5343635</c:v>
                      </c:pt>
                      <c:pt idx="2">
                        <c:v>1.5343635</c:v>
                      </c:pt>
                      <c:pt idx="3">
                        <c:v>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Project'!$N$22:$N$25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121.29491213976029</c:v>
                      </c:pt>
                      <c:pt idx="1">
                        <c:v>121.29491213976029</c:v>
                      </c:pt>
                      <c:pt idx="2">
                        <c:v>123.51671306676869</c:v>
                      </c:pt>
                      <c:pt idx="3">
                        <c:v>123.51671306676869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5E-46D9-A7DE-BA03391940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Project'!$A$24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Project'!$Q$21:$Q$22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Project'!$R$21:$R$22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65.974827656219617</c:v>
                      </c:pt>
                      <c:pt idx="1">
                        <c:v>65.974827656219617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5E-46D9-A7DE-BA033919400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Project'!$A$25</c15:sqref>
                        </c15:formulaRef>
                      </c:ext>
                    </c:extLst>
                    <c:strCache>
                      <c:ptCount val="1"/>
                      <c:pt idx="0">
                        <c:v>Natural Gas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Project'!$U$20:$U$23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2.0119419000000001</c:v>
                      </c:pt>
                      <c:pt idx="2">
                        <c:v>2.0119419000000001</c:v>
                      </c:pt>
                      <c:pt idx="3">
                        <c:v>2.6261595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Project'!$V$20:$V$23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85.840796767199464</c:v>
                      </c:pt>
                      <c:pt idx="1">
                        <c:v>85.840796767199464</c:v>
                      </c:pt>
                      <c:pt idx="2">
                        <c:v>87.41249957961432</c:v>
                      </c:pt>
                      <c:pt idx="3">
                        <c:v>87.41249957961432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5E-46D9-A7DE-BA03391940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Project'!$A$27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Project'!$Y$19:$Y$22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1.2670496999999998</c:v>
                      </c:pt>
                      <c:pt idx="2">
                        <c:v>1.2670496999999998</c:v>
                      </c:pt>
                      <c:pt idx="3">
                        <c:v>2.5340993999999997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Project'!$Z$19:$Z$22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93.302403190420463</c:v>
                      </c:pt>
                      <c:pt idx="1">
                        <c:v>93.302403190420463</c:v>
                      </c:pt>
                      <c:pt idx="2">
                        <c:v>94.4</c:v>
                      </c:pt>
                      <c:pt idx="3">
                        <c:v>94.4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5E-46D9-A7DE-BA03391940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Project'!$A$29</c15:sqref>
                        </c15:formulaRef>
                      </c:ext>
                    </c:extLst>
                    <c:strCache>
                      <c:ptCount val="1"/>
                      <c:pt idx="0">
                        <c:v>Steel&amp;Iron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Project'!$Y$1:$Y$12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0.77191739999999998</c:v>
                      </c:pt>
                      <c:pt idx="2">
                        <c:v>0.77191739999999998</c:v>
                      </c:pt>
                      <c:pt idx="3">
                        <c:v>1.6523631000000001</c:v>
                      </c:pt>
                      <c:pt idx="4">
                        <c:v>1.6523631000000001</c:v>
                      </c:pt>
                      <c:pt idx="5">
                        <c:v>1.8897156000000002</c:v>
                      </c:pt>
                      <c:pt idx="6">
                        <c:v>1.8897156000000002</c:v>
                      </c:pt>
                      <c:pt idx="7">
                        <c:v>2.051577</c:v>
                      </c:pt>
                      <c:pt idx="8">
                        <c:v>2.051577</c:v>
                      </c:pt>
                      <c:pt idx="9">
                        <c:v>2.1268062000000003</c:v>
                      </c:pt>
                      <c:pt idx="10">
                        <c:v>2.1268062000000003</c:v>
                      </c:pt>
                      <c:pt idx="11">
                        <c:v>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Project'!$Z$1:$Z$12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126.85149002661225</c:v>
                      </c:pt>
                      <c:pt idx="1">
                        <c:v>126.85149002661225</c:v>
                      </c:pt>
                      <c:pt idx="2">
                        <c:v>139.35725257904397</c:v>
                      </c:pt>
                      <c:pt idx="3">
                        <c:v>139.35725257904397</c:v>
                      </c:pt>
                      <c:pt idx="4">
                        <c:v>142.80431009858495</c:v>
                      </c:pt>
                      <c:pt idx="5">
                        <c:v>142.80431009858495</c:v>
                      </c:pt>
                      <c:pt idx="6">
                        <c:v>155.7610304823281</c:v>
                      </c:pt>
                      <c:pt idx="7">
                        <c:v>155.7610304823281</c:v>
                      </c:pt>
                      <c:pt idx="8">
                        <c:v>166.46735246005804</c:v>
                      </c:pt>
                      <c:pt idx="9">
                        <c:v>166.46735246005804</c:v>
                      </c:pt>
                      <c:pt idx="10">
                        <c:v>168</c:v>
                      </c:pt>
                      <c:pt idx="11">
                        <c:v>168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5E-46D9-A7DE-BA0339194008}"/>
                  </c:ext>
                </c:extLst>
              </c15:ser>
            </c15:filteredScatterSeries>
          </c:ext>
        </c:extLst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'[1]Palo Verde'!$A$28</c:f>
              <c:strCache>
                <c:ptCount val="1"/>
                <c:pt idx="0">
                  <c:v>Coal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'[1]Palo Verde'!$R$22:$R$23</c:f>
              <c:numCache>
                <c:formatCode>General</c:formatCode>
                <c:ptCount val="2"/>
                <c:pt idx="0">
                  <c:v>0</c:v>
                </c:pt>
                <c:pt idx="1">
                  <c:v>2.4</c:v>
                </c:pt>
              </c:numCache>
            </c:numRef>
          </c:xVal>
          <c:yVal>
            <c:numRef>
              <c:f>'[1]Palo Verde'!$S$22:$S$23</c:f>
              <c:numCache>
                <c:formatCode>General</c:formatCode>
                <c:ptCount val="2"/>
                <c:pt idx="0">
                  <c:v>72.64</c:v>
                </c:pt>
                <c:pt idx="1">
                  <c:v>72.64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8-4E7F-ACFD-A6EAA5E1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'[1]South Texas Project'!$A$2</c15:sqref>
                        </c15:formulaRef>
                      </c:ext>
                    </c:extLst>
                    <c:strCache>
                      <c:ptCount val="1"/>
                      <c:pt idx="0">
                        <c:v>Bioethanol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'[1]Palo Verde'!$J$2:$J$41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9.1849385319508994E-2</c:v>
                      </c:pt>
                      <c:pt idx="2">
                        <c:v>9.1849385319508994E-2</c:v>
                      </c:pt>
                      <c:pt idx="3">
                        <c:v>0.26719821183857162</c:v>
                      </c:pt>
                      <c:pt idx="4">
                        <c:v>0.26719821183857162</c:v>
                      </c:pt>
                      <c:pt idx="5">
                        <c:v>0.43419709423767888</c:v>
                      </c:pt>
                      <c:pt idx="6">
                        <c:v>0.43419709423767888</c:v>
                      </c:pt>
                      <c:pt idx="7">
                        <c:v>0.62624580899665228</c:v>
                      </c:pt>
                      <c:pt idx="8">
                        <c:v>0.62624580899665228</c:v>
                      </c:pt>
                      <c:pt idx="9">
                        <c:v>0.79324469139575959</c:v>
                      </c:pt>
                      <c:pt idx="10">
                        <c:v>0.79324469139575959</c:v>
                      </c:pt>
                      <c:pt idx="11">
                        <c:v>0.90179396495517927</c:v>
                      </c:pt>
                      <c:pt idx="12">
                        <c:v>0.90179396495517927</c:v>
                      </c:pt>
                      <c:pt idx="13">
                        <c:v>1.0019932943946437</c:v>
                      </c:pt>
                      <c:pt idx="14">
                        <c:v>1.0019932943946437</c:v>
                      </c:pt>
                      <c:pt idx="15">
                        <c:v>1.102192623834108</c:v>
                      </c:pt>
                      <c:pt idx="16">
                        <c:v>1.102192623834108</c:v>
                      </c:pt>
                      <c:pt idx="17">
                        <c:v>1.2357917297533938</c:v>
                      </c:pt>
                      <c:pt idx="18">
                        <c:v>1.2357917297533938</c:v>
                      </c:pt>
                      <c:pt idx="19">
                        <c:v>1.3693908356726796</c:v>
                      </c:pt>
                      <c:pt idx="20">
                        <c:v>1.3693908356726796</c:v>
                      </c:pt>
                      <c:pt idx="21">
                        <c:v>1.472930142760126</c:v>
                      </c:pt>
                      <c:pt idx="22">
                        <c:v>1.472930142760126</c:v>
                      </c:pt>
                      <c:pt idx="23">
                        <c:v>1.563109539255644</c:v>
                      </c:pt>
                      <c:pt idx="24">
                        <c:v>1.563109539255644</c:v>
                      </c:pt>
                      <c:pt idx="25">
                        <c:v>1.6466089804551975</c:v>
                      </c:pt>
                      <c:pt idx="26">
                        <c:v>1.6466089804551975</c:v>
                      </c:pt>
                      <c:pt idx="27">
                        <c:v>1.7301084216547511</c:v>
                      </c:pt>
                      <c:pt idx="28">
                        <c:v>1.7301084216547511</c:v>
                      </c:pt>
                      <c:pt idx="29">
                        <c:v>1.9138071922937692</c:v>
                      </c:pt>
                      <c:pt idx="30">
                        <c:v>1.9138071922937692</c:v>
                      </c:pt>
                      <c:pt idx="31">
                        <c:v>2.0056565776132782</c:v>
                      </c:pt>
                      <c:pt idx="32">
                        <c:v>2.0056565776132782</c:v>
                      </c:pt>
                      <c:pt idx="33">
                        <c:v>2.0874860299888409</c:v>
                      </c:pt>
                      <c:pt idx="34">
                        <c:v>2.0874860299888409</c:v>
                      </c:pt>
                      <c:pt idx="35">
                        <c:v>2.1542855829484839</c:v>
                      </c:pt>
                      <c:pt idx="36">
                        <c:v>2.1542855829484839</c:v>
                      </c:pt>
                      <c:pt idx="37">
                        <c:v>2.2377850241480375</c:v>
                      </c:pt>
                      <c:pt idx="38">
                        <c:v>2.2377850241480375</c:v>
                      </c:pt>
                      <c:pt idx="39">
                        <c:v>2.3045845771076805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'[1]Palo Verde'!$K$2:$K$41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82.29</c:v>
                      </c:pt>
                      <c:pt idx="1">
                        <c:v>82.29</c:v>
                      </c:pt>
                      <c:pt idx="2">
                        <c:v>226.389375</c:v>
                      </c:pt>
                      <c:pt idx="3">
                        <c:v>226.389375</c:v>
                      </c:pt>
                      <c:pt idx="4">
                        <c:v>259.90884615384613</c:v>
                      </c:pt>
                      <c:pt idx="5">
                        <c:v>259.90884615384613</c:v>
                      </c:pt>
                      <c:pt idx="6">
                        <c:v>279.76279999999997</c:v>
                      </c:pt>
                      <c:pt idx="7">
                        <c:v>279.76279999999997</c:v>
                      </c:pt>
                      <c:pt idx="8">
                        <c:v>290.82957894736842</c:v>
                      </c:pt>
                      <c:pt idx="9">
                        <c:v>290.82957894736842</c:v>
                      </c:pt>
                      <c:pt idx="10">
                        <c:v>306.42842592592592</c:v>
                      </c:pt>
                      <c:pt idx="11">
                        <c:v>306.42842592592592</c:v>
                      </c:pt>
                      <c:pt idx="12">
                        <c:v>323.82958333333329</c:v>
                      </c:pt>
                      <c:pt idx="13">
                        <c:v>323.82958333333329</c:v>
                      </c:pt>
                      <c:pt idx="14">
                        <c:v>342.58325757575756</c:v>
                      </c:pt>
                      <c:pt idx="15">
                        <c:v>342.58325757575756</c:v>
                      </c:pt>
                      <c:pt idx="16">
                        <c:v>365.29317567567568</c:v>
                      </c:pt>
                      <c:pt idx="17">
                        <c:v>365.29317567567568</c:v>
                      </c:pt>
                      <c:pt idx="18">
                        <c:v>384.53286585365851</c:v>
                      </c:pt>
                      <c:pt idx="19">
                        <c:v>384.53286585365851</c:v>
                      </c:pt>
                      <c:pt idx="20">
                        <c:v>399.57996598639454</c:v>
                      </c:pt>
                      <c:pt idx="21">
                        <c:v>399.57996598639454</c:v>
                      </c:pt>
                      <c:pt idx="22">
                        <c:v>417.90131410256402</c:v>
                      </c:pt>
                      <c:pt idx="23">
                        <c:v>417.90131410256402</c:v>
                      </c:pt>
                      <c:pt idx="24">
                        <c:v>433.48136916835693</c:v>
                      </c:pt>
                      <c:pt idx="25">
                        <c:v>433.48136916835693</c:v>
                      </c:pt>
                      <c:pt idx="26">
                        <c:v>447.5281177606177</c:v>
                      </c:pt>
                      <c:pt idx="27">
                        <c:v>447.5281177606177</c:v>
                      </c:pt>
                      <c:pt idx="28">
                        <c:v>450</c:v>
                      </c:pt>
                      <c:pt idx="29">
                        <c:v>450</c:v>
                      </c:pt>
                      <c:pt idx="30">
                        <c:v>456.58208159866774</c:v>
                      </c:pt>
                      <c:pt idx="31">
                        <c:v>456.58208159866774</c:v>
                      </c:pt>
                      <c:pt idx="32">
                        <c:v>473.4467039999999</c:v>
                      </c:pt>
                      <c:pt idx="33">
                        <c:v>473.4467039999999</c:v>
                      </c:pt>
                      <c:pt idx="34">
                        <c:v>484.06510077519368</c:v>
                      </c:pt>
                      <c:pt idx="35">
                        <c:v>484.06510077519368</c:v>
                      </c:pt>
                      <c:pt idx="36">
                        <c:v>495.76498507462679</c:v>
                      </c:pt>
                      <c:pt idx="37">
                        <c:v>495.76498507462679</c:v>
                      </c:pt>
                      <c:pt idx="38">
                        <c:v>526.90864179104472</c:v>
                      </c:pt>
                      <c:pt idx="39">
                        <c:v>526.90864179104472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A28-4E7F-ACFD-A6EAA5E18D0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'[1]South Texas Project'!$A$21</c15:sqref>
                        </c15:formulaRef>
                      </c:ext>
                    </c:extLst>
                    <c:strCache>
                      <c:ptCount val="1"/>
                      <c:pt idx="0">
                        <c:v>Ammonia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Verde'!$N$22:$N$23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Verde'!$O$22:$O$23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80.131016671594907</c:v>
                      </c:pt>
                      <c:pt idx="1">
                        <c:v>80.131016671594907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28-4E7F-ACFD-A6EAA5E18D0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Verde'!$A$30</c15:sqref>
                        </c15:formulaRef>
                      </c:ext>
                    </c:extLst>
                    <c:strCache>
                      <c:ptCount val="1"/>
                      <c:pt idx="0">
                        <c:v>Cement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Verde'!$R$28:$R$31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1.7088212700000001</c:v>
                      </c:pt>
                      <c:pt idx="2">
                        <c:v>1.7088212700000001</c:v>
                      </c:pt>
                      <c:pt idx="3">
                        <c:v>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Verde'!$S$28:$S$31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126.77491213976</c:v>
                      </c:pt>
                      <c:pt idx="1">
                        <c:v>126.77491213976</c:v>
                      </c:pt>
                      <c:pt idx="2">
                        <c:v>130.39717611802243</c:v>
                      </c:pt>
                      <c:pt idx="3">
                        <c:v>130.39717611802243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28-4E7F-ACFD-A6EAA5E18D0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Verde'!$A$29</c15:sqref>
                        </c15:formulaRef>
                      </c:ext>
                    </c:extLst>
                    <c:strCache>
                      <c:ptCount val="1"/>
                      <c:pt idx="0">
                        <c:v>Natural Gas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Verde'!$R$25:$R$26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2.2549608000000001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Verde'!$S$25:$S$26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83.800796767199458</c:v>
                      </c:pt>
                      <c:pt idx="1">
                        <c:v>83.800796767199458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28-4E7F-ACFD-A6EAA5E18D0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[1]Braidwood!$A$22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Verde'!$N$28:$N$33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0.96898679999999993</c:v>
                      </c:pt>
                      <c:pt idx="2">
                        <c:v>0.96898679999999993</c:v>
                      </c:pt>
                      <c:pt idx="3">
                        <c:v>1.7666360999999999</c:v>
                      </c:pt>
                      <c:pt idx="4">
                        <c:v>1.7666360999999999</c:v>
                      </c:pt>
                      <c:pt idx="5">
                        <c:v>2.3953085999999999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Verde'!$O$28:$O$33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120.27240319042046</c:v>
                      </c:pt>
                      <c:pt idx="1">
                        <c:v>120.27240319042046</c:v>
                      </c:pt>
                      <c:pt idx="2">
                        <c:v>122.62475682623713</c:v>
                      </c:pt>
                      <c:pt idx="3">
                        <c:v>122.62475682623713</c:v>
                      </c:pt>
                      <c:pt idx="4">
                        <c:v>125.77890731185182</c:v>
                      </c:pt>
                      <c:pt idx="5">
                        <c:v>125.77890731185182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28-4E7F-ACFD-A6EAA5E18D0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[1]Braidwood!$A$25</c15:sqref>
                        </c15:formulaRef>
                      </c:ext>
                    </c:extLst>
                    <c:strCache>
                      <c:ptCount val="1"/>
                      <c:pt idx="0">
                        <c:v>Steel Mills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Verde'!$N$25:$N$26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'[1]Palo Verde'!$O$25:$O$26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174.65149002661227</c:v>
                      </c:pt>
                      <c:pt idx="1">
                        <c:v>174.65149002661227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28-4E7F-ACFD-A6EAA5E18D0D}"/>
                  </c:ext>
                </c:extLst>
              </c15:ser>
            </c15:filteredScatterSeries>
          </c:ext>
        </c:extLst>
      </c:scatterChart>
      <c:valAx>
        <c:axId val="1158163264"/>
        <c:scaling>
          <c:orientation val="minMax"/>
          <c:max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Ethanol-Coal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'Prairie Island'!$AC$2:$AC$17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0.24121999999999999</c:v>
                </c:pt>
                <c:pt idx="2">
                  <c:v>0.24121999999999999</c:v>
                </c:pt>
                <c:pt idx="3">
                  <c:v>0.51955099999999999</c:v>
                </c:pt>
                <c:pt idx="4">
                  <c:v>0.51955099999999999</c:v>
                </c:pt>
                <c:pt idx="5">
                  <c:v>0.75520500000000002</c:v>
                </c:pt>
                <c:pt idx="6">
                  <c:v>0.75520500000000002</c:v>
                </c:pt>
                <c:pt idx="7">
                  <c:v>0.96673699999999996</c:v>
                </c:pt>
                <c:pt idx="8">
                  <c:v>0.96673699999999996</c:v>
                </c:pt>
                <c:pt idx="9">
                  <c:v>1.5767370000000001</c:v>
                </c:pt>
                <c:pt idx="10">
                  <c:v>1.5767370000000001</c:v>
                </c:pt>
                <c:pt idx="11">
                  <c:v>1.6787920000000001</c:v>
                </c:pt>
                <c:pt idx="12">
                  <c:v>1.6787920000000001</c:v>
                </c:pt>
                <c:pt idx="13">
                  <c:v>1.790125</c:v>
                </c:pt>
                <c:pt idx="14">
                  <c:v>1.790125</c:v>
                </c:pt>
                <c:pt idx="15">
                  <c:v>1.87548</c:v>
                </c:pt>
              </c:numCache>
            </c:numRef>
          </c:xVal>
          <c:yVal>
            <c:numRef>
              <c:f>'Prairie Island'!$AD$2:$AD$17</c:f>
              <c:numCache>
                <c:formatCode>0.00</c:formatCode>
                <c:ptCount val="16"/>
                <c:pt idx="0">
                  <c:v>43.44</c:v>
                </c:pt>
                <c:pt idx="1">
                  <c:v>43.44</c:v>
                </c:pt>
                <c:pt idx="2">
                  <c:v>44.206071723468909</c:v>
                </c:pt>
                <c:pt idx="3">
                  <c:v>44.206071723468909</c:v>
                </c:pt>
                <c:pt idx="4">
                  <c:v>48.09185401314874</c:v>
                </c:pt>
                <c:pt idx="5">
                  <c:v>48.09185401314874</c:v>
                </c:pt>
                <c:pt idx="6">
                  <c:v>52.106843091761256</c:v>
                </c:pt>
                <c:pt idx="7">
                  <c:v>52.106843091761256</c:v>
                </c:pt>
                <c:pt idx="8">
                  <c:v>59.841694061850511</c:v>
                </c:pt>
                <c:pt idx="9">
                  <c:v>59.841694061850511</c:v>
                </c:pt>
                <c:pt idx="10">
                  <c:v>61.901789095969001</c:v>
                </c:pt>
                <c:pt idx="11">
                  <c:v>61.901789095969001</c:v>
                </c:pt>
                <c:pt idx="12">
                  <c:v>63.906216169261917</c:v>
                </c:pt>
                <c:pt idx="13">
                  <c:v>63.906216169261917</c:v>
                </c:pt>
                <c:pt idx="14">
                  <c:v>67.706918164949755</c:v>
                </c:pt>
                <c:pt idx="15">
                  <c:v>67.706918164949755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5-4A7C-86EE-4DE7E653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'[1]Davis Besse'!$A$11</c:f>
              <c:strCache>
                <c:ptCount val="1"/>
                <c:pt idx="0">
                  <c:v>Ammonia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'[1]Davis Besse'!$V$22:$V$25</c:f>
              <c:numCache>
                <c:formatCode>General</c:formatCode>
                <c:ptCount val="4"/>
                <c:pt idx="0">
                  <c:v>0</c:v>
                </c:pt>
                <c:pt idx="1">
                  <c:v>1.2027402</c:v>
                </c:pt>
                <c:pt idx="2">
                  <c:v>1.2027402</c:v>
                </c:pt>
                <c:pt idx="3">
                  <c:v>1.3592599999999999</c:v>
                </c:pt>
              </c:numCache>
            </c:numRef>
          </c:xVal>
          <c:yVal>
            <c:numRef>
              <c:f>'[1]Davis Besse'!$W$22:$W$25</c:f>
              <c:numCache>
                <c:formatCode>General</c:formatCode>
                <c:ptCount val="4"/>
                <c:pt idx="0">
                  <c:v>37.821016671594897</c:v>
                </c:pt>
                <c:pt idx="1">
                  <c:v>37.821016671594897</c:v>
                </c:pt>
                <c:pt idx="2">
                  <c:v>61.149405855415516</c:v>
                </c:pt>
                <c:pt idx="3">
                  <c:v>61.149405855415516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5-4F35-A4C1-8DFC72B0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'[1]Davis Besse'!$A$2</c15:sqref>
                        </c15:formulaRef>
                      </c:ext>
                    </c:extLst>
                    <c:strCache>
                      <c:ptCount val="1"/>
                      <c:pt idx="0">
                        <c:v>Bioethanol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'[1]Davis Besse'!$J$2:$J$18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0.28000000000000003</c:v>
                      </c:pt>
                      <c:pt idx="3">
                        <c:v>0.41</c:v>
                      </c:pt>
                      <c:pt idx="4">
                        <c:v>0.41</c:v>
                      </c:pt>
                      <c:pt idx="5">
                        <c:v>0.59</c:v>
                      </c:pt>
                      <c:pt idx="6">
                        <c:v>0.59</c:v>
                      </c:pt>
                      <c:pt idx="7">
                        <c:v>0.84</c:v>
                      </c:pt>
                      <c:pt idx="9">
                        <c:v>0.84</c:v>
                      </c:pt>
                      <c:pt idx="10">
                        <c:v>1.0900000000000001</c:v>
                      </c:pt>
                      <c:pt idx="11">
                        <c:v>1.0900000000000001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1.3</c:v>
                      </c:pt>
                      <c:pt idx="15">
                        <c:v>1.3</c:v>
                      </c:pt>
                      <c:pt idx="16">
                        <c:v>1.39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'[1]Davis Besse'!$K$2:$K$18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46.88</c:v>
                      </c:pt>
                      <c:pt idx="1">
                        <c:v>46.88</c:v>
                      </c:pt>
                      <c:pt idx="2">
                        <c:v>50.84</c:v>
                      </c:pt>
                      <c:pt idx="3">
                        <c:v>50.84</c:v>
                      </c:pt>
                      <c:pt idx="4">
                        <c:v>53.93</c:v>
                      </c:pt>
                      <c:pt idx="5">
                        <c:v>53.93</c:v>
                      </c:pt>
                      <c:pt idx="6">
                        <c:v>60.12</c:v>
                      </c:pt>
                      <c:pt idx="7">
                        <c:v>60.12</c:v>
                      </c:pt>
                      <c:pt idx="9">
                        <c:v>64.31</c:v>
                      </c:pt>
                      <c:pt idx="10">
                        <c:v>64.31</c:v>
                      </c:pt>
                      <c:pt idx="11">
                        <c:v>68.58</c:v>
                      </c:pt>
                      <c:pt idx="12">
                        <c:v>68.58</c:v>
                      </c:pt>
                      <c:pt idx="13">
                        <c:v>75</c:v>
                      </c:pt>
                      <c:pt idx="14">
                        <c:v>75</c:v>
                      </c:pt>
                      <c:pt idx="15">
                        <c:v>80.680000000000007</c:v>
                      </c:pt>
                      <c:pt idx="16">
                        <c:v>80.680000000000007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B55-4F35-A4C1-8DFC72B0F2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Besse'!$A$13</c15:sqref>
                        </c15:formulaRef>
                      </c:ext>
                    </c:extLst>
                    <c:strCache>
                      <c:ptCount val="1"/>
                      <c:pt idx="0">
                        <c:v>Cement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Besse'!$J$27:$J$30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0.54386001000000006</c:v>
                      </c:pt>
                      <c:pt idx="2">
                        <c:v>0.54386001000000006</c:v>
                      </c:pt>
                      <c:pt idx="3">
                        <c:v>1.3592599999999999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Besse'!$K$27:$K$30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122.33491213976029</c:v>
                      </c:pt>
                      <c:pt idx="1">
                        <c:v>122.33491213976029</c:v>
                      </c:pt>
                      <c:pt idx="2">
                        <c:v>128.91565305047641</c:v>
                      </c:pt>
                      <c:pt idx="3">
                        <c:v>128.91565305047641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55-4F35-A4C1-8DFC72B0F2D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Besse'!$A$14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Besse'!$P$24:$P$25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1.3592599999999999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Besse'!$Q$24:$Q$25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66.584827656219616</c:v>
                      </c:pt>
                      <c:pt idx="1">
                        <c:v>66.584827656219616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5-4F35-A4C1-8DFC72B0F2D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Besse'!$A$15</c15:sqref>
                        </c15:formulaRef>
                      </c:ext>
                    </c:extLst>
                    <c:strCache>
                      <c:ptCount val="1"/>
                      <c:pt idx="0">
                        <c:v>Natural Gas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Besse'!$W$2:$W$3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1.36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Besse'!$X$2:$X$3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104.24517847920433</c:v>
                      </c:pt>
                      <c:pt idx="1">
                        <c:v>104.24517847920433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55-4F35-A4C1-8DFC72B0F2D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[1]Cooper!$A$12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Besse'!$W$6:$W$9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1.0321747999999999</c:v>
                      </c:pt>
                      <c:pt idx="2">
                        <c:v>1.0321747999999999</c:v>
                      </c:pt>
                      <c:pt idx="3">
                        <c:v>1.3592599999999999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Besse'!$X$6:$X$9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119.96240319042046</c:v>
                      </c:pt>
                      <c:pt idx="1">
                        <c:v>119.96240319042046</c:v>
                      </c:pt>
                      <c:pt idx="2">
                        <c:v>124.26254630064221</c:v>
                      </c:pt>
                      <c:pt idx="3">
                        <c:v>124.26254630064221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55-4F35-A4C1-8DFC72B0F2D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[1]Braidwood!$A$25</c15:sqref>
                        </c15:formulaRef>
                      </c:ext>
                    </c:extLst>
                    <c:strCache>
                      <c:ptCount val="1"/>
                      <c:pt idx="0">
                        <c:v>Steel Mills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Besse'!$W$12:$W$13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1.3592599999999999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'[1]Davis Besse'!$X$12:$X$13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116.55149002661226</c:v>
                      </c:pt>
                      <c:pt idx="1">
                        <c:v>116.55149002661226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55-4F35-A4C1-8DFC72B0F2D3}"/>
                  </c:ext>
                </c:extLst>
              </c15:ser>
            </c15:filteredScatterSeries>
          </c:ext>
        </c:extLst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Bioethanol-Ammonia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Cooper!$W$2:$W$5</c:f>
              <c:numCache>
                <c:formatCode>0.0</c:formatCode>
                <c:ptCount val="4"/>
                <c:pt idx="0">
                  <c:v>0</c:v>
                </c:pt>
                <c:pt idx="1">
                  <c:v>0.39</c:v>
                </c:pt>
                <c:pt idx="2">
                  <c:v>0.39</c:v>
                </c:pt>
                <c:pt idx="3">
                  <c:v>1.1600000000000001</c:v>
                </c:pt>
              </c:numCache>
            </c:numRef>
          </c:xVal>
          <c:yVal>
            <c:numRef>
              <c:f>Cooper!$X$2:$X$5</c:f>
              <c:numCache>
                <c:formatCode>0.0</c:formatCode>
                <c:ptCount val="4"/>
                <c:pt idx="0">
                  <c:v>42.39</c:v>
                </c:pt>
                <c:pt idx="1">
                  <c:v>42.39</c:v>
                </c:pt>
                <c:pt idx="2">
                  <c:v>48.437830032006936</c:v>
                </c:pt>
                <c:pt idx="3">
                  <c:v>48.437830032006936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4-4A5F-8809-4AF18218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38100</xdr:rowOff>
    </xdr:from>
    <xdr:to>
      <xdr:col>11</xdr:col>
      <xdr:colOff>590550</xdr:colOff>
      <xdr:row>14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26D78-5254-42DA-A40B-1D01A872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2495550</xdr:colOff>
      <xdr:row>3</xdr:row>
      <xdr:rowOff>47625</xdr:rowOff>
    </xdr:from>
    <xdr:to>
      <xdr:col>6</xdr:col>
      <xdr:colOff>149225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D853E-44A7-4B93-A503-D41F0B478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19050</xdr:rowOff>
    </xdr:from>
    <xdr:to>
      <xdr:col>14</xdr:col>
      <xdr:colOff>247650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7A992-4405-4FC4-8A6E-3EE64D92F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253999</xdr:colOff>
      <xdr:row>3</xdr:row>
      <xdr:rowOff>171450</xdr:rowOff>
    </xdr:from>
    <xdr:to>
      <xdr:col>25</xdr:col>
      <xdr:colOff>257174</xdr:colOff>
      <xdr:row>23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92866-489E-4932-843A-D126483C0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323015</xdr:colOff>
      <xdr:row>19</xdr:row>
      <xdr:rowOff>99189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5C30-10AB-4832-9BAF-921127570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920750</xdr:rowOff>
    </xdr:from>
    <xdr:to>
      <xdr:col>17</xdr:col>
      <xdr:colOff>501650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DC15-3892-4DC8-B363-74D0A31A1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ERRMA/Documents/CO2%20Logistic/Compil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raidwood"/>
      <sheetName val="South Texas Project"/>
      <sheetName val="Palo Verde"/>
      <sheetName val="Prairie Island"/>
      <sheetName val="Davis Besse"/>
      <sheetName val="Cooper"/>
      <sheetName val="California"/>
    </sheetNames>
    <sheetDataSet>
      <sheetData sheetId="0"/>
      <sheetData sheetId="1">
        <row r="2">
          <cell r="A2" t="str">
            <v>Bioethanol</v>
          </cell>
          <cell r="G2">
            <v>0</v>
          </cell>
          <cell r="H2">
            <v>25.35</v>
          </cell>
          <cell r="S2">
            <v>0</v>
          </cell>
          <cell r="T2">
            <v>66.58</v>
          </cell>
        </row>
        <row r="3">
          <cell r="G3">
            <v>0.68</v>
          </cell>
          <cell r="H3">
            <v>25.35</v>
          </cell>
          <cell r="S3">
            <v>3.2622239999999998</v>
          </cell>
          <cell r="T3">
            <v>66.58</v>
          </cell>
        </row>
        <row r="4">
          <cell r="G4">
            <v>0.68</v>
          </cell>
          <cell r="H4">
            <v>28.73</v>
          </cell>
        </row>
        <row r="5">
          <cell r="G5">
            <v>1.37</v>
          </cell>
          <cell r="H5">
            <v>28.73</v>
          </cell>
        </row>
        <row r="6">
          <cell r="G6">
            <v>1.37</v>
          </cell>
          <cell r="H6">
            <v>30.69</v>
          </cell>
        </row>
        <row r="7">
          <cell r="G7">
            <v>1.91</v>
          </cell>
          <cell r="H7">
            <v>30.69</v>
          </cell>
          <cell r="S7">
            <v>0</v>
          </cell>
          <cell r="T7">
            <v>99.160796767199457</v>
          </cell>
        </row>
        <row r="8">
          <cell r="G8">
            <v>1.91</v>
          </cell>
          <cell r="H8">
            <v>31.83</v>
          </cell>
          <cell r="S8">
            <v>1.3474773</v>
          </cell>
          <cell r="T8">
            <v>99.160796767199457</v>
          </cell>
        </row>
        <row r="9">
          <cell r="G9">
            <v>2.19</v>
          </cell>
          <cell r="H9">
            <v>31.83</v>
          </cell>
          <cell r="S9">
            <v>1.3474773</v>
          </cell>
          <cell r="T9">
            <v>103.32581931125266</v>
          </cell>
        </row>
        <row r="10">
          <cell r="G10">
            <v>2.19</v>
          </cell>
          <cell r="H10">
            <v>34.56</v>
          </cell>
          <cell r="S10">
            <v>2.2915133999999999</v>
          </cell>
          <cell r="T10">
            <v>103.32581931125266</v>
          </cell>
        </row>
        <row r="11">
          <cell r="G11">
            <v>2.44</v>
          </cell>
          <cell r="H11">
            <v>34.56</v>
          </cell>
          <cell r="S11">
            <v>2.2915133999999999</v>
          </cell>
          <cell r="T11">
            <v>104.08945857839413</v>
          </cell>
        </row>
        <row r="12">
          <cell r="A12" t="str">
            <v>Ammonia</v>
          </cell>
          <cell r="G12">
            <v>2.44</v>
          </cell>
          <cell r="H12">
            <v>37.35</v>
          </cell>
          <cell r="S12">
            <v>2.5705431000000001</v>
          </cell>
          <cell r="T12">
            <v>104.08945857839413</v>
          </cell>
        </row>
        <row r="13">
          <cell r="G13">
            <v>2.69</v>
          </cell>
          <cell r="H13">
            <v>37.35</v>
          </cell>
          <cell r="S13">
            <v>2.5705431000000001</v>
          </cell>
          <cell r="T13">
            <v>107.12809507197558</v>
          </cell>
        </row>
        <row r="14">
          <cell r="G14">
            <v>2.69</v>
          </cell>
          <cell r="H14">
            <v>39.22</v>
          </cell>
          <cell r="S14">
            <v>3.2622239999999998</v>
          </cell>
          <cell r="T14">
            <v>107.12809507197558</v>
          </cell>
        </row>
        <row r="15">
          <cell r="A15" t="str">
            <v>Cement</v>
          </cell>
          <cell r="G15">
            <v>2.86</v>
          </cell>
          <cell r="H15">
            <v>39.22</v>
          </cell>
        </row>
        <row r="16">
          <cell r="G16">
            <v>2.86</v>
          </cell>
          <cell r="H16">
            <v>41.25</v>
          </cell>
        </row>
        <row r="17">
          <cell r="A17" t="str">
            <v>Coal</v>
          </cell>
          <cell r="G17">
            <v>3.03</v>
          </cell>
          <cell r="H17">
            <v>41.25</v>
          </cell>
          <cell r="S17">
            <v>0</v>
          </cell>
          <cell r="T17">
            <v>102.91240319042046</v>
          </cell>
        </row>
        <row r="18">
          <cell r="A18" t="str">
            <v>Natural Gas</v>
          </cell>
          <cell r="G18">
            <v>3.03</v>
          </cell>
          <cell r="H18">
            <v>43.54</v>
          </cell>
          <cell r="S18">
            <v>1.4912118000000001</v>
          </cell>
          <cell r="T18">
            <v>102.91240319042046</v>
          </cell>
        </row>
        <row r="19">
          <cell r="G19">
            <v>3.22</v>
          </cell>
          <cell r="H19">
            <v>43.54</v>
          </cell>
          <cell r="S19">
            <v>1.4912118000000001</v>
          </cell>
          <cell r="T19">
            <v>114.13921458551435</v>
          </cell>
        </row>
        <row r="20">
          <cell r="G20">
            <v>3.22</v>
          </cell>
          <cell r="H20">
            <v>45.33</v>
          </cell>
          <cell r="S20">
            <v>2.3989482000000004</v>
          </cell>
          <cell r="T20">
            <v>114.13921458551435</v>
          </cell>
        </row>
        <row r="21">
          <cell r="G21">
            <v>3.32</v>
          </cell>
          <cell r="H21">
            <v>45.33</v>
          </cell>
          <cell r="S21">
            <v>2.3989482000000004</v>
          </cell>
          <cell r="T21">
            <v>123.42585476333512</v>
          </cell>
        </row>
        <row r="22">
          <cell r="A22" t="str">
            <v>Hydrogen</v>
          </cell>
          <cell r="S22">
            <v>3.2622239999999998</v>
          </cell>
          <cell r="T22">
            <v>123.42585476333512</v>
          </cell>
        </row>
        <row r="24">
          <cell r="G24">
            <v>0</v>
          </cell>
          <cell r="H24">
            <v>41.431016671594861</v>
          </cell>
          <cell r="K24">
            <v>0</v>
          </cell>
          <cell r="L24">
            <v>125.64491213976028</v>
          </cell>
        </row>
        <row r="25">
          <cell r="A25" t="str">
            <v>Steel Mills</v>
          </cell>
          <cell r="G25">
            <v>1.5347988000000001</v>
          </cell>
          <cell r="H25">
            <v>41.431016671594861</v>
          </cell>
          <cell r="K25">
            <v>1.7457133799999998</v>
          </cell>
          <cell r="L25">
            <v>125.64491213976028</v>
          </cell>
          <cell r="S25">
            <v>0</v>
          </cell>
          <cell r="T25">
            <v>117.68</v>
          </cell>
        </row>
        <row r="26">
          <cell r="G26">
            <v>1.5347988000000001</v>
          </cell>
          <cell r="H26">
            <v>45.122170183019826</v>
          </cell>
          <cell r="K26">
            <v>1.7457133799999998</v>
          </cell>
          <cell r="L26">
            <v>126.4630836360156</v>
          </cell>
          <cell r="S26">
            <v>3.2622239999999998</v>
          </cell>
          <cell r="T26">
            <v>117.68</v>
          </cell>
        </row>
        <row r="27">
          <cell r="G27">
            <v>2.7128730000000001</v>
          </cell>
          <cell r="H27">
            <v>45.122170183019826</v>
          </cell>
          <cell r="K27">
            <v>3.2622239999999998</v>
          </cell>
          <cell r="L27">
            <v>126.4630836360156</v>
          </cell>
        </row>
        <row r="28">
          <cell r="G28">
            <v>2.7128730000000001</v>
          </cell>
          <cell r="H28">
            <v>47.29430619125997</v>
          </cell>
        </row>
        <row r="29">
          <cell r="G29">
            <v>3.2622240000000002</v>
          </cell>
          <cell r="H29">
            <v>47.29430619125997</v>
          </cell>
        </row>
      </sheetData>
      <sheetData sheetId="2">
        <row r="1">
          <cell r="Y1">
            <v>0</v>
          </cell>
          <cell r="Z1">
            <v>126.85149002661225</v>
          </cell>
        </row>
        <row r="2">
          <cell r="A2" t="str">
            <v>Bioethanol</v>
          </cell>
          <cell r="I2">
            <v>0</v>
          </cell>
          <cell r="J2">
            <v>260.51</v>
          </cell>
          <cell r="Y2">
            <v>0.77191739999999998</v>
          </cell>
          <cell r="Z2">
            <v>126.85149002661225</v>
          </cell>
        </row>
        <row r="3">
          <cell r="I3">
            <v>0.16699888239910726</v>
          </cell>
          <cell r="J3">
            <v>260.51</v>
          </cell>
          <cell r="Y3">
            <v>0.77191739999999998</v>
          </cell>
          <cell r="Z3">
            <v>139.35725257904397</v>
          </cell>
        </row>
        <row r="4">
          <cell r="I4">
            <v>0.16699888239910726</v>
          </cell>
          <cell r="J4">
            <v>268.34658536585368</v>
          </cell>
          <cell r="Y4">
            <v>1.6523631000000001</v>
          </cell>
          <cell r="Z4">
            <v>139.35725257904397</v>
          </cell>
        </row>
        <row r="5">
          <cell r="I5">
            <v>0.3423477089181699</v>
          </cell>
          <cell r="J5">
            <v>268.34658536585368</v>
          </cell>
          <cell r="Y5">
            <v>1.6523631000000001</v>
          </cell>
          <cell r="Z5">
            <v>142.80431009858495</v>
          </cell>
        </row>
        <row r="6">
          <cell r="I6">
            <v>0.3423477089181699</v>
          </cell>
          <cell r="J6">
            <v>273.86784615384619</v>
          </cell>
          <cell r="Y6">
            <v>1.8897156000000002</v>
          </cell>
          <cell r="Z6">
            <v>142.80431009858495</v>
          </cell>
        </row>
        <row r="7">
          <cell r="I7">
            <v>0.54274636779709862</v>
          </cell>
          <cell r="J7">
            <v>273.86784615384619</v>
          </cell>
          <cell r="Y7">
            <v>1.8897156000000002</v>
          </cell>
          <cell r="Z7">
            <v>155.7610304823281</v>
          </cell>
        </row>
        <row r="8">
          <cell r="I8">
            <v>0.54274636779709862</v>
          </cell>
          <cell r="J8">
            <v>277.36545454545455</v>
          </cell>
          <cell r="Y8">
            <v>2.051577</v>
          </cell>
          <cell r="Z8">
            <v>155.7610304823281</v>
          </cell>
        </row>
        <row r="9">
          <cell r="I9">
            <v>0.73479508255607195</v>
          </cell>
          <cell r="J9">
            <v>277.36545454545455</v>
          </cell>
          <cell r="Y9">
            <v>2.051577</v>
          </cell>
          <cell r="Z9">
            <v>166.46735246005804</v>
          </cell>
        </row>
        <row r="10">
          <cell r="I10">
            <v>0.73479508255607195</v>
          </cell>
          <cell r="J10">
            <v>279.65518518518519</v>
          </cell>
          <cell r="Y10">
            <v>2.1268062000000003</v>
          </cell>
          <cell r="Z10">
            <v>166.46735246005804</v>
          </cell>
        </row>
        <row r="11">
          <cell r="I11">
            <v>0.90179396495517916</v>
          </cell>
          <cell r="J11">
            <v>279.65518518518519</v>
          </cell>
          <cell r="Y11">
            <v>2.1268062000000003</v>
          </cell>
          <cell r="Z11">
            <v>168</v>
          </cell>
        </row>
        <row r="12">
          <cell r="I12">
            <v>0.90179396495517916</v>
          </cell>
          <cell r="J12">
            <v>285.7233333333333</v>
          </cell>
          <cell r="Y12">
            <v>2.6</v>
          </cell>
          <cell r="Z12">
            <v>168</v>
          </cell>
        </row>
        <row r="13">
          <cell r="I13">
            <v>1.102192623834108</v>
          </cell>
          <cell r="J13">
            <v>285.7233333333333</v>
          </cell>
        </row>
        <row r="14">
          <cell r="I14">
            <v>1.102192623834108</v>
          </cell>
          <cell r="J14">
            <v>300.49594594594595</v>
          </cell>
        </row>
        <row r="15">
          <cell r="I15">
            <v>1.2357917297533938</v>
          </cell>
          <cell r="J15">
            <v>300.49594594594595</v>
          </cell>
        </row>
        <row r="16">
          <cell r="I16">
            <v>1.2357917297533938</v>
          </cell>
          <cell r="J16">
            <v>347.72693333333336</v>
          </cell>
        </row>
        <row r="17">
          <cell r="I17">
            <v>1.2524916179933046</v>
          </cell>
          <cell r="J17">
            <v>347.72693333333336</v>
          </cell>
        </row>
        <row r="18">
          <cell r="I18">
            <v>1.2524916179933046</v>
          </cell>
          <cell r="J18">
            <v>363.7166009852217</v>
          </cell>
        </row>
        <row r="19">
          <cell r="I19">
            <v>1.356030925080751</v>
          </cell>
          <cell r="J19">
            <v>363.7166009852217</v>
          </cell>
          <cell r="M19">
            <v>0</v>
          </cell>
          <cell r="N19">
            <v>45.711016671594862</v>
          </cell>
          <cell r="Y19">
            <v>0</v>
          </cell>
          <cell r="Z19">
            <v>93.302403190420463</v>
          </cell>
        </row>
        <row r="20">
          <cell r="I20">
            <v>1.356030925080751</v>
          </cell>
          <cell r="J20">
            <v>376.48327188940095</v>
          </cell>
          <cell r="M20">
            <v>2.6</v>
          </cell>
          <cell r="N20">
            <v>45.711016671594862</v>
          </cell>
          <cell r="U20">
            <v>0</v>
          </cell>
          <cell r="V20">
            <v>85.840796767199464</v>
          </cell>
          <cell r="Y20">
            <v>1.2670496999999998</v>
          </cell>
          <cell r="Z20">
            <v>93.302403190420463</v>
          </cell>
        </row>
        <row r="21">
          <cell r="A21" t="str">
            <v>Ammonia</v>
          </cell>
          <cell r="I21">
            <v>1.449550299224251</v>
          </cell>
          <cell r="J21">
            <v>376.48327188940095</v>
          </cell>
          <cell r="Q21">
            <v>0</v>
          </cell>
          <cell r="R21">
            <v>65.974827656219617</v>
          </cell>
          <cell r="U21">
            <v>2.0119419000000001</v>
          </cell>
          <cell r="V21">
            <v>85.840796767199464</v>
          </cell>
          <cell r="Y21">
            <v>1.2670496999999998</v>
          </cell>
          <cell r="Z21">
            <v>94.4</v>
          </cell>
        </row>
        <row r="22">
          <cell r="A22" t="str">
            <v>Cement</v>
          </cell>
          <cell r="I22">
            <v>1.449550299224251</v>
          </cell>
          <cell r="J22">
            <v>388.43351029252443</v>
          </cell>
          <cell r="M22">
            <v>0</v>
          </cell>
          <cell r="N22">
            <v>121.29491213976029</v>
          </cell>
          <cell r="Q22">
            <v>2.6</v>
          </cell>
          <cell r="R22">
            <v>65.974827656219617</v>
          </cell>
          <cell r="U22">
            <v>2.0119419000000001</v>
          </cell>
          <cell r="V22">
            <v>87.41249957961432</v>
          </cell>
          <cell r="Y22">
            <v>2.5340993999999997</v>
          </cell>
          <cell r="Z22">
            <v>94.4</v>
          </cell>
        </row>
        <row r="23">
          <cell r="I23">
            <v>1.5413996845437601</v>
          </cell>
          <cell r="J23">
            <v>388.43351029252443</v>
          </cell>
          <cell r="M23">
            <v>1.5343635</v>
          </cell>
          <cell r="N23">
            <v>121.29491213976029</v>
          </cell>
          <cell r="U23">
            <v>2.6261595</v>
          </cell>
          <cell r="V23">
            <v>87.41249957961432</v>
          </cell>
        </row>
        <row r="24">
          <cell r="A24" t="str">
            <v>Coal</v>
          </cell>
          <cell r="I24">
            <v>1.5413996845437601</v>
          </cell>
          <cell r="J24">
            <v>403.03249488752562</v>
          </cell>
          <cell r="M24">
            <v>1.5343635</v>
          </cell>
          <cell r="N24">
            <v>123.51671306676869</v>
          </cell>
        </row>
        <row r="25">
          <cell r="A25" t="str">
            <v>Natural Gas</v>
          </cell>
          <cell r="I25">
            <v>1.6332490698632691</v>
          </cell>
          <cell r="J25">
            <v>403.03249488752562</v>
          </cell>
          <cell r="M25">
            <v>2.6</v>
          </cell>
          <cell r="N25">
            <v>123.51671306676869</v>
          </cell>
        </row>
        <row r="26">
          <cell r="I26">
            <v>1.6332490698632691</v>
          </cell>
          <cell r="J26">
            <v>419.99443579766546</v>
          </cell>
        </row>
        <row r="27">
          <cell r="A27" t="str">
            <v>Hydrogen</v>
          </cell>
          <cell r="I27">
            <v>1.7167485110628227</v>
          </cell>
          <cell r="J27">
            <v>419.99443579766546</v>
          </cell>
        </row>
        <row r="28">
          <cell r="I28">
            <v>1.7167485110628227</v>
          </cell>
          <cell r="J28">
            <v>435.6264192949908</v>
          </cell>
        </row>
        <row r="29">
          <cell r="A29" t="str">
            <v>Steel&amp;Iron</v>
          </cell>
          <cell r="I29">
            <v>1.8002479522623762</v>
          </cell>
          <cell r="J29">
            <v>435.6264192949908</v>
          </cell>
        </row>
        <row r="30">
          <cell r="I30">
            <v>1.8002479522623762</v>
          </cell>
          <cell r="J30">
            <v>450.56224199288266</v>
          </cell>
        </row>
        <row r="31">
          <cell r="I31">
            <v>1.8770674381659656</v>
          </cell>
          <cell r="J31">
            <v>450.56224199288266</v>
          </cell>
        </row>
        <row r="32">
          <cell r="I32">
            <v>1.8770674381659656</v>
          </cell>
          <cell r="J32">
            <v>464.77006843455951</v>
          </cell>
        </row>
        <row r="33">
          <cell r="I33">
            <v>1.9522169352455638</v>
          </cell>
          <cell r="J33">
            <v>464.77006843455951</v>
          </cell>
        </row>
        <row r="34">
          <cell r="I34">
            <v>1.9522169352455638</v>
          </cell>
          <cell r="J34">
            <v>479.42579077429991</v>
          </cell>
        </row>
        <row r="35">
          <cell r="I35">
            <v>2.0273664323251621</v>
          </cell>
          <cell r="J35">
            <v>479.42579077429991</v>
          </cell>
        </row>
        <row r="36">
          <cell r="I36">
            <v>2.0273664323251621</v>
          </cell>
          <cell r="J36">
            <v>491.57980000000003</v>
          </cell>
        </row>
        <row r="37">
          <cell r="I37">
            <v>2.0874860299888409</v>
          </cell>
          <cell r="J37">
            <v>491.57980000000003</v>
          </cell>
        </row>
        <row r="38">
          <cell r="I38">
            <v>2.0874860299888409</v>
          </cell>
          <cell r="J38">
            <v>505.93277604976669</v>
          </cell>
        </row>
        <row r="39">
          <cell r="I39">
            <v>2.6</v>
          </cell>
          <cell r="J39">
            <v>505.93277604976669</v>
          </cell>
        </row>
      </sheetData>
      <sheetData sheetId="3">
        <row r="2">
          <cell r="J2">
            <v>0</v>
          </cell>
          <cell r="K2">
            <v>82.29</v>
          </cell>
        </row>
        <row r="3">
          <cell r="J3">
            <v>9.1849385319508994E-2</v>
          </cell>
          <cell r="K3">
            <v>82.29</v>
          </cell>
        </row>
        <row r="4">
          <cell r="J4">
            <v>9.1849385319508994E-2</v>
          </cell>
          <cell r="K4">
            <v>226.389375</v>
          </cell>
        </row>
        <row r="5">
          <cell r="J5">
            <v>0.26719821183857162</v>
          </cell>
          <cell r="K5">
            <v>226.389375</v>
          </cell>
        </row>
        <row r="6">
          <cell r="J6">
            <v>0.26719821183857162</v>
          </cell>
          <cell r="K6">
            <v>259.90884615384613</v>
          </cell>
        </row>
        <row r="7">
          <cell r="J7">
            <v>0.43419709423767888</v>
          </cell>
          <cell r="K7">
            <v>259.90884615384613</v>
          </cell>
        </row>
        <row r="8">
          <cell r="J8">
            <v>0.43419709423767888</v>
          </cell>
          <cell r="K8">
            <v>279.76279999999997</v>
          </cell>
        </row>
        <row r="9">
          <cell r="J9">
            <v>0.62624580899665228</v>
          </cell>
          <cell r="K9">
            <v>279.76279999999997</v>
          </cell>
        </row>
        <row r="10">
          <cell r="J10">
            <v>0.62624580899665228</v>
          </cell>
          <cell r="K10">
            <v>290.82957894736842</v>
          </cell>
        </row>
        <row r="11">
          <cell r="J11">
            <v>0.79324469139575959</v>
          </cell>
          <cell r="K11">
            <v>290.82957894736842</v>
          </cell>
        </row>
        <row r="12">
          <cell r="J12">
            <v>0.79324469139575959</v>
          </cell>
          <cell r="K12">
            <v>306.42842592592592</v>
          </cell>
        </row>
        <row r="13">
          <cell r="J13">
            <v>0.90179396495517927</v>
          </cell>
          <cell r="K13">
            <v>306.42842592592592</v>
          </cell>
        </row>
        <row r="14">
          <cell r="J14">
            <v>0.90179396495517927</v>
          </cell>
          <cell r="K14">
            <v>323.82958333333329</v>
          </cell>
        </row>
        <row r="15">
          <cell r="J15">
            <v>1.0019932943946437</v>
          </cell>
          <cell r="K15">
            <v>323.82958333333329</v>
          </cell>
        </row>
        <row r="16">
          <cell r="J16">
            <v>1.0019932943946437</v>
          </cell>
          <cell r="K16">
            <v>342.58325757575756</v>
          </cell>
        </row>
        <row r="17">
          <cell r="J17">
            <v>1.102192623834108</v>
          </cell>
          <cell r="K17">
            <v>342.58325757575756</v>
          </cell>
        </row>
        <row r="18">
          <cell r="J18">
            <v>1.102192623834108</v>
          </cell>
          <cell r="K18">
            <v>365.29317567567568</v>
          </cell>
        </row>
        <row r="19">
          <cell r="J19">
            <v>1.2357917297533938</v>
          </cell>
          <cell r="K19">
            <v>365.29317567567568</v>
          </cell>
        </row>
        <row r="20">
          <cell r="J20">
            <v>1.2357917297533938</v>
          </cell>
          <cell r="K20">
            <v>384.53286585365851</v>
          </cell>
        </row>
        <row r="21">
          <cell r="J21">
            <v>1.3693908356726796</v>
          </cell>
          <cell r="K21">
            <v>384.53286585365851</v>
          </cell>
        </row>
        <row r="22">
          <cell r="J22">
            <v>1.3693908356726796</v>
          </cell>
          <cell r="K22">
            <v>399.57996598639454</v>
          </cell>
          <cell r="N22">
            <v>0</v>
          </cell>
          <cell r="O22">
            <v>80.131016671594907</v>
          </cell>
          <cell r="R22">
            <v>0</v>
          </cell>
          <cell r="S22">
            <v>72.64</v>
          </cell>
        </row>
        <row r="23">
          <cell r="J23">
            <v>1.472930142760126</v>
          </cell>
          <cell r="K23">
            <v>399.57996598639454</v>
          </cell>
          <cell r="N23">
            <v>2.4</v>
          </cell>
          <cell r="O23">
            <v>80.131016671594907</v>
          </cell>
          <cell r="R23">
            <v>2.4</v>
          </cell>
          <cell r="S23">
            <v>72.64</v>
          </cell>
        </row>
        <row r="24">
          <cell r="J24">
            <v>1.472930142760126</v>
          </cell>
          <cell r="K24">
            <v>417.90131410256402</v>
          </cell>
        </row>
        <row r="25">
          <cell r="J25">
            <v>1.563109539255644</v>
          </cell>
          <cell r="K25">
            <v>417.90131410256402</v>
          </cell>
          <cell r="N25">
            <v>0</v>
          </cell>
          <cell r="O25">
            <v>174.65149002661227</v>
          </cell>
          <cell r="R25">
            <v>0</v>
          </cell>
          <cell r="S25">
            <v>83.800796767199458</v>
          </cell>
        </row>
        <row r="26">
          <cell r="J26">
            <v>1.563109539255644</v>
          </cell>
          <cell r="K26">
            <v>433.48136916835693</v>
          </cell>
          <cell r="N26">
            <v>2.4</v>
          </cell>
          <cell r="O26">
            <v>174.65149002661227</v>
          </cell>
          <cell r="R26">
            <v>2.2549608000000001</v>
          </cell>
          <cell r="S26">
            <v>83.800796767199458</v>
          </cell>
        </row>
        <row r="27">
          <cell r="J27">
            <v>1.6466089804551975</v>
          </cell>
          <cell r="K27">
            <v>433.48136916835693</v>
          </cell>
        </row>
        <row r="28">
          <cell r="A28" t="str">
            <v>Coal</v>
          </cell>
          <cell r="J28">
            <v>1.6466089804551975</v>
          </cell>
          <cell r="K28">
            <v>447.5281177606177</v>
          </cell>
          <cell r="N28">
            <v>0</v>
          </cell>
          <cell r="O28">
            <v>120.27240319042046</v>
          </cell>
          <cell r="R28">
            <v>0</v>
          </cell>
          <cell r="S28">
            <v>126.77491213976</v>
          </cell>
        </row>
        <row r="29">
          <cell r="A29" t="str">
            <v>Natural Gas</v>
          </cell>
          <cell r="J29">
            <v>1.7301084216547511</v>
          </cell>
          <cell r="K29">
            <v>447.5281177606177</v>
          </cell>
          <cell r="N29">
            <v>0.96898679999999993</v>
          </cell>
          <cell r="O29">
            <v>120.27240319042046</v>
          </cell>
          <cell r="R29">
            <v>1.7088212700000001</v>
          </cell>
          <cell r="S29">
            <v>126.77491213976</v>
          </cell>
        </row>
        <row r="30">
          <cell r="A30" t="str">
            <v>Cement</v>
          </cell>
          <cell r="J30">
            <v>1.7301084216547511</v>
          </cell>
          <cell r="K30">
            <v>450</v>
          </cell>
          <cell r="N30">
            <v>0.96898679999999993</v>
          </cell>
          <cell r="O30">
            <v>122.62475682623713</v>
          </cell>
          <cell r="R30">
            <v>1.7088212700000001</v>
          </cell>
          <cell r="S30">
            <v>130.39717611802243</v>
          </cell>
        </row>
        <row r="31">
          <cell r="J31">
            <v>1.9138071922937692</v>
          </cell>
          <cell r="K31">
            <v>450</v>
          </cell>
          <cell r="N31">
            <v>1.7666360999999999</v>
          </cell>
          <cell r="O31">
            <v>122.62475682623713</v>
          </cell>
          <cell r="R31">
            <v>2.4</v>
          </cell>
          <cell r="S31">
            <v>130.39717611802243</v>
          </cell>
        </row>
        <row r="32">
          <cell r="J32">
            <v>1.9138071922937692</v>
          </cell>
          <cell r="K32">
            <v>456.58208159866774</v>
          </cell>
          <cell r="N32">
            <v>1.7666360999999999</v>
          </cell>
          <cell r="O32">
            <v>125.77890731185182</v>
          </cell>
        </row>
        <row r="33">
          <cell r="J33">
            <v>2.0056565776132782</v>
          </cell>
          <cell r="K33">
            <v>456.58208159866774</v>
          </cell>
          <cell r="N33">
            <v>2.3953085999999999</v>
          </cell>
          <cell r="O33">
            <v>125.77890731185182</v>
          </cell>
        </row>
        <row r="34">
          <cell r="J34">
            <v>2.0056565776132782</v>
          </cell>
          <cell r="K34">
            <v>473.4467039999999</v>
          </cell>
        </row>
        <row r="35">
          <cell r="J35">
            <v>2.0874860299888409</v>
          </cell>
          <cell r="K35">
            <v>473.4467039999999</v>
          </cell>
        </row>
        <row r="36">
          <cell r="J36">
            <v>2.0874860299888409</v>
          </cell>
          <cell r="K36">
            <v>484.06510077519368</v>
          </cell>
        </row>
        <row r="37">
          <cell r="J37">
            <v>2.1542855829484839</v>
          </cell>
          <cell r="K37">
            <v>484.06510077519368</v>
          </cell>
        </row>
        <row r="38">
          <cell r="J38">
            <v>2.1542855829484839</v>
          </cell>
          <cell r="K38">
            <v>495.76498507462679</v>
          </cell>
        </row>
        <row r="39">
          <cell r="J39">
            <v>2.2377850241480375</v>
          </cell>
          <cell r="K39">
            <v>495.76498507462679</v>
          </cell>
        </row>
        <row r="40">
          <cell r="J40">
            <v>2.2377850241480375</v>
          </cell>
          <cell r="K40">
            <v>526.90864179104472</v>
          </cell>
        </row>
        <row r="41">
          <cell r="J41">
            <v>2.3045845771076805</v>
          </cell>
          <cell r="K41">
            <v>526.90864179104472</v>
          </cell>
        </row>
      </sheetData>
      <sheetData sheetId="4">
        <row r="2">
          <cell r="A2" t="str">
            <v>Bioethanol</v>
          </cell>
        </row>
      </sheetData>
      <sheetData sheetId="5">
        <row r="2">
          <cell r="A2" t="str">
            <v>Bioethanol</v>
          </cell>
          <cell r="J2">
            <v>0</v>
          </cell>
          <cell r="K2">
            <v>46.88</v>
          </cell>
          <cell r="W2">
            <v>0</v>
          </cell>
          <cell r="X2">
            <v>104.24517847920433</v>
          </cell>
        </row>
        <row r="3">
          <cell r="J3">
            <v>0.28000000000000003</v>
          </cell>
          <cell r="K3">
            <v>46.88</v>
          </cell>
          <cell r="W3">
            <v>1.36</v>
          </cell>
          <cell r="X3">
            <v>104.24517847920433</v>
          </cell>
        </row>
        <row r="4">
          <cell r="J4">
            <v>0.28000000000000003</v>
          </cell>
          <cell r="K4">
            <v>50.84</v>
          </cell>
        </row>
        <row r="5">
          <cell r="J5">
            <v>0.41</v>
          </cell>
          <cell r="K5">
            <v>50.84</v>
          </cell>
        </row>
        <row r="6">
          <cell r="J6">
            <v>0.41</v>
          </cell>
          <cell r="K6">
            <v>53.93</v>
          </cell>
          <cell r="W6">
            <v>0</v>
          </cell>
          <cell r="X6">
            <v>119.96240319042046</v>
          </cell>
        </row>
        <row r="7">
          <cell r="J7">
            <v>0.59</v>
          </cell>
          <cell r="K7">
            <v>53.93</v>
          </cell>
          <cell r="W7">
            <v>1.0321747999999999</v>
          </cell>
          <cell r="X7">
            <v>119.96240319042046</v>
          </cell>
        </row>
        <row r="8">
          <cell r="J8">
            <v>0.59</v>
          </cell>
          <cell r="K8">
            <v>60.12</v>
          </cell>
          <cell r="W8">
            <v>1.0321747999999999</v>
          </cell>
          <cell r="X8">
            <v>124.26254630064221</v>
          </cell>
        </row>
        <row r="9">
          <cell r="J9">
            <v>0.84</v>
          </cell>
          <cell r="K9">
            <v>60.12</v>
          </cell>
          <cell r="W9">
            <v>1.3592599999999999</v>
          </cell>
          <cell r="X9">
            <v>124.26254630064221</v>
          </cell>
        </row>
        <row r="11">
          <cell r="A11" t="str">
            <v>Ammonia</v>
          </cell>
          <cell r="J11">
            <v>0.84</v>
          </cell>
          <cell r="K11">
            <v>64.31</v>
          </cell>
        </row>
        <row r="12">
          <cell r="J12">
            <v>1.0900000000000001</v>
          </cell>
          <cell r="K12">
            <v>64.31</v>
          </cell>
          <cell r="W12">
            <v>0</v>
          </cell>
          <cell r="X12">
            <v>116.55149002661226</v>
          </cell>
        </row>
        <row r="13">
          <cell r="A13" t="str">
            <v>Cement</v>
          </cell>
          <cell r="J13">
            <v>1.0900000000000001</v>
          </cell>
          <cell r="K13">
            <v>68.58</v>
          </cell>
          <cell r="W13">
            <v>1.3592599999999999</v>
          </cell>
          <cell r="X13">
            <v>116.55149002661226</v>
          </cell>
        </row>
        <row r="14">
          <cell r="A14" t="str">
            <v>Coal</v>
          </cell>
          <cell r="J14">
            <v>1.19</v>
          </cell>
          <cell r="K14">
            <v>68.58</v>
          </cell>
        </row>
        <row r="15">
          <cell r="A15" t="str">
            <v>Natural Gas</v>
          </cell>
          <cell r="J15">
            <v>1.19</v>
          </cell>
          <cell r="K15">
            <v>75</v>
          </cell>
        </row>
        <row r="16">
          <cell r="J16">
            <v>1.3</v>
          </cell>
          <cell r="K16">
            <v>75</v>
          </cell>
        </row>
        <row r="17">
          <cell r="J17">
            <v>1.3</v>
          </cell>
          <cell r="K17">
            <v>80.680000000000007</v>
          </cell>
        </row>
        <row r="18">
          <cell r="J18">
            <v>1.39</v>
          </cell>
          <cell r="K18">
            <v>80.680000000000007</v>
          </cell>
        </row>
        <row r="22">
          <cell r="V22">
            <v>0</v>
          </cell>
          <cell r="W22">
            <v>37.821016671594897</v>
          </cell>
        </row>
        <row r="23">
          <cell r="V23">
            <v>1.2027402</v>
          </cell>
          <cell r="W23">
            <v>37.821016671594897</v>
          </cell>
        </row>
        <row r="24">
          <cell r="P24">
            <v>0</v>
          </cell>
          <cell r="Q24">
            <v>66.584827656219616</v>
          </cell>
          <cell r="V24">
            <v>1.2027402</v>
          </cell>
          <cell r="W24">
            <v>61.149405855415516</v>
          </cell>
        </row>
        <row r="25">
          <cell r="P25">
            <v>1.3592599999999999</v>
          </cell>
          <cell r="Q25">
            <v>66.584827656219616</v>
          </cell>
          <cell r="V25">
            <v>1.3592599999999999</v>
          </cell>
          <cell r="W25">
            <v>61.149405855415516</v>
          </cell>
        </row>
        <row r="27">
          <cell r="J27">
            <v>0</v>
          </cell>
          <cell r="K27">
            <v>122.33491213976029</v>
          </cell>
        </row>
        <row r="28">
          <cell r="J28">
            <v>0.54386001000000006</v>
          </cell>
          <cell r="K28">
            <v>122.33491213976029</v>
          </cell>
        </row>
        <row r="29">
          <cell r="J29">
            <v>0.54386001000000006</v>
          </cell>
          <cell r="K29">
            <v>128.91565305047641</v>
          </cell>
        </row>
        <row r="30">
          <cell r="J30">
            <v>1.3592599999999999</v>
          </cell>
          <cell r="K30">
            <v>128.91565305047641</v>
          </cell>
        </row>
      </sheetData>
      <sheetData sheetId="6">
        <row r="12">
          <cell r="A12" t="str">
            <v>Hydrogen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5E3A-566C-494D-8F75-7C1983C5AC7B}">
  <sheetPr codeName="Sheet1"/>
  <dimension ref="A1:K26"/>
  <sheetViews>
    <sheetView workbookViewId="0">
      <selection activeCell="B2" sqref="B2:D11"/>
    </sheetView>
  </sheetViews>
  <sheetFormatPr baseColWidth="10" defaultColWidth="8.83203125" defaultRowHeight="15" x14ac:dyDescent="0.2"/>
  <cols>
    <col min="1" max="1" width="16.83203125" customWidth="1"/>
    <col min="2" max="2" width="15" customWidth="1"/>
    <col min="3" max="3" width="22" customWidth="1"/>
    <col min="4" max="4" width="16.5" customWidth="1"/>
  </cols>
  <sheetData>
    <row r="1" spans="1:4" ht="51" customHeight="1" x14ac:dyDescent="0.2">
      <c r="A1" s="1" t="s">
        <v>0</v>
      </c>
      <c r="B1" s="1" t="s">
        <v>1</v>
      </c>
      <c r="C1" s="20" t="s">
        <v>2</v>
      </c>
      <c r="D1" s="20" t="s">
        <v>3</v>
      </c>
    </row>
    <row r="2" spans="1:4" x14ac:dyDescent="0.2">
      <c r="A2" s="1" t="s">
        <v>4</v>
      </c>
      <c r="B2" s="1" t="s">
        <v>5</v>
      </c>
      <c r="C2" s="21">
        <f>C23</f>
        <v>0.67727300000000001</v>
      </c>
      <c r="D2" s="1">
        <f>C26</f>
        <v>25.35</v>
      </c>
    </row>
    <row r="3" spans="1:4" x14ac:dyDescent="0.2">
      <c r="A3" s="1" t="s">
        <v>4</v>
      </c>
      <c r="B3" s="1" t="s">
        <v>6</v>
      </c>
      <c r="C3" s="21">
        <f>C2+K23</f>
        <v>1.373102</v>
      </c>
      <c r="D3" s="2">
        <f>(C26*C23+K26*K23)/C3</f>
        <v>28.730068946079754</v>
      </c>
    </row>
    <row r="4" spans="1:4" x14ac:dyDescent="0.2">
      <c r="A4" s="1" t="s">
        <v>4</v>
      </c>
      <c r="B4" s="1" t="s">
        <v>7</v>
      </c>
      <c r="C4" s="21">
        <f>C3+H23</f>
        <v>1.9112100000000001</v>
      </c>
      <c r="D4" s="2">
        <f>(C26*C23+K26*K23+H26*H23)/C4</f>
        <v>30.69810899377881</v>
      </c>
    </row>
    <row r="5" spans="1:4" x14ac:dyDescent="0.2">
      <c r="A5" s="1" t="s">
        <v>4</v>
      </c>
      <c r="B5" s="1" t="s">
        <v>8</v>
      </c>
      <c r="C5" s="21">
        <f>C4+B23</f>
        <v>2.1895410000000002</v>
      </c>
      <c r="D5" s="2">
        <f>(C26*C23+K26*K23+H26*H23+B26*B23)/C5</f>
        <v>31.8322457126859</v>
      </c>
    </row>
    <row r="6" spans="1:4" x14ac:dyDescent="0.2">
      <c r="A6" s="1" t="s">
        <v>4</v>
      </c>
      <c r="B6" s="1" t="s">
        <v>9</v>
      </c>
      <c r="C6" s="21">
        <f>C5+G23</f>
        <v>2.4400390000000001</v>
      </c>
      <c r="D6" s="2">
        <f>(C26*C23+K26*K23+H26*H23+B26*B23+G26*G23)/C6</f>
        <v>34.562810369014599</v>
      </c>
    </row>
    <row r="7" spans="1:4" x14ac:dyDescent="0.2">
      <c r="A7" s="1" t="s">
        <v>4</v>
      </c>
      <c r="B7" s="1" t="s">
        <v>10</v>
      </c>
      <c r="C7" s="21">
        <f>C6+I23</f>
        <v>2.690537</v>
      </c>
      <c r="D7" s="2">
        <f>(C26*C23+K26*K23+H26*H23+B26*B23+G26*G23+I26*I23)/C7</f>
        <v>37.35006292424152</v>
      </c>
    </row>
    <row r="8" spans="1:4" x14ac:dyDescent="0.2">
      <c r="A8" s="1" t="s">
        <v>4</v>
      </c>
      <c r="B8" s="1" t="s">
        <v>11</v>
      </c>
      <c r="C8" s="21">
        <f>C7+E23</f>
        <v>2.859391</v>
      </c>
      <c r="D8" s="2">
        <f>(C26*C23+K26*K23+H26*H23+B26*B23+G26*G23+I26*I23+E26*E23)/C8</f>
        <v>39.216706665859974</v>
      </c>
    </row>
    <row r="9" spans="1:4" x14ac:dyDescent="0.2">
      <c r="A9" s="1" t="s">
        <v>4</v>
      </c>
      <c r="B9" s="1" t="s">
        <v>12</v>
      </c>
      <c r="C9" s="21">
        <f>C8+F23</f>
        <v>3.0282450000000001</v>
      </c>
      <c r="D9" s="2">
        <f>(C26*C23+K26*K23+H26*H23+B26*B23+G26*G23+I26*I23+E26*E23+F26*F23)/C9</f>
        <v>41.248215778445939</v>
      </c>
    </row>
    <row r="10" spans="1:4" x14ac:dyDescent="0.2">
      <c r="A10" s="1" t="s">
        <v>4</v>
      </c>
      <c r="B10" s="9" t="s">
        <v>13</v>
      </c>
      <c r="C10" s="21">
        <f>C9+J23</f>
        <v>3.2175099999999999</v>
      </c>
      <c r="D10" s="24">
        <f>(C26*C23+K26*K23+H26*H23+B26*B23+G26*G23+I26*I23+E26*E23+F26*F23+J26*J23)/C10</f>
        <v>43.540081876979414</v>
      </c>
    </row>
    <row r="11" spans="1:4" x14ac:dyDescent="0.2">
      <c r="A11" s="1" t="s">
        <v>4</v>
      </c>
      <c r="B11" s="9" t="s">
        <v>14</v>
      </c>
      <c r="C11" s="21">
        <f>C10+D23</f>
        <v>3.3195649999999999</v>
      </c>
      <c r="D11" s="24">
        <f>(C26*C23+K26*K23+H26*H23+B26*B23+G26*G23+I26*I23+E26*E23+F26*F23+J26*J23+D26*D23)/C11</f>
        <v>45.327813068881028</v>
      </c>
    </row>
    <row r="19" spans="1:11" x14ac:dyDescent="0.2">
      <c r="A19" s="26" t="s">
        <v>20</v>
      </c>
      <c r="B19" s="26" t="s">
        <v>21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x14ac:dyDescent="0.2">
      <c r="A20" s="26"/>
      <c r="B20" s="26" t="s">
        <v>39</v>
      </c>
      <c r="C20" s="26" t="s">
        <v>5</v>
      </c>
      <c r="D20" s="26" t="s">
        <v>14</v>
      </c>
      <c r="E20" s="26" t="s">
        <v>11</v>
      </c>
      <c r="F20" s="26" t="s">
        <v>12</v>
      </c>
      <c r="G20" s="26" t="s">
        <v>9</v>
      </c>
      <c r="H20" s="26" t="s">
        <v>7</v>
      </c>
      <c r="I20" s="26" t="s">
        <v>10</v>
      </c>
      <c r="J20" s="26" t="s">
        <v>40</v>
      </c>
      <c r="K20" s="26" t="s">
        <v>6</v>
      </c>
    </row>
    <row r="21" spans="1:1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2">
      <c r="A22" s="14" t="s">
        <v>29</v>
      </c>
      <c r="B22" s="17">
        <v>62.5</v>
      </c>
      <c r="C22" s="17">
        <v>75.5</v>
      </c>
      <c r="D22" s="17">
        <v>80.8</v>
      </c>
      <c r="E22" s="17">
        <v>87.4</v>
      </c>
      <c r="F22" s="17">
        <v>100.8</v>
      </c>
      <c r="G22" s="17">
        <v>107.6</v>
      </c>
      <c r="H22" s="17">
        <v>112.2</v>
      </c>
      <c r="I22" s="17">
        <v>124.6</v>
      </c>
      <c r="J22" s="17">
        <v>125.1</v>
      </c>
      <c r="K22" s="17">
        <v>126</v>
      </c>
    </row>
    <row r="23" spans="1:11" ht="26" x14ac:dyDescent="0.2">
      <c r="A23" s="14" t="s">
        <v>30</v>
      </c>
      <c r="B23" s="16">
        <f>278331/1000000</f>
        <v>0.278331</v>
      </c>
      <c r="C23" s="16">
        <f>677273/1000000</f>
        <v>0.67727300000000001</v>
      </c>
      <c r="D23" s="16">
        <f>102055/1000000</f>
        <v>0.10205500000000001</v>
      </c>
      <c r="E23" s="16">
        <f>168854/1000000</f>
        <v>0.168854</v>
      </c>
      <c r="F23" s="25">
        <f>168854/1000000</f>
        <v>0.168854</v>
      </c>
      <c r="G23" s="25">
        <f>250498/1000000</f>
        <v>0.250498</v>
      </c>
      <c r="H23" s="25">
        <f>538108/1000000</f>
        <v>0.53810800000000003</v>
      </c>
      <c r="I23" s="25">
        <f>250498/1000000</f>
        <v>0.250498</v>
      </c>
      <c r="J23" s="25">
        <f>189265/1000000</f>
        <v>0.18926499999999999</v>
      </c>
      <c r="K23" s="25">
        <f>695829/1000000</f>
        <v>0.69582900000000003</v>
      </c>
    </row>
    <row r="24" spans="1:11" x14ac:dyDescent="0.2">
      <c r="A24" s="14" t="s">
        <v>31</v>
      </c>
      <c r="B24" s="17">
        <v>1</v>
      </c>
      <c r="C24" s="17">
        <v>1</v>
      </c>
      <c r="D24" s="17">
        <v>0</v>
      </c>
      <c r="E24" s="17">
        <v>0</v>
      </c>
      <c r="F24" s="17">
        <v>1</v>
      </c>
      <c r="G24" s="17">
        <v>2</v>
      </c>
      <c r="H24" s="17">
        <v>1</v>
      </c>
      <c r="I24" s="17">
        <v>3</v>
      </c>
      <c r="J24" s="17">
        <v>1</v>
      </c>
      <c r="K24" s="17">
        <v>2</v>
      </c>
    </row>
    <row r="25" spans="1:11" x14ac:dyDescent="0.2">
      <c r="A25" s="14" t="s">
        <v>32</v>
      </c>
      <c r="B25" s="17">
        <v>4</v>
      </c>
      <c r="C25" s="17">
        <v>6</v>
      </c>
      <c r="D25" s="17">
        <v>4</v>
      </c>
      <c r="E25" s="17">
        <v>4</v>
      </c>
      <c r="F25" s="17">
        <v>4</v>
      </c>
      <c r="G25" s="17">
        <v>4</v>
      </c>
      <c r="H25" s="17">
        <v>6</v>
      </c>
      <c r="I25" s="17">
        <v>4</v>
      </c>
      <c r="J25" s="17">
        <v>4</v>
      </c>
      <c r="K25" s="17">
        <v>6</v>
      </c>
    </row>
    <row r="26" spans="1:11" ht="26" x14ac:dyDescent="0.2">
      <c r="A26" s="14" t="s">
        <v>33</v>
      </c>
      <c r="B26" s="17">
        <v>39.619999999999997</v>
      </c>
      <c r="C26" s="17">
        <v>25.35</v>
      </c>
      <c r="D26" s="17">
        <v>101.69</v>
      </c>
      <c r="E26" s="17">
        <v>68.959999999999994</v>
      </c>
      <c r="F26" s="17">
        <v>75.650000000000006</v>
      </c>
      <c r="G26" s="17">
        <v>58.43</v>
      </c>
      <c r="H26" s="17">
        <v>35.72</v>
      </c>
      <c r="I26" s="17">
        <v>64.5</v>
      </c>
      <c r="J26" s="17">
        <v>80.209999999999994</v>
      </c>
      <c r="K26" s="17">
        <v>32.020000000000003</v>
      </c>
    </row>
  </sheetData>
  <mergeCells count="12">
    <mergeCell ref="H20:H21"/>
    <mergeCell ref="I20:I21"/>
    <mergeCell ref="J20:J21"/>
    <mergeCell ref="K20:K21"/>
    <mergeCell ref="A19:A21"/>
    <mergeCell ref="B19:K19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34B6-ECCD-43C4-8919-214EC322D75E}">
  <sheetPr codeName="Sheet2"/>
  <dimension ref="A1:D13"/>
  <sheetViews>
    <sheetView workbookViewId="0">
      <selection activeCell="B2" sqref="B2:D2"/>
    </sheetView>
  </sheetViews>
  <sheetFormatPr baseColWidth="10" defaultColWidth="8.83203125" defaultRowHeight="15" x14ac:dyDescent="0.2"/>
  <cols>
    <col min="1" max="1" width="13.83203125" customWidth="1"/>
    <col min="2" max="2" width="49.1640625" customWidth="1"/>
    <col min="3" max="3" width="44.5" customWidth="1"/>
    <col min="4" max="4" width="44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15</v>
      </c>
      <c r="B2" s="1" t="s">
        <v>16</v>
      </c>
      <c r="C2" s="21">
        <f>B10</f>
        <v>2.3400000000000003</v>
      </c>
      <c r="D2" s="10">
        <f>B13</f>
        <v>45.711016671594862</v>
      </c>
    </row>
    <row r="6" spans="1:4" ht="16" thickBot="1" x14ac:dyDescent="0.25"/>
    <row r="7" spans="1:4" ht="59" customHeight="1" thickBot="1" x14ac:dyDescent="0.25">
      <c r="A7" s="5" t="s">
        <v>1</v>
      </c>
      <c r="B7" s="14" t="s">
        <v>16</v>
      </c>
    </row>
    <row r="8" spans="1:4" ht="16" thickBot="1" x14ac:dyDescent="0.25">
      <c r="A8" s="6" t="s">
        <v>0</v>
      </c>
      <c r="B8" s="14" t="s">
        <v>15</v>
      </c>
    </row>
    <row r="9" spans="1:4" x14ac:dyDescent="0.2">
      <c r="A9" s="14" t="s">
        <v>29</v>
      </c>
      <c r="B9" s="17">
        <v>319.3</v>
      </c>
    </row>
    <row r="10" spans="1:4" ht="39" x14ac:dyDescent="0.2">
      <c r="A10" s="14" t="s">
        <v>30</v>
      </c>
      <c r="B10" s="19">
        <v>2.3400000000000003</v>
      </c>
    </row>
    <row r="11" spans="1:4" x14ac:dyDescent="0.2">
      <c r="A11" s="14" t="s">
        <v>31</v>
      </c>
      <c r="B11" s="17">
        <v>5</v>
      </c>
    </row>
    <row r="12" spans="1:4" ht="26" x14ac:dyDescent="0.2">
      <c r="A12" s="14" t="s">
        <v>32</v>
      </c>
      <c r="B12" s="17">
        <v>10</v>
      </c>
    </row>
    <row r="13" spans="1:4" ht="26" x14ac:dyDescent="0.2">
      <c r="A13" s="14" t="s">
        <v>33</v>
      </c>
      <c r="B13" s="18">
        <v>45.711016671594862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4B07-486C-4265-8CE0-DBACCDEE5932}">
  <sheetPr codeName="Sheet3"/>
  <dimension ref="A1:D12"/>
  <sheetViews>
    <sheetView workbookViewId="0">
      <selection activeCell="B2" sqref="B2:D2"/>
    </sheetView>
  </sheetViews>
  <sheetFormatPr baseColWidth="10" defaultColWidth="8.83203125" defaultRowHeight="15" x14ac:dyDescent="0.2"/>
  <cols>
    <col min="1" max="1" width="26.33203125" customWidth="1"/>
    <col min="2" max="2" width="19.83203125" customWidth="1"/>
    <col min="3" max="3" width="31" customWidth="1"/>
    <col min="4" max="4" width="28.6640625" customWidth="1"/>
  </cols>
  <sheetData>
    <row r="1" spans="1:4" ht="32" x14ac:dyDescent="0.2">
      <c r="A1" s="1" t="s">
        <v>0</v>
      </c>
      <c r="B1" s="1" t="s">
        <v>1</v>
      </c>
      <c r="C1" s="20" t="s">
        <v>2</v>
      </c>
      <c r="D1" s="20" t="s">
        <v>3</v>
      </c>
    </row>
    <row r="2" spans="1:4" x14ac:dyDescent="0.2">
      <c r="A2" s="1" t="s">
        <v>17</v>
      </c>
      <c r="B2" s="1" t="s">
        <v>18</v>
      </c>
      <c r="C2" s="9">
        <v>2.4</v>
      </c>
      <c r="D2" s="9">
        <f>B12</f>
        <v>72.64</v>
      </c>
    </row>
    <row r="5" spans="1:4" ht="16" thickBot="1" x14ac:dyDescent="0.25"/>
    <row r="6" spans="1:4" ht="16" thickBot="1" x14ac:dyDescent="0.25">
      <c r="A6" s="5" t="s">
        <v>1</v>
      </c>
      <c r="B6" s="3" t="s">
        <v>18</v>
      </c>
    </row>
    <row r="7" spans="1:4" ht="16" thickBot="1" x14ac:dyDescent="0.25">
      <c r="A7" s="6" t="s">
        <v>0</v>
      </c>
      <c r="B7" s="4" t="s">
        <v>38</v>
      </c>
    </row>
    <row r="8" spans="1:4" ht="16" thickBot="1" x14ac:dyDescent="0.25">
      <c r="A8" s="6" t="s">
        <v>29</v>
      </c>
      <c r="B8" s="11">
        <v>181.47383117619901</v>
      </c>
    </row>
    <row r="9" spans="1:4" ht="30" customHeight="1" thickBot="1" x14ac:dyDescent="0.25">
      <c r="A9" s="6" t="s">
        <v>30</v>
      </c>
      <c r="B9" s="4">
        <f>C2</f>
        <v>2.4</v>
      </c>
    </row>
    <row r="10" spans="1:4" ht="16" thickBot="1" x14ac:dyDescent="0.25">
      <c r="A10" s="6" t="s">
        <v>31</v>
      </c>
      <c r="B10" s="4">
        <v>3</v>
      </c>
    </row>
    <row r="11" spans="1:4" ht="16" thickBot="1" x14ac:dyDescent="0.25">
      <c r="A11" s="6" t="s">
        <v>32</v>
      </c>
      <c r="B11" s="4">
        <v>8</v>
      </c>
    </row>
    <row r="12" spans="1:4" ht="16" thickBot="1" x14ac:dyDescent="0.25">
      <c r="A12" s="7" t="s">
        <v>33</v>
      </c>
      <c r="B12" s="4">
        <v>72.64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90A8-EB80-4CD7-A72A-B9F47E6049F3}">
  <sheetPr codeName="Sheet4"/>
  <dimension ref="B1:AD25"/>
  <sheetViews>
    <sheetView workbookViewId="0">
      <selection activeCell="C2" sqref="C2:E9"/>
    </sheetView>
  </sheetViews>
  <sheetFormatPr baseColWidth="10" defaultColWidth="8.83203125" defaultRowHeight="15" x14ac:dyDescent="0.2"/>
  <cols>
    <col min="2" max="2" width="16.6640625" customWidth="1"/>
    <col min="3" max="3" width="17.33203125" customWidth="1"/>
    <col min="4" max="4" width="13.1640625" customWidth="1"/>
    <col min="5" max="5" width="11.83203125" customWidth="1"/>
    <col min="29" max="29" width="11.83203125" customWidth="1"/>
    <col min="30" max="30" width="13.6640625" customWidth="1"/>
  </cols>
  <sheetData>
    <row r="1" spans="2:30" ht="75" x14ac:dyDescent="0.2">
      <c r="B1" s="8" t="s">
        <v>0</v>
      </c>
      <c r="C1" s="8" t="s">
        <v>36</v>
      </c>
      <c r="D1" s="8" t="s">
        <v>2</v>
      </c>
      <c r="E1" s="8" t="s">
        <v>3</v>
      </c>
      <c r="AC1" s="8" t="s">
        <v>2</v>
      </c>
      <c r="AD1" s="8" t="s">
        <v>3</v>
      </c>
    </row>
    <row r="2" spans="2:30" x14ac:dyDescent="0.2">
      <c r="B2" s="1" t="str">
        <f>C20</f>
        <v>Ethanol</v>
      </c>
      <c r="C2" s="1" t="str">
        <f>C19</f>
        <v>Claremont</v>
      </c>
      <c r="D2" s="21">
        <f>C22</f>
        <v>0.24121999999999999</v>
      </c>
      <c r="E2" s="10">
        <f>C25</f>
        <v>43.44</v>
      </c>
      <c r="AC2" s="1">
        <v>0</v>
      </c>
      <c r="AD2" s="2">
        <v>43.44</v>
      </c>
    </row>
    <row r="3" spans="2:30" x14ac:dyDescent="0.2">
      <c r="B3" s="1" t="str">
        <f>B2</f>
        <v>Ethanol</v>
      </c>
      <c r="C3" s="1" t="str">
        <f>E19</f>
        <v>Janesville</v>
      </c>
      <c r="D3" s="21">
        <f>C22+E22</f>
        <v>0.51955099999999999</v>
      </c>
      <c r="E3" s="10">
        <f>(C25*C22+E25*E22)/D3</f>
        <v>44.206071723468909</v>
      </c>
      <c r="AC3" s="2">
        <v>0.24121999999999999</v>
      </c>
      <c r="AD3" s="2">
        <v>43.44</v>
      </c>
    </row>
    <row r="4" spans="2:30" x14ac:dyDescent="0.2">
      <c r="B4" s="1" t="str">
        <f>B3</f>
        <v>Ethanol</v>
      </c>
      <c r="C4" s="1" t="str">
        <f>H19</f>
        <v xml:space="preserve">St Ansgar  </v>
      </c>
      <c r="D4" s="21">
        <f>D3+H22</f>
        <v>0.75520500000000002</v>
      </c>
      <c r="E4" s="10">
        <f>(C25*C22+E25*E22+G25*G22)/D4</f>
        <v>48.09185401314874</v>
      </c>
      <c r="AC4" s="2">
        <v>0.24121999999999999</v>
      </c>
      <c r="AD4" s="2">
        <v>44.206071723468909</v>
      </c>
    </row>
    <row r="5" spans="2:30" x14ac:dyDescent="0.2">
      <c r="B5" s="1" t="str">
        <f>B4</f>
        <v>Ethanol</v>
      </c>
      <c r="C5" s="21" t="str">
        <f>G19</f>
        <v>Winthrop</v>
      </c>
      <c r="D5" s="21">
        <f>D4+G22</f>
        <v>0.96673699999999996</v>
      </c>
      <c r="E5" s="10">
        <f>(C25*C22+E25*E22+G25*G22+H25*H22)/D5</f>
        <v>52.106843091761256</v>
      </c>
      <c r="AC5" s="2">
        <v>0.51955099999999999</v>
      </c>
      <c r="AD5" s="2">
        <v>44.206071723468909</v>
      </c>
    </row>
    <row r="6" spans="2:30" x14ac:dyDescent="0.2">
      <c r="B6" s="21" t="s">
        <v>17</v>
      </c>
      <c r="C6" s="21" t="str">
        <f>J19</f>
        <v>OAK PARK HEIGHTS</v>
      </c>
      <c r="D6" s="21">
        <f>D5+J22</f>
        <v>1.5767370000000001</v>
      </c>
      <c r="E6" s="10">
        <f>(C25*C22+E25*E22+G25*G22+H25*H22+J25*J22)/D6</f>
        <v>59.841694061850511</v>
      </c>
      <c r="AC6" s="2">
        <v>0.51955099999999999</v>
      </c>
      <c r="AD6" s="2">
        <v>48.09185401314874</v>
      </c>
    </row>
    <row r="7" spans="2:30" x14ac:dyDescent="0.2">
      <c r="B7" s="21" t="str">
        <f>B5</f>
        <v>Ethanol</v>
      </c>
      <c r="C7" s="21" t="str">
        <f>D19</f>
        <v>Boyceville</v>
      </c>
      <c r="D7" s="21">
        <f>D6+D22</f>
        <v>1.6787920000000001</v>
      </c>
      <c r="E7" s="21">
        <f>(C25*C22+E25*E22+G25*G22+H25*H22+J25*J22+D25*D22)/D7</f>
        <v>61.901789095969001</v>
      </c>
      <c r="AC7" s="2">
        <v>0.75520500000000002</v>
      </c>
      <c r="AD7" s="2">
        <v>48.09185401314874</v>
      </c>
    </row>
    <row r="8" spans="2:30" x14ac:dyDescent="0.2">
      <c r="B8" s="21" t="str">
        <f>B5</f>
        <v>Ethanol</v>
      </c>
      <c r="C8" s="21" t="str">
        <f>I19</f>
        <v xml:space="preserve">Lake Crystal  </v>
      </c>
      <c r="D8" s="21">
        <f>D7+I22</f>
        <v>1.790125</v>
      </c>
      <c r="E8" s="21">
        <f>(C25*C22+E25*E22+G25*G22+H25*H22+J25*J22+D25*D22+F25*F22)/D8</f>
        <v>63.906216169261917</v>
      </c>
      <c r="AC8" s="2">
        <v>0.75520500000000002</v>
      </c>
      <c r="AD8" s="2">
        <v>52.106843091761256</v>
      </c>
    </row>
    <row r="9" spans="2:30" x14ac:dyDescent="0.2">
      <c r="B9" s="21" t="str">
        <f>B5</f>
        <v>Ethanol</v>
      </c>
      <c r="C9" s="21" t="str">
        <f>F19</f>
        <v>Preston</v>
      </c>
      <c r="D9" s="21">
        <f>D8+F22</f>
        <v>1.87548</v>
      </c>
      <c r="E9" s="21">
        <f>(C25*C22+E25*E22+G25*G22+H25*H22+J25*J22+D25*D22+F25*F22+I25*I22)/D9</f>
        <v>67.706918164949755</v>
      </c>
      <c r="AC9" s="2">
        <v>0.96673699999999996</v>
      </c>
      <c r="AD9" s="2">
        <v>52.106843091761256</v>
      </c>
    </row>
    <row r="10" spans="2:30" x14ac:dyDescent="0.2">
      <c r="AC10" s="2">
        <v>0.96673699999999996</v>
      </c>
      <c r="AD10" s="2">
        <v>59.841694061850511</v>
      </c>
    </row>
    <row r="11" spans="2:30" x14ac:dyDescent="0.2">
      <c r="AC11" s="2">
        <v>1.5767370000000001</v>
      </c>
      <c r="AD11" s="2">
        <v>59.841694061850511</v>
      </c>
    </row>
    <row r="12" spans="2:30" x14ac:dyDescent="0.2">
      <c r="AC12" s="2">
        <v>1.5767370000000001</v>
      </c>
      <c r="AD12" s="2">
        <v>61.901789095969001</v>
      </c>
    </row>
    <row r="13" spans="2:30" x14ac:dyDescent="0.2">
      <c r="AC13" s="2">
        <v>1.6787920000000001</v>
      </c>
      <c r="AD13" s="2">
        <v>61.901789095969001</v>
      </c>
    </row>
    <row r="14" spans="2:30" x14ac:dyDescent="0.2">
      <c r="AC14" s="2">
        <v>1.6787920000000001</v>
      </c>
      <c r="AD14" s="2">
        <v>63.906216169261917</v>
      </c>
    </row>
    <row r="15" spans="2:30" x14ac:dyDescent="0.2">
      <c r="AC15" s="2">
        <v>1.790125</v>
      </c>
      <c r="AD15" s="2">
        <v>63.906216169261917</v>
      </c>
    </row>
    <row r="16" spans="2:30" x14ac:dyDescent="0.2">
      <c r="AC16" s="2">
        <v>1.790125</v>
      </c>
      <c r="AD16" s="2">
        <v>67.706918164949755</v>
      </c>
    </row>
    <row r="17" spans="2:30" x14ac:dyDescent="0.2">
      <c r="AC17" s="2">
        <v>1.87548</v>
      </c>
      <c r="AD17" s="2">
        <v>67.706918164949755</v>
      </c>
    </row>
    <row r="18" spans="2:30" ht="16" thickBot="1" x14ac:dyDescent="0.25"/>
    <row r="19" spans="2:30" ht="26.5" customHeight="1" thickBot="1" x14ac:dyDescent="0.25">
      <c r="B19" s="5" t="s">
        <v>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 t="s">
        <v>27</v>
      </c>
      <c r="I19" s="3" t="s">
        <v>28</v>
      </c>
      <c r="J19" s="3" t="s">
        <v>35</v>
      </c>
    </row>
    <row r="20" spans="2:30" ht="16" thickBot="1" x14ac:dyDescent="0.25">
      <c r="B20" s="6" t="s">
        <v>0</v>
      </c>
      <c r="C20" s="4" t="s">
        <v>34</v>
      </c>
      <c r="D20" s="4" t="s">
        <v>34</v>
      </c>
      <c r="E20" s="4" t="s">
        <v>34</v>
      </c>
      <c r="F20" s="4" t="s">
        <v>34</v>
      </c>
      <c r="G20" s="4" t="s">
        <v>34</v>
      </c>
      <c r="H20" s="4" t="s">
        <v>34</v>
      </c>
      <c r="I20" s="4" t="s">
        <v>34</v>
      </c>
      <c r="J20" s="4" t="s">
        <v>17</v>
      </c>
    </row>
    <row r="21" spans="2:30" ht="16" thickBot="1" x14ac:dyDescent="0.25">
      <c r="B21" s="6" t="s">
        <v>29</v>
      </c>
      <c r="C21" s="4">
        <v>59.9</v>
      </c>
      <c r="D21" s="4">
        <v>72</v>
      </c>
      <c r="E21" s="4">
        <v>77.099999999999994</v>
      </c>
      <c r="F21" s="4">
        <v>87.1</v>
      </c>
      <c r="G21" s="4">
        <v>98.6</v>
      </c>
      <c r="H21" s="4">
        <v>102.2</v>
      </c>
      <c r="I21" s="4">
        <v>107</v>
      </c>
      <c r="J21" s="4">
        <v>29.1</v>
      </c>
    </row>
    <row r="22" spans="2:30" ht="46" thickBot="1" x14ac:dyDescent="0.25">
      <c r="B22" s="6" t="s">
        <v>30</v>
      </c>
      <c r="C22" s="4">
        <f>241220/1000000</f>
        <v>0.24121999999999999</v>
      </c>
      <c r="D22" s="4">
        <f>102055/1000000</f>
        <v>0.10205500000000001</v>
      </c>
      <c r="E22" s="4">
        <f>278331/1000000</f>
        <v>0.278331</v>
      </c>
      <c r="F22" s="4">
        <f>85355/1000000</f>
        <v>8.5355E-2</v>
      </c>
      <c r="G22" s="4">
        <f>211532/1000000</f>
        <v>0.211532</v>
      </c>
      <c r="H22" s="4">
        <f>235654/1000000</f>
        <v>0.235654</v>
      </c>
      <c r="I22" s="4">
        <f>111333/1000000</f>
        <v>0.111333</v>
      </c>
      <c r="J22" s="4">
        <v>0.61</v>
      </c>
    </row>
    <row r="23" spans="2:30" ht="16" thickBot="1" x14ac:dyDescent="0.25">
      <c r="B23" s="6" t="s">
        <v>31</v>
      </c>
      <c r="C23" s="4">
        <v>1</v>
      </c>
      <c r="D23" s="4">
        <v>0</v>
      </c>
      <c r="E23" s="4">
        <v>2</v>
      </c>
      <c r="F23" s="4">
        <v>0</v>
      </c>
      <c r="G23" s="4">
        <v>1</v>
      </c>
      <c r="H23" s="4">
        <v>2</v>
      </c>
      <c r="I23" s="4">
        <v>0</v>
      </c>
      <c r="J23" s="4">
        <v>0</v>
      </c>
    </row>
    <row r="24" spans="2:30" ht="31" thickBot="1" x14ac:dyDescent="0.25">
      <c r="B24" s="6" t="s">
        <v>32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6</v>
      </c>
    </row>
    <row r="25" spans="2:30" ht="31" thickBot="1" x14ac:dyDescent="0.25">
      <c r="B25" s="7" t="s">
        <v>33</v>
      </c>
      <c r="C25" s="4">
        <v>43.44</v>
      </c>
      <c r="D25" s="4">
        <v>93.73</v>
      </c>
      <c r="E25" s="4">
        <v>44.87</v>
      </c>
      <c r="F25" s="4">
        <v>122.78</v>
      </c>
      <c r="G25" s="4">
        <v>63.12</v>
      </c>
      <c r="H25" s="4">
        <v>59.64</v>
      </c>
      <c r="I25" s="4">
        <v>113.02</v>
      </c>
      <c r="J25" s="4">
        <v>72.099999999999994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BF4F-84F9-4934-AAB3-7D814CB79CA9}">
  <sheetPr codeName="Sheet5"/>
  <dimension ref="A1:D1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0.33203125" customWidth="1"/>
    <col min="2" max="2" width="47.6640625" customWidth="1"/>
    <col min="3" max="3" width="45.6640625" customWidth="1"/>
    <col min="4" max="4" width="43.83203125" customWidth="1"/>
  </cols>
  <sheetData>
    <row r="1" spans="1:4" x14ac:dyDescent="0.2">
      <c r="A1" s="8" t="s">
        <v>0</v>
      </c>
      <c r="B1" s="8" t="s">
        <v>36</v>
      </c>
      <c r="C1" s="8" t="s">
        <v>2</v>
      </c>
      <c r="D1" s="8" t="s">
        <v>3</v>
      </c>
    </row>
    <row r="2" spans="1:4" x14ac:dyDescent="0.2">
      <c r="A2" s="1" t="s">
        <v>15</v>
      </c>
      <c r="B2" s="1" t="s">
        <v>41</v>
      </c>
      <c r="C2" s="2">
        <f>C14</f>
        <v>1.2027402</v>
      </c>
      <c r="D2" s="2">
        <f>C17</f>
        <v>37.821016671594897</v>
      </c>
    </row>
    <row r="3" spans="1:4" x14ac:dyDescent="0.2">
      <c r="A3" s="1" t="s">
        <v>15</v>
      </c>
      <c r="B3" s="9" t="s">
        <v>42</v>
      </c>
      <c r="C3" s="2">
        <f>C2+D14</f>
        <v>1.3592599999999999</v>
      </c>
      <c r="D3" s="10">
        <f>(C17*C14+D17*D14)/C3</f>
        <v>61.149405855415516</v>
      </c>
    </row>
    <row r="11" spans="1:4" x14ac:dyDescent="0.2">
      <c r="B11" s="14" t="s">
        <v>1</v>
      </c>
      <c r="C11" s="14" t="s">
        <v>41</v>
      </c>
      <c r="D11" s="14" t="s">
        <v>42</v>
      </c>
    </row>
    <row r="12" spans="1:4" x14ac:dyDescent="0.2">
      <c r="B12" s="14" t="s">
        <v>0</v>
      </c>
      <c r="C12" s="14" t="s">
        <v>15</v>
      </c>
      <c r="D12" s="14" t="s">
        <v>15</v>
      </c>
    </row>
    <row r="13" spans="1:4" x14ac:dyDescent="0.2">
      <c r="B13" s="14" t="s">
        <v>29</v>
      </c>
      <c r="C13" s="15">
        <v>81.563903720405804</v>
      </c>
      <c r="D13" s="15">
        <v>387.79661409829203</v>
      </c>
    </row>
    <row r="14" spans="1:4" x14ac:dyDescent="0.2">
      <c r="B14" s="14" t="s">
        <v>30</v>
      </c>
      <c r="C14" s="16">
        <v>1.2027402</v>
      </c>
      <c r="D14" s="16">
        <v>0.15651979999999999</v>
      </c>
    </row>
    <row r="15" spans="1:4" x14ac:dyDescent="0.2">
      <c r="B15" s="14" t="s">
        <v>31</v>
      </c>
      <c r="C15" s="17">
        <v>1</v>
      </c>
      <c r="D15" s="17">
        <v>3</v>
      </c>
    </row>
    <row r="16" spans="1:4" x14ac:dyDescent="0.2">
      <c r="B16" s="14" t="s">
        <v>32</v>
      </c>
      <c r="C16" s="17">
        <v>8</v>
      </c>
      <c r="D16" s="17">
        <v>4</v>
      </c>
    </row>
    <row r="17" spans="2:4" x14ac:dyDescent="0.2">
      <c r="B17" s="14" t="s">
        <v>33</v>
      </c>
      <c r="C17" s="18">
        <v>37.821016671594897</v>
      </c>
      <c r="D17" s="18">
        <v>240.41101667159501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8839-6674-4EA3-BC20-889718EF4516}">
  <sheetPr codeName="Sheet6"/>
  <dimension ref="B1:X20"/>
  <sheetViews>
    <sheetView tabSelected="1" workbookViewId="0">
      <selection activeCell="C2" sqref="C2:E3"/>
    </sheetView>
  </sheetViews>
  <sheetFormatPr baseColWidth="10" defaultColWidth="8.83203125" defaultRowHeight="15" x14ac:dyDescent="0.2"/>
  <cols>
    <col min="2" max="2" width="10.6640625" customWidth="1"/>
    <col min="3" max="3" width="13.33203125" customWidth="1"/>
    <col min="4" max="4" width="14.1640625" customWidth="1"/>
    <col min="5" max="5" width="15.83203125" customWidth="1"/>
  </cols>
  <sheetData>
    <row r="1" spans="2:24" ht="79" customHeight="1" x14ac:dyDescent="0.2">
      <c r="B1" s="8" t="s">
        <v>0</v>
      </c>
      <c r="C1" s="8" t="s">
        <v>36</v>
      </c>
      <c r="D1" s="8" t="s">
        <v>2</v>
      </c>
      <c r="E1" s="8" t="s">
        <v>3</v>
      </c>
      <c r="W1" t="s">
        <v>2</v>
      </c>
      <c r="X1" t="s">
        <v>3</v>
      </c>
    </row>
    <row r="2" spans="2:24" ht="17" x14ac:dyDescent="0.2">
      <c r="B2" s="22" t="str">
        <f>C15</f>
        <v>Ethanol</v>
      </c>
      <c r="C2" s="22" t="s">
        <v>37</v>
      </c>
      <c r="D2" s="22">
        <f>C17</f>
        <v>0.39</v>
      </c>
      <c r="E2" s="23">
        <f>C20</f>
        <v>42.39</v>
      </c>
      <c r="W2" s="13">
        <v>0</v>
      </c>
      <c r="X2" s="13">
        <v>42.39</v>
      </c>
    </row>
    <row r="3" spans="2:24" ht="34" x14ac:dyDescent="0.2">
      <c r="B3" s="22" t="str">
        <f>D15</f>
        <v>Ammonia</v>
      </c>
      <c r="C3" s="22" t="s">
        <v>19</v>
      </c>
      <c r="D3" s="22">
        <f>C17+D17</f>
        <v>1.1600000000000001</v>
      </c>
      <c r="E3" s="23">
        <f>(C20*C17+D20*D17)/D3</f>
        <v>48.437830032006936</v>
      </c>
      <c r="W3" s="13">
        <v>0.39</v>
      </c>
      <c r="X3" s="13">
        <v>42.39</v>
      </c>
    </row>
    <row r="4" spans="2:24" x14ac:dyDescent="0.2">
      <c r="W4" s="13">
        <v>0.39</v>
      </c>
      <c r="X4" s="13">
        <v>48.437830032006936</v>
      </c>
    </row>
    <row r="5" spans="2:24" x14ac:dyDescent="0.2">
      <c r="W5" s="13">
        <v>1.1600000000000001</v>
      </c>
      <c r="X5" s="13">
        <v>48.437830032006936</v>
      </c>
    </row>
    <row r="13" spans="2:24" ht="16" thickBot="1" x14ac:dyDescent="0.25"/>
    <row r="14" spans="2:24" ht="31" thickBot="1" x14ac:dyDescent="0.25">
      <c r="B14" s="5" t="s">
        <v>1</v>
      </c>
      <c r="C14" s="3" t="s">
        <v>37</v>
      </c>
      <c r="D14" s="3" t="s">
        <v>19</v>
      </c>
    </row>
    <row r="15" spans="2:24" ht="16" thickBot="1" x14ac:dyDescent="0.25">
      <c r="B15" s="6" t="s">
        <v>0</v>
      </c>
      <c r="C15" s="4" t="s">
        <v>34</v>
      </c>
      <c r="D15" s="4" t="s">
        <v>15</v>
      </c>
    </row>
    <row r="16" spans="2:24" ht="31" thickBot="1" x14ac:dyDescent="0.25">
      <c r="B16" s="6" t="s">
        <v>29</v>
      </c>
      <c r="C16" s="4">
        <v>59.9</v>
      </c>
      <c r="D16" s="4">
        <v>72</v>
      </c>
    </row>
    <row r="17" spans="2:4" ht="61" thickBot="1" x14ac:dyDescent="0.25">
      <c r="B17" s="6" t="s">
        <v>30</v>
      </c>
      <c r="C17" s="4">
        <v>0.39</v>
      </c>
      <c r="D17" s="4">
        <f>0.77</f>
        <v>0.77</v>
      </c>
    </row>
    <row r="18" spans="2:4" ht="31" thickBot="1" x14ac:dyDescent="0.25">
      <c r="B18" s="6" t="s">
        <v>31</v>
      </c>
      <c r="C18" s="4">
        <v>4</v>
      </c>
      <c r="D18" s="4">
        <v>3</v>
      </c>
    </row>
    <row r="19" spans="2:4" ht="46" thickBot="1" x14ac:dyDescent="0.25">
      <c r="B19" s="6" t="s">
        <v>32</v>
      </c>
      <c r="C19" s="4">
        <v>4</v>
      </c>
      <c r="D19" s="4">
        <v>6</v>
      </c>
    </row>
    <row r="20" spans="2:4" ht="61" thickBot="1" x14ac:dyDescent="0.25">
      <c r="B20" s="7" t="s">
        <v>33</v>
      </c>
      <c r="C20" s="12">
        <v>42.39</v>
      </c>
      <c r="D20" s="12">
        <v>51.501016671594869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Braidwood</vt:lpstr>
      <vt:lpstr>South Texas</vt:lpstr>
      <vt:lpstr>Palo Verde</vt:lpstr>
      <vt:lpstr>Prairie Island</vt:lpstr>
      <vt:lpstr>Davis Besse</vt:lpstr>
      <vt:lpstr>Cooper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A. Herrera Diaz</dc:creator>
  <cp:lastModifiedBy>Microsoft Office User</cp:lastModifiedBy>
  <dcterms:created xsi:type="dcterms:W3CDTF">2022-11-16T16:26:33Z</dcterms:created>
  <dcterms:modified xsi:type="dcterms:W3CDTF">2022-11-21T15:44:13Z</dcterms:modified>
</cp:coreProperties>
</file>