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BC5F8997-FCBC-7B45-8DBF-8E278A27C18A}" xr6:coauthVersionLast="47" xr6:coauthVersionMax="47" xr10:uidLastSave="{00000000-0000-0000-0000-000000000000}"/>
  <bookViews>
    <workbookView xWindow="5120" yWindow="3700" windowWidth="30720" windowHeight="17000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3" i="1"/>
  <c r="Q3" i="1"/>
  <c r="R3" i="1"/>
  <c r="N3" i="1"/>
  <c r="L4" i="1"/>
  <c r="L5" i="1"/>
  <c r="L6" i="1"/>
  <c r="P6" i="1" s="1"/>
  <c r="R6" i="1" s="1"/>
  <c r="L7" i="1"/>
  <c r="P7" i="1" s="1"/>
  <c r="R7" i="1" s="1"/>
  <c r="L3" i="1"/>
  <c r="K4" i="1"/>
  <c r="K5" i="1"/>
  <c r="N5" i="1" s="1"/>
  <c r="Q5" i="1" s="1"/>
  <c r="K6" i="1"/>
  <c r="K7" i="1"/>
  <c r="M7" i="1" s="1"/>
  <c r="K3" i="1"/>
  <c r="F4" i="1"/>
  <c r="F5" i="1"/>
  <c r="F6" i="1"/>
  <c r="F7" i="1"/>
  <c r="G7" i="1" s="1"/>
  <c r="F3" i="1"/>
  <c r="E4" i="1"/>
  <c r="E5" i="1"/>
  <c r="E6" i="1"/>
  <c r="E7" i="1"/>
  <c r="E3" i="1"/>
  <c r="D7" i="1"/>
  <c r="C4" i="1"/>
  <c r="C5" i="1"/>
  <c r="C6" i="1"/>
  <c r="C7" i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7" i="2" s="1"/>
  <c r="E10" i="2"/>
  <c r="B17" i="2" s="1"/>
  <c r="E11" i="2"/>
  <c r="C17" i="2" s="1"/>
  <c r="D10" i="2"/>
  <c r="D11" i="2"/>
  <c r="F8" i="2"/>
  <c r="D16" i="2" s="1"/>
  <c r="F9" i="2"/>
  <c r="E16" i="2" s="1"/>
  <c r="E8" i="2"/>
  <c r="B16" i="2" s="1"/>
  <c r="E9" i="2"/>
  <c r="C16" i="2" s="1"/>
  <c r="D8" i="2"/>
  <c r="D9" i="2"/>
  <c r="F3" i="2"/>
  <c r="F4" i="2"/>
  <c r="D14" i="2" s="1"/>
  <c r="F5" i="2"/>
  <c r="E14" i="2" s="1"/>
  <c r="F6" i="2"/>
  <c r="D15" i="2" s="1"/>
  <c r="F7" i="2"/>
  <c r="F2" i="2"/>
  <c r="E2" i="2"/>
  <c r="E4" i="2"/>
  <c r="B14" i="2" s="1"/>
  <c r="E5" i="2"/>
  <c r="C14" i="2" s="1"/>
  <c r="E6" i="2"/>
  <c r="B15" i="2" s="1"/>
  <c r="E7" i="2"/>
  <c r="C15" i="2" s="1"/>
  <c r="E3" i="2"/>
  <c r="D3" i="2"/>
  <c r="D4" i="2"/>
  <c r="D5" i="2"/>
  <c r="D6" i="2"/>
  <c r="D7" i="2"/>
  <c r="D2" i="2"/>
  <c r="P4" i="1"/>
  <c r="R4" i="1" s="1"/>
  <c r="P5" i="1"/>
  <c r="R5" i="1" s="1"/>
  <c r="P3" i="1"/>
  <c r="J7" i="1"/>
  <c r="N7" i="1"/>
  <c r="Q7" i="1" s="1"/>
  <c r="S7" i="1" s="1"/>
  <c r="N4" i="1"/>
  <c r="Q4" i="1" s="1"/>
  <c r="S4" i="1" s="1"/>
  <c r="N6" i="1"/>
  <c r="Q6" i="1" s="1"/>
  <c r="S6" i="1" s="1"/>
  <c r="M4" i="1"/>
  <c r="M5" i="1"/>
  <c r="M6" i="1"/>
  <c r="J4" i="1"/>
  <c r="J5" i="1"/>
  <c r="J6" i="1"/>
  <c r="M3" i="1"/>
  <c r="J3" i="1"/>
  <c r="G2" i="2" l="1"/>
  <c r="G3" i="2"/>
  <c r="G10" i="2"/>
  <c r="G3" i="1"/>
  <c r="D5" i="1"/>
  <c r="G5" i="1" s="1"/>
  <c r="D6" i="1"/>
  <c r="G6" i="1" s="1"/>
  <c r="D4" i="1"/>
  <c r="G4" i="1" s="1"/>
  <c r="G11" i="2"/>
  <c r="D17" i="2"/>
  <c r="O6" i="1"/>
  <c r="G9" i="2"/>
  <c r="G8" i="2"/>
  <c r="G7" i="2"/>
  <c r="E15" i="2"/>
  <c r="G6" i="2"/>
  <c r="G5" i="2"/>
  <c r="G4" i="2"/>
  <c r="O5" i="1"/>
  <c r="O4" i="1"/>
  <c r="O3" i="1"/>
  <c r="O7" i="1"/>
</calcChain>
</file>

<file path=xl/sharedStrings.xml><?xml version="1.0" encoding="utf-8"?>
<sst xmlns="http://schemas.openxmlformats.org/spreadsheetml/2006/main" count="110" uniqueCount="96">
  <si>
    <t>Location</t>
  </si>
  <si>
    <t>Baseline NPV</t>
  </si>
  <si>
    <t>Opt NPV</t>
  </si>
  <si>
    <t>Delta NPV</t>
  </si>
  <si>
    <t>Std baseline NPV</t>
  </si>
  <si>
    <t>Std opt NPV</t>
  </si>
  <si>
    <t>Std baseline NPV frac</t>
  </si>
  <si>
    <t>Std opt NPV frac</t>
  </si>
  <si>
    <t>Std delta NPV (%)</t>
  </si>
  <si>
    <t>NPP (MWe)</t>
  </si>
  <si>
    <t>HTSE (MWe)</t>
  </si>
  <si>
    <t>H2 storage (ton-H2)</t>
  </si>
  <si>
    <t>Delta NPV (M$)</t>
  </si>
  <si>
    <t>Std 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</si>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</sst>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8F8F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cases!$Q$2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29664094.113293801</c:v>
                  </c:pt>
                  <c:pt idx="2">
                    <c:v>1077.46392866</c:v>
                  </c:pt>
                  <c:pt idx="3">
                    <c:v>555817.3250380737</c:v>
                  </c:pt>
                  <c:pt idx="4">
                    <c:v>85899046.268169791</c:v>
                  </c:pt>
                </c:numCache>
              </c:numRef>
            </c:plus>
            <c:minus>
              <c:numRef>
                <c:f>cases!$R$3:$R$8</c:f>
                <c:numCache>
                  <c:formatCode>General</c:formatCode>
                  <c:ptCount val="6"/>
                  <c:pt idx="0">
                    <c:v>10442175.071948605</c:v>
                  </c:pt>
                  <c:pt idx="1">
                    <c:v>29664094.113293801</c:v>
                  </c:pt>
                  <c:pt idx="2">
                    <c:v>1077.46392866</c:v>
                  </c:pt>
                  <c:pt idx="3">
                    <c:v>555817.3250380737</c:v>
                  </c:pt>
                  <c:pt idx="4">
                    <c:v>85899046.268169791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cases!$Q$3:$Q$7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braidwood_SA!$B$14:$B$17</c:f>
              <c:numCache>
                <c:formatCode>General</c:formatCode>
                <c:ptCount val="4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1488603302.1199999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braidwood_SA!$C$13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braidwood_SA!$A$14:$A$17</c:f>
              <c:strCache>
                <c:ptCount val="4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</c:strCache>
            </c:strRef>
          </c:cat>
          <c:val>
            <c:numRef>
              <c:f>braidwood_SA!$C$14:$C$17</c:f>
              <c:numCache>
                <c:formatCode>General</c:formatCode>
                <c:ptCount val="4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1123190020.5299997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19</xdr:row>
      <xdr:rowOff>0</xdr:rowOff>
    </xdr:from>
    <xdr:to>
      <xdr:col>17</xdr:col>
      <xdr:colOff>254000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95250</xdr:rowOff>
    </xdr:from>
    <xdr:to>
      <xdr:col>14</xdr:col>
      <xdr:colOff>571500</xdr:colOff>
      <xdr:row>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0.02785</cdr:x>
      <cdr:y>0.64512</cdr:y>
    </cdr:from>
    <cdr:to>
      <cdr:x>0.11204</cdr:x>
      <cdr:y>0.71928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44853" y="3461564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0.44497</cdr:y>
    </cdr:from>
    <cdr:to>
      <cdr:x>0.11487</cdr:x>
      <cdr:y>0.52426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387624"/>
          <a:ext cx="1422378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0.02769</cdr:x>
      <cdr:y>0.24616</cdr:y>
    </cdr:from>
    <cdr:to>
      <cdr:x>0.11188</cdr:x>
      <cdr:y>0.32032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42925" y="1320817"/>
          <a:ext cx="1042483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0.02051</cdr:x>
      <cdr:y>0.84537</cdr:y>
    </cdr:from>
    <cdr:to>
      <cdr:x>0.1047</cdr:x>
      <cdr:y>0.91953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254000" y="4536026"/>
          <a:ext cx="1042482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N16"/>
  <sheetViews>
    <sheetView tabSelected="1" topLeftCell="C11" workbookViewId="0">
      <selection activeCell="K17" sqref="K17"/>
    </sheetView>
  </sheetViews>
  <sheetFormatPr baseColWidth="10" defaultRowHeight="16" x14ac:dyDescent="0.2"/>
  <cols>
    <col min="1" max="1" width="17.33203125" bestFit="1" customWidth="1"/>
    <col min="2" max="3" width="11.83203125" customWidth="1"/>
    <col min="4" max="4" width="17.5" customWidth="1"/>
    <col min="5" max="5" width="11.83203125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9" bestFit="1" customWidth="1"/>
    <col min="11" max="11" width="11.1640625" bestFit="1" customWidth="1"/>
    <col min="12" max="12" width="12.1640625" hidden="1" customWidth="1"/>
    <col min="13" max="13" width="14.6640625" hidden="1" customWidth="1"/>
    <col min="14" max="14" width="11.1640625" hidden="1" customWidth="1"/>
    <col min="15" max="15" width="15.83203125" bestFit="1" customWidth="1"/>
    <col min="16" max="16" width="12.6640625" bestFit="1" customWidth="1"/>
    <col min="17" max="17" width="20.6640625" customWidth="1"/>
    <col min="18" max="18" width="23.33203125" customWidth="1"/>
    <col min="19" max="19" width="17.5" bestFit="1" customWidth="1"/>
    <col min="20" max="21" width="17.6640625" bestFit="1" customWidth="1"/>
    <col min="32" max="32" width="16" bestFit="1" customWidth="1"/>
    <col min="33" max="33" width="12.83203125" bestFit="1" customWidth="1"/>
  </cols>
  <sheetData>
    <row r="1" spans="1:40" x14ac:dyDescent="0.2">
      <c r="B1" s="11" t="s">
        <v>45</v>
      </c>
      <c r="C1" s="11"/>
      <c r="D1" s="11"/>
      <c r="E1" s="11"/>
      <c r="F1" s="11"/>
      <c r="G1" s="7"/>
    </row>
    <row r="2" spans="1:40" x14ac:dyDescent="0.2">
      <c r="A2" t="s">
        <v>0</v>
      </c>
      <c r="B2" t="s">
        <v>9</v>
      </c>
      <c r="C2" t="s">
        <v>10</v>
      </c>
      <c r="D2" t="s">
        <v>44</v>
      </c>
      <c r="E2" t="s">
        <v>43</v>
      </c>
      <c r="F2" t="s">
        <v>11</v>
      </c>
      <c r="G2" t="s">
        <v>85</v>
      </c>
      <c r="H2" t="s">
        <v>1</v>
      </c>
      <c r="I2" t="s">
        <v>4</v>
      </c>
      <c r="J2" t="s">
        <v>6</v>
      </c>
      <c r="K2" t="s">
        <v>2</v>
      </c>
      <c r="L2" t="s">
        <v>5</v>
      </c>
      <c r="M2" t="s">
        <v>7</v>
      </c>
      <c r="N2" t="s">
        <v>3</v>
      </c>
      <c r="O2" t="s">
        <v>8</v>
      </c>
      <c r="P2" t="s">
        <v>14</v>
      </c>
      <c r="Q2" t="s">
        <v>12</v>
      </c>
      <c r="R2" t="s">
        <v>13</v>
      </c>
      <c r="S2" t="s">
        <v>95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I3/H3</f>
        <v>4.9665897586956935E-3</v>
      </c>
      <c r="K3">
        <f>data!P2</f>
        <v>3408381162.0100002</v>
      </c>
      <c r="L3">
        <f>data!Q2</f>
        <v>1225.80578418</v>
      </c>
      <c r="M3">
        <f>L3/K3</f>
        <v>3.5964457198710559E-7</v>
      </c>
      <c r="N3">
        <f>K3-H3</f>
        <v>1305897263.1300001</v>
      </c>
      <c r="O3">
        <f>100*SQRT(POWER(M3,2)+POWER(J3,2))</f>
        <v>0.49665897717171253</v>
      </c>
      <c r="P3">
        <f>SQRT(POWER(L3,2)+POWER(I3,2))</f>
        <v>10442175.071948605</v>
      </c>
      <c r="Q3" s="1">
        <f>N3</f>
        <v>1305897263.1300001</v>
      </c>
      <c r="R3" s="1">
        <f>P3</f>
        <v>10442175.071948605</v>
      </c>
      <c r="S3" s="1">
        <f>Q3/B3</f>
        <v>1094633.0789019279</v>
      </c>
      <c r="T3" s="1"/>
      <c r="U3" s="5"/>
      <c r="V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 s="12">
        <v>1058570571.16</v>
      </c>
      <c r="I4">
        <v>29664093.298599999</v>
      </c>
      <c r="J4">
        <f t="shared" ref="J4:J7" si="2">I4/H4</f>
        <v>2.8022782898728775E-2</v>
      </c>
      <c r="K4">
        <f>data!P3</f>
        <v>1941425295.5999999</v>
      </c>
      <c r="L4">
        <f>data!Q3</f>
        <v>6952.2878666099996</v>
      </c>
      <c r="M4">
        <f t="shared" ref="M4:M7" si="3">L4/K4</f>
        <v>3.5810226035307666E-6</v>
      </c>
      <c r="N4">
        <f t="shared" ref="N4:N7" si="4">K4-H4</f>
        <v>882854724.43999994</v>
      </c>
      <c r="O4">
        <f t="shared" ref="O4:O7" si="5">100*SQRT(POWER(M4,2)+POWER(J4,2))</f>
        <v>2.8022783127537649</v>
      </c>
      <c r="P4">
        <f t="shared" ref="P4:P7" si="6">SQRT(POWER(L4,2)+POWER(I4,2))</f>
        <v>29664094.113293801</v>
      </c>
      <c r="Q4" s="1">
        <f t="shared" ref="Q4:Q7" si="7">N4</f>
        <v>882854724.43999994</v>
      </c>
      <c r="R4" s="1">
        <f t="shared" ref="R4:R7" si="8">P4</f>
        <v>29664094.113293801</v>
      </c>
      <c r="S4" s="1">
        <f>Q4/B4</f>
        <v>1148055.5584395318</v>
      </c>
      <c r="T4" s="1"/>
      <c r="U4" s="5"/>
      <c r="V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 t="shared" si="2"/>
        <v>0</v>
      </c>
      <c r="K5">
        <f>data!P4</f>
        <v>2357253019.6300001</v>
      </c>
      <c r="L5">
        <f>data!Q4</f>
        <v>1077.46392866</v>
      </c>
      <c r="M5">
        <f t="shared" si="3"/>
        <v>4.5708454700765267E-7</v>
      </c>
      <c r="N5">
        <f t="shared" si="4"/>
        <v>591488449.03000021</v>
      </c>
      <c r="O5">
        <f t="shared" si="5"/>
        <v>4.5708454700765264E-5</v>
      </c>
      <c r="P5">
        <f t="shared" si="6"/>
        <v>1077.46392866</v>
      </c>
      <c r="Q5" s="1">
        <f t="shared" si="7"/>
        <v>591488449.03000021</v>
      </c>
      <c r="R5" s="1">
        <f t="shared" si="8"/>
        <v>1077.46392866</v>
      </c>
      <c r="S5" s="1">
        <f t="shared" ref="S5:S7" si="9">Q5/B5</f>
        <v>661620.18907158857</v>
      </c>
      <c r="T5" s="1"/>
      <c r="U5" s="5"/>
      <c r="V5" s="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 t="shared" si="2"/>
        <v>2.1111441206267249E-3</v>
      </c>
      <c r="K6">
        <f>data!P5</f>
        <v>1177078719.72</v>
      </c>
      <c r="L6">
        <f>data!Q5</f>
        <v>45333.174797</v>
      </c>
      <c r="M6">
        <f t="shared" si="3"/>
        <v>3.8513290604543185E-5</v>
      </c>
      <c r="N6">
        <f t="shared" si="4"/>
        <v>914678100.61800003</v>
      </c>
      <c r="O6">
        <f t="shared" si="5"/>
        <v>0.21114953875417244</v>
      </c>
      <c r="P6">
        <f t="shared" si="6"/>
        <v>555817.3250380737</v>
      </c>
      <c r="Q6" s="1">
        <f t="shared" si="7"/>
        <v>914678100.61800003</v>
      </c>
      <c r="R6" s="1">
        <f t="shared" si="8"/>
        <v>555817.3250380737</v>
      </c>
      <c r="S6" s="1">
        <f t="shared" si="9"/>
        <v>1752256.8977356323</v>
      </c>
      <c r="T6" s="1"/>
      <c r="U6" s="5"/>
      <c r="V6" s="5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 t="shared" si="2"/>
        <v>3.0590777200160638E-2</v>
      </c>
      <c r="K7">
        <f>data!P6</f>
        <v>2880661882.02</v>
      </c>
      <c r="L7">
        <f>data!Q6</f>
        <v>18447721.6961</v>
      </c>
      <c r="M7">
        <f t="shared" si="3"/>
        <v>6.403987156994609E-3</v>
      </c>
      <c r="N7">
        <f t="shared" si="4"/>
        <v>138177069.53999996</v>
      </c>
      <c r="O7">
        <f t="shared" si="5"/>
        <v>3.1253906975237826</v>
      </c>
      <c r="P7">
        <f t="shared" si="6"/>
        <v>85899046.268169791</v>
      </c>
      <c r="Q7" s="1">
        <f t="shared" si="7"/>
        <v>138177069.53999996</v>
      </c>
      <c r="R7" s="1">
        <f t="shared" si="8"/>
        <v>85899046.268169791</v>
      </c>
      <c r="S7" s="1">
        <f t="shared" si="9"/>
        <v>107950.83557812497</v>
      </c>
      <c r="T7" s="1"/>
      <c r="U7" s="5"/>
      <c r="V7" s="5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Q8" s="1"/>
      <c r="R8" s="1"/>
      <c r="S8" s="1"/>
      <c r="T8" s="1"/>
      <c r="U8" s="4"/>
    </row>
    <row r="10" spans="1:40" x14ac:dyDescent="0.2">
      <c r="A10" t="s">
        <v>34</v>
      </c>
    </row>
    <row r="11" spans="1:40" x14ac:dyDescent="0.2">
      <c r="A11" t="s">
        <v>35</v>
      </c>
    </row>
    <row r="12" spans="1:40" x14ac:dyDescent="0.2">
      <c r="A12" t="s">
        <v>36</v>
      </c>
      <c r="B12">
        <v>39.799999999999997</v>
      </c>
      <c r="D12" t="s">
        <v>37</v>
      </c>
    </row>
    <row r="13" spans="1:40" x14ac:dyDescent="0.2">
      <c r="A13" t="s">
        <v>38</v>
      </c>
    </row>
    <row r="14" spans="1:40" x14ac:dyDescent="0.2">
      <c r="A14" t="s">
        <v>39</v>
      </c>
      <c r="B14">
        <v>2.5125628140703519E-2</v>
      </c>
      <c r="D14" t="s">
        <v>40</v>
      </c>
    </row>
    <row r="15" spans="1:40" x14ac:dyDescent="0.2">
      <c r="B15">
        <v>25.125628140703519</v>
      </c>
      <c r="D15" t="s">
        <v>41</v>
      </c>
    </row>
    <row r="16" spans="1:40" x14ac:dyDescent="0.2">
      <c r="B16">
        <f>B15/1000</f>
        <v>2.5125628140703519E-2</v>
      </c>
      <c r="D16" t="s">
        <v>42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workbookViewId="0">
      <selection activeCell="P2" sqref="P2:Q2"/>
    </sheetView>
  </sheetViews>
  <sheetFormatPr baseColWidth="10" defaultRowHeight="16" x14ac:dyDescent="0.2"/>
  <sheetData>
    <row r="1" spans="1:30" x14ac:dyDescent="0.2">
      <c r="A1" t="s">
        <v>15</v>
      </c>
      <c r="B1" t="s">
        <v>78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2">
      <c r="A2" t="s">
        <v>21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74</v>
      </c>
      <c r="M2" t="s">
        <v>21</v>
      </c>
      <c r="N2" t="s">
        <v>75</v>
      </c>
      <c r="O2" t="s">
        <v>76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22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74</v>
      </c>
      <c r="M3" t="s">
        <v>22</v>
      </c>
      <c r="N3" t="s">
        <v>77</v>
      </c>
      <c r="O3" t="s">
        <v>76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79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74</v>
      </c>
      <c r="M4" t="s">
        <v>25</v>
      </c>
      <c r="N4" t="s">
        <v>80</v>
      </c>
      <c r="O4" t="s">
        <v>76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81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74</v>
      </c>
      <c r="M5" t="s">
        <v>23</v>
      </c>
      <c r="N5" t="s">
        <v>82</v>
      </c>
      <c r="O5" t="s">
        <v>76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24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74</v>
      </c>
      <c r="M6" t="s">
        <v>83</v>
      </c>
      <c r="N6" t="s">
        <v>84</v>
      </c>
      <c r="O6" t="s">
        <v>76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17"/>
  <sheetViews>
    <sheetView workbookViewId="0">
      <selection activeCell="A14" sqref="A14:XFD14"/>
    </sheetView>
  </sheetViews>
  <sheetFormatPr baseColWidth="10" defaultRowHeight="16" x14ac:dyDescent="0.2"/>
  <cols>
    <col min="1" max="1" width="16.83203125" bestFit="1" customWidth="1"/>
    <col min="2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15</v>
      </c>
      <c r="B1" t="s">
        <v>16</v>
      </c>
      <c r="C1" t="s">
        <v>17</v>
      </c>
      <c r="D1" t="s">
        <v>18</v>
      </c>
      <c r="E1" t="s">
        <v>3</v>
      </c>
      <c r="F1" t="s">
        <v>19</v>
      </c>
      <c r="G1" t="s">
        <v>8</v>
      </c>
    </row>
    <row r="2" spans="1:7" x14ac:dyDescent="0.2">
      <c r="A2" t="s">
        <v>33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20</v>
      </c>
      <c r="B3">
        <v>3408381162.0100002</v>
      </c>
      <c r="C3">
        <v>1225.80578418</v>
      </c>
      <c r="D3" s="2">
        <f t="shared" ref="D3:D11" si="0">C3/B3</f>
        <v>3.5964457198710559E-7</v>
      </c>
      <c r="E3">
        <f>B3-$B$2</f>
        <v>1305897263.1300001</v>
      </c>
      <c r="F3">
        <f t="shared" ref="F3:F11" si="1">SQRT(POWER($C$2,2)+POWER(C3,2))</f>
        <v>10442175.553348601</v>
      </c>
      <c r="G3" s="2">
        <f>F3/E3</f>
        <v>7.9961692609115276E-3</v>
      </c>
    </row>
    <row r="4" spans="1:7" x14ac:dyDescent="0.2">
      <c r="A4" t="s">
        <v>86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1" si="2">B4-$B$2</f>
        <v>972150087.25999975</v>
      </c>
      <c r="F4">
        <f t="shared" si="1"/>
        <v>10442175.493971271</v>
      </c>
      <c r="G4" s="2">
        <f t="shared" ref="G4:G11" si="3">F4/E4</f>
        <v>1.0741320327813261E-2</v>
      </c>
    </row>
    <row r="5" spans="1:7" x14ac:dyDescent="0.2">
      <c r="A5" t="s">
        <v>87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88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89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90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91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92</v>
      </c>
      <c r="B10">
        <v>3591087201</v>
      </c>
      <c r="C10">
        <v>476.18838690899997</v>
      </c>
      <c r="D10" s="2">
        <f t="shared" si="0"/>
        <v>1.3260284706436457E-7</v>
      </c>
      <c r="E10">
        <f t="shared" si="2"/>
        <v>1488603302.1199999</v>
      </c>
      <c r="F10">
        <f t="shared" si="1"/>
        <v>10442175.49225767</v>
      </c>
      <c r="G10" s="2">
        <f t="shared" si="3"/>
        <v>7.0147469627310421E-3</v>
      </c>
    </row>
    <row r="11" spans="1:7" x14ac:dyDescent="0.2">
      <c r="A11" t="s">
        <v>93</v>
      </c>
      <c r="B11">
        <v>3225673919.4099998</v>
      </c>
      <c r="C11">
        <v>1255.44823124</v>
      </c>
      <c r="D11" s="2">
        <f t="shared" si="0"/>
        <v>3.8920494216279338E-7</v>
      </c>
      <c r="E11">
        <f t="shared" si="2"/>
        <v>1123190020.5299997</v>
      </c>
      <c r="F11">
        <f t="shared" si="1"/>
        <v>10442175.556870397</v>
      </c>
      <c r="G11" s="2">
        <f t="shared" si="3"/>
        <v>9.2968913238234141E-3</v>
      </c>
    </row>
    <row r="13" spans="1:7" x14ac:dyDescent="0.2">
      <c r="A13" t="s">
        <v>3</v>
      </c>
      <c r="B13" t="s">
        <v>26</v>
      </c>
      <c r="C13" t="s">
        <v>27</v>
      </c>
      <c r="D13" t="s">
        <v>28</v>
      </c>
      <c r="E13" t="s">
        <v>29</v>
      </c>
    </row>
    <row r="14" spans="1:7" x14ac:dyDescent="0.2">
      <c r="A14" t="s">
        <v>30</v>
      </c>
      <c r="B14">
        <f>E4</f>
        <v>972150087.25999975</v>
      </c>
      <c r="C14">
        <f>E5</f>
        <v>1639644093.5799999</v>
      </c>
      <c r="D14">
        <f>F4</f>
        <v>10442175.493971271</v>
      </c>
      <c r="E14">
        <f>F5</f>
        <v>10442175.486546619</v>
      </c>
    </row>
    <row r="15" spans="1:7" x14ac:dyDescent="0.2">
      <c r="A15" t="s">
        <v>31</v>
      </c>
      <c r="B15">
        <f>E6</f>
        <v>1535805647.1199999</v>
      </c>
      <c r="C15">
        <f>E7</f>
        <v>1075988715.1199999</v>
      </c>
      <c r="D15">
        <f>F6</f>
        <v>10442175.588435065</v>
      </c>
      <c r="E15">
        <f>F7</f>
        <v>10442175.505360482</v>
      </c>
    </row>
    <row r="16" spans="1:7" x14ac:dyDescent="0.2">
      <c r="A16" t="s">
        <v>32</v>
      </c>
      <c r="B16">
        <f>E8</f>
        <v>895252871.1500001</v>
      </c>
      <c r="C16">
        <f>E9</f>
        <v>484607417.11999989</v>
      </c>
      <c r="D16">
        <f>F8</f>
        <v>10442175.502742153</v>
      </c>
      <c r="E16">
        <f>F9</f>
        <v>10442175.576238554</v>
      </c>
    </row>
    <row r="17" spans="1:5" x14ac:dyDescent="0.2">
      <c r="A17" t="s">
        <v>94</v>
      </c>
      <c r="B17">
        <f>E10</f>
        <v>1488603302.1199999</v>
      </c>
      <c r="C17">
        <f>E11</f>
        <v>1123190020.5299997</v>
      </c>
      <c r="D17">
        <f>F10</f>
        <v>10442175.49225767</v>
      </c>
      <c r="E17">
        <f>F11</f>
        <v>10442175.556870397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2023-04-24T19:11:29Z</dcterms:modified>
</cp:coreProperties>
</file>