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IES_Feb23/run/"/>
    </mc:Choice>
  </mc:AlternateContent>
  <xr:revisionPtr revIDLastSave="0" documentId="13_ncr:1_{0E2FAD37-E4CB-B046-B8AB-7613C0540301}" xr6:coauthVersionLast="47" xr6:coauthVersionMax="47" xr10:uidLastSave="{00000000-0000-0000-0000-000000000000}"/>
  <bookViews>
    <workbookView xWindow="0" yWindow="500" windowWidth="35840" windowHeight="20200" xr2:uid="{0E0AD5E1-F50E-5F4E-9139-BDA2035603EC}"/>
  </bookViews>
  <sheets>
    <sheet name="cases" sheetId="1" r:id="rId1"/>
    <sheet name="braidwood_SA" sheetId="2" r:id="rId2"/>
    <sheet name="cov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3" i="1"/>
  <c r="S8" i="1"/>
  <c r="Q3" i="1"/>
  <c r="S3" i="1" s="1"/>
  <c r="B17" i="2"/>
  <c r="F10" i="2"/>
  <c r="G10" i="2" s="1"/>
  <c r="F11" i="2"/>
  <c r="E17" i="2" s="1"/>
  <c r="E10" i="2"/>
  <c r="E11" i="2"/>
  <c r="C17" i="2" s="1"/>
  <c r="D10" i="2"/>
  <c r="D11" i="2"/>
  <c r="F8" i="2"/>
  <c r="D16" i="2" s="1"/>
  <c r="F9" i="2"/>
  <c r="E16" i="2" s="1"/>
  <c r="E8" i="2"/>
  <c r="B16" i="2" s="1"/>
  <c r="E9" i="2"/>
  <c r="C16" i="2" s="1"/>
  <c r="D8" i="2"/>
  <c r="D9" i="2"/>
  <c r="R4" i="1"/>
  <c r="R5" i="1"/>
  <c r="R6" i="1"/>
  <c r="R7" i="1"/>
  <c r="R8" i="1"/>
  <c r="R3" i="1"/>
  <c r="Q4" i="1"/>
  <c r="S4" i="1" s="1"/>
  <c r="Q5" i="1"/>
  <c r="S5" i="1" s="1"/>
  <c r="Q6" i="1"/>
  <c r="S6" i="1" s="1"/>
  <c r="Q7" i="1"/>
  <c r="S7" i="1" s="1"/>
  <c r="Q8" i="1"/>
  <c r="P8" i="1"/>
  <c r="E4" i="3"/>
  <c r="G3" i="3"/>
  <c r="G5" i="3"/>
  <c r="F3" i="3"/>
  <c r="F4" i="3"/>
  <c r="F5" i="3"/>
  <c r="E3" i="3"/>
  <c r="E5" i="3"/>
  <c r="D3" i="3"/>
  <c r="D4" i="3"/>
  <c r="D5" i="3"/>
  <c r="G2" i="3"/>
  <c r="F2" i="3"/>
  <c r="E2" i="3"/>
  <c r="D2" i="3"/>
  <c r="F3" i="2"/>
  <c r="G3" i="2" s="1"/>
  <c r="F4" i="2"/>
  <c r="D14" i="2" s="1"/>
  <c r="F5" i="2"/>
  <c r="E14" i="2" s="1"/>
  <c r="F6" i="2"/>
  <c r="D15" i="2" s="1"/>
  <c r="F7" i="2"/>
  <c r="F2" i="2"/>
  <c r="G2" i="2" s="1"/>
  <c r="E2" i="2"/>
  <c r="E4" i="2"/>
  <c r="B14" i="2" s="1"/>
  <c r="E5" i="2"/>
  <c r="C14" i="2" s="1"/>
  <c r="E6" i="2"/>
  <c r="B15" i="2" s="1"/>
  <c r="E7" i="2"/>
  <c r="C15" i="2" s="1"/>
  <c r="E3" i="2"/>
  <c r="D3" i="2"/>
  <c r="D4" i="2"/>
  <c r="D5" i="2"/>
  <c r="D6" i="2"/>
  <c r="D7" i="2"/>
  <c r="D2" i="2"/>
  <c r="N8" i="1"/>
  <c r="L8" i="1"/>
  <c r="O8" i="1" s="1"/>
  <c r="K8" i="1"/>
  <c r="H8" i="1"/>
  <c r="N4" i="1"/>
  <c r="P4" i="1" s="1"/>
  <c r="N5" i="1"/>
  <c r="P5" i="1" s="1"/>
  <c r="N6" i="1"/>
  <c r="P6" i="1" s="1"/>
  <c r="N7" i="1"/>
  <c r="P7" i="1" s="1"/>
  <c r="N3" i="1"/>
  <c r="P3" i="1" s="1"/>
  <c r="H7" i="1"/>
  <c r="L7" i="1"/>
  <c r="O7" i="1" s="1"/>
  <c r="K7" i="1"/>
  <c r="L4" i="1"/>
  <c r="O4" i="1" s="1"/>
  <c r="L5" i="1"/>
  <c r="O5" i="1" s="1"/>
  <c r="L6" i="1"/>
  <c r="O6" i="1" s="1"/>
  <c r="K4" i="1"/>
  <c r="K5" i="1"/>
  <c r="K6" i="1"/>
  <c r="H4" i="1"/>
  <c r="H5" i="1"/>
  <c r="H6" i="1"/>
  <c r="K3" i="1"/>
  <c r="H3" i="1"/>
  <c r="L3" i="1"/>
  <c r="O3" i="1" s="1"/>
  <c r="G11" i="2" l="1"/>
  <c r="D17" i="2"/>
  <c r="M8" i="1"/>
  <c r="M6" i="1"/>
  <c r="G9" i="2"/>
  <c r="G8" i="2"/>
  <c r="G7" i="2"/>
  <c r="E15" i="2"/>
  <c r="G6" i="2"/>
  <c r="G5" i="2"/>
  <c r="G4" i="2"/>
  <c r="G4" i="3"/>
  <c r="M5" i="1"/>
  <c r="M4" i="1"/>
  <c r="M3" i="1"/>
  <c r="M7" i="1"/>
</calcChain>
</file>

<file path=xl/sharedStrings.xml><?xml version="1.0" encoding="utf-8"?>
<sst xmlns="http://schemas.openxmlformats.org/spreadsheetml/2006/main" count="86" uniqueCount="76">
  <si>
    <t>Location</t>
  </si>
  <si>
    <t>Baseline NPV</t>
  </si>
  <si>
    <t>Opt NPV</t>
  </si>
  <si>
    <t>Delta NPV</t>
  </si>
  <si>
    <t>Braidwood</t>
  </si>
  <si>
    <t>Prairie Island</t>
  </si>
  <si>
    <t>Davis Besse</t>
  </si>
  <si>
    <t>Cooper</t>
  </si>
  <si>
    <t>Std baseline NPV</t>
  </si>
  <si>
    <t>Std opt NPV</t>
  </si>
  <si>
    <t>Std baseline NPV frac</t>
  </si>
  <si>
    <t>Std opt NPV frac</t>
  </si>
  <si>
    <t>Std delta NPV (%)</t>
  </si>
  <si>
    <t>NPP (MWe)</t>
  </si>
  <si>
    <t>HTSE (MWe)</t>
  </si>
  <si>
    <t>FT (ton-H2)</t>
  </si>
  <si>
    <t>H2 storage (ton-H2)</t>
  </si>
  <si>
    <t>South Texas Project</t>
  </si>
  <si>
    <t>Delta NPV (M$)</t>
  </si>
  <si>
    <t>Std Delta NPV (M$)</t>
  </si>
  <si>
    <t>Std Delta NPV</t>
  </si>
  <si>
    <t>Components</t>
  </si>
  <si>
    <t>Houston</t>
  </si>
  <si>
    <t>Case</t>
  </si>
  <si>
    <t>Mean NPV</t>
  </si>
  <si>
    <t>Std NPV</t>
  </si>
  <si>
    <t>Std NPv (%)</t>
  </si>
  <si>
    <t>Std delta NPV</t>
  </si>
  <si>
    <t>Reference</t>
  </si>
  <si>
    <t>synfuel low</t>
  </si>
  <si>
    <t>synfuel high</t>
  </si>
  <si>
    <t>capex low</t>
  </si>
  <si>
    <t>capex high</t>
  </si>
  <si>
    <t>baseline</t>
  </si>
  <si>
    <t>reference</t>
  </si>
  <si>
    <t>no covid baseline</t>
  </si>
  <si>
    <t>no covid</t>
  </si>
  <si>
    <t>co2 med</t>
  </si>
  <si>
    <t>co2 high</t>
  </si>
  <si>
    <t>co2_shipping</t>
  </si>
  <si>
    <t>diesel_sales</t>
  </si>
  <si>
    <t>e_sales</t>
  </si>
  <si>
    <t>elec_cap_market</t>
  </si>
  <si>
    <t>ft_capex</t>
  </si>
  <si>
    <t>ft_fom</t>
  </si>
  <si>
    <t>ft_vom</t>
  </si>
  <si>
    <t>h2_ptc</t>
  </si>
  <si>
    <t>h2_storage_capex</t>
  </si>
  <si>
    <t>htse_capex</t>
  </si>
  <si>
    <t>htse_elec_cap_market</t>
  </si>
  <si>
    <t>htse_fom</t>
  </si>
  <si>
    <t>htse_vom</t>
  </si>
  <si>
    <t>jet_fuel_sales</t>
  </si>
  <si>
    <t>naphtha_sales</t>
  </si>
  <si>
    <t>plant</t>
  </si>
  <si>
    <t>taxes</t>
  </si>
  <si>
    <t>braidwood</t>
  </si>
  <si>
    <t>cooper</t>
  </si>
  <si>
    <t>prairie_island</t>
  </si>
  <si>
    <t>stp</t>
  </si>
  <si>
    <t>davis_besse</t>
  </si>
  <si>
    <t>OM (M$)</t>
  </si>
  <si>
    <t>Low</t>
  </si>
  <si>
    <t>High</t>
  </si>
  <si>
    <t>Std low</t>
  </si>
  <si>
    <t>Std high</t>
  </si>
  <si>
    <t>Synfuel Price</t>
  </si>
  <si>
    <t>CAPEX</t>
  </si>
  <si>
    <t>CO2 Cost</t>
  </si>
  <si>
    <t>om low</t>
  </si>
  <si>
    <t>om high</t>
  </si>
  <si>
    <t>OM Costs</t>
  </si>
  <si>
    <t>Synfuel CAPEX (M$)</t>
  </si>
  <si>
    <t>ROI</t>
  </si>
  <si>
    <t>ROI II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</si>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</sst>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164" fontId="0" fillId="0" borderId="0" xfId="2" applyNumberFormat="1" applyFont="1"/>
    <xf numFmtId="0" fontId="2" fillId="0" borderId="0" xfId="0" applyFont="1"/>
    <xf numFmtId="165" fontId="0" fillId="0" borderId="3" xfId="0" applyNumberFormat="1" applyBorder="1"/>
    <xf numFmtId="44" fontId="0" fillId="0" borderId="0" xfId="0" applyNumberFormat="1"/>
    <xf numFmtId="9" fontId="0" fillId="0" borderId="0" xfId="2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cases!$O$2</c:f>
              <c:strCache>
                <c:ptCount val="1"/>
                <c:pt idx="0">
                  <c:v>Delta NPV (M$)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cases!$P$3:$P$7</c:f>
                <c:numCache>
                  <c:formatCode>General</c:formatCode>
                  <c:ptCount val="5"/>
                  <c:pt idx="0">
                    <c:v>10764062.343691755</c:v>
                  </c:pt>
                  <c:pt idx="1">
                    <c:v>47346.100903300001</c:v>
                  </c:pt>
                  <c:pt idx="2">
                    <c:v>2778013.9205800002</c:v>
                  </c:pt>
                  <c:pt idx="3">
                    <c:v>3125292.0733699999</c:v>
                  </c:pt>
                  <c:pt idx="4">
                    <c:v>80038945.415160388</c:v>
                  </c:pt>
                </c:numCache>
              </c:numRef>
            </c:plus>
            <c:minus>
              <c:numRef>
                <c:f>cases!$P$3:$P$7</c:f>
                <c:numCache>
                  <c:formatCode>General</c:formatCode>
                  <c:ptCount val="5"/>
                  <c:pt idx="0">
                    <c:v>10764062.343691755</c:v>
                  </c:pt>
                  <c:pt idx="1">
                    <c:v>47346.100903300001</c:v>
                  </c:pt>
                  <c:pt idx="2">
                    <c:v>2778013.9205800002</c:v>
                  </c:pt>
                  <c:pt idx="3">
                    <c:v>3125292.0733699999</c:v>
                  </c:pt>
                  <c:pt idx="4">
                    <c:v>80038945.415160388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cases!$A$3:$A$7</c:f>
              <c:strCache>
                <c:ptCount val="5"/>
                <c:pt idx="0">
                  <c:v>Braidwood</c:v>
                </c:pt>
                <c:pt idx="1">
                  <c:v>Prairie Island</c:v>
                </c:pt>
                <c:pt idx="2">
                  <c:v>Davis Besse</c:v>
                </c:pt>
                <c:pt idx="3">
                  <c:v>Cooper</c:v>
                </c:pt>
                <c:pt idx="4">
                  <c:v>South Texas Project</c:v>
                </c:pt>
              </c:strCache>
            </c:strRef>
          </c:cat>
          <c:val>
            <c:numRef>
              <c:f>cases!$O$3:$O$7</c:f>
              <c:numCache>
                <c:formatCode>_("$"* #,##0.00_);_("$"* \(#,##0.00\);_("$"* "-"??_);_(@_)</c:formatCode>
                <c:ptCount val="5"/>
                <c:pt idx="0">
                  <c:v>280889891.63999987</c:v>
                </c:pt>
                <c:pt idx="1">
                  <c:v>448235076.44599998</c:v>
                </c:pt>
                <c:pt idx="2">
                  <c:v>238515675.85000014</c:v>
                </c:pt>
                <c:pt idx="3">
                  <c:v>363592802.25999999</c:v>
                </c:pt>
                <c:pt idx="4">
                  <c:v>699881946.74000025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6-1A4B-B59E-23C2982A3A10}"/>
            </c:ext>
          </c:extLst>
        </c:ser>
        <c:ser>
          <c:idx val="1"/>
          <c:order val="1"/>
          <c:tx>
            <c:strRef>
              <c:f>cases!$Q$2</c:f>
              <c:strCache>
                <c:ptCount val="1"/>
                <c:pt idx="0">
                  <c:v>Synfuel CAPEX (M$)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cases!$A$3:$A$7</c:f>
              <c:strCache>
                <c:ptCount val="5"/>
                <c:pt idx="0">
                  <c:v>Braidwood</c:v>
                </c:pt>
                <c:pt idx="1">
                  <c:v>Prairie Island</c:v>
                </c:pt>
                <c:pt idx="2">
                  <c:v>Davis Besse</c:v>
                </c:pt>
                <c:pt idx="3">
                  <c:v>Cooper</c:v>
                </c:pt>
                <c:pt idx="4">
                  <c:v>South Texas Project</c:v>
                </c:pt>
              </c:strCache>
            </c:strRef>
          </c:cat>
          <c:val>
            <c:numRef>
              <c:f>cases!$Q$3:$Q$7</c:f>
              <c:numCache>
                <c:formatCode>_("$"* #,##0.00_);_("$"* \(#,##0.00\);_("$"* "-"??_);_(@_)</c:formatCode>
                <c:ptCount val="5"/>
                <c:pt idx="0">
                  <c:v>839161044.90999997</c:v>
                </c:pt>
                <c:pt idx="1">
                  <c:v>572914401.57000005</c:v>
                </c:pt>
                <c:pt idx="2">
                  <c:v>398285924.56999999</c:v>
                </c:pt>
                <c:pt idx="3">
                  <c:v>905276044.97000003</c:v>
                </c:pt>
                <c:pt idx="4">
                  <c:v>650849884.57000005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86-1A4B-B59E-23C2982A3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972784"/>
        <c:axId val="1218974432"/>
      </c:barChart>
      <c:catAx>
        <c:axId val="121897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974432"/>
        <c:crosses val="autoZero"/>
        <c:auto val="1"/>
        <c:lblAlgn val="ctr"/>
        <c:lblOffset val="100"/>
        <c:noMultiLvlLbl val="0"/>
      </c:catAx>
      <c:valAx>
        <c:axId val="12189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97278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76018574601252"/>
          <c:y val="0.13282057494292504"/>
          <c:w val="0.79406840298808801"/>
          <c:h val="0.79854037180263715"/>
        </c:manualLayout>
      </c:layout>
      <c:barChart>
        <c:barDir val="bar"/>
        <c:grouping val="clustered"/>
        <c:varyColors val="0"/>
        <c:ser>
          <c:idx val="0"/>
          <c:order val="0"/>
          <c:tx>
            <c:v>Low</c:v>
          </c:tx>
          <c:spPr>
            <a:pattFill prst="wdDnDiag">
              <a:fgClr>
                <a:schemeClr val="accent1"/>
              </a:fgClr>
              <a:bgClr>
                <a:schemeClr val="bg1"/>
              </a:bgClr>
            </a:pattFill>
            <a:ln w="31750">
              <a:solidFill>
                <a:schemeClr val="accent1"/>
              </a:solidFill>
            </a:ln>
            <a:effectLst/>
          </c:spPr>
          <c:invertIfNegative val="0"/>
          <c:cat>
            <c:strRef>
              <c:f>braidwood_SA!$A$14:$A$17</c:f>
              <c:strCache>
                <c:ptCount val="4"/>
                <c:pt idx="0">
                  <c:v>Synfuel Price</c:v>
                </c:pt>
                <c:pt idx="1">
                  <c:v>CAPEX</c:v>
                </c:pt>
                <c:pt idx="2">
                  <c:v>CO2 Cost</c:v>
                </c:pt>
                <c:pt idx="3">
                  <c:v>OM Costs</c:v>
                </c:pt>
              </c:strCache>
            </c:strRef>
          </c:cat>
          <c:val>
            <c:numRef>
              <c:f>braidwood_SA!$B$14:$B$17</c:f>
              <c:numCache>
                <c:formatCode>General</c:formatCode>
                <c:ptCount val="4"/>
                <c:pt idx="0">
                  <c:v>292440602.25999975</c:v>
                </c:pt>
                <c:pt idx="1">
                  <c:v>496834954.11999989</c:v>
                </c:pt>
                <c:pt idx="2">
                  <c:v>259304090.15999985</c:v>
                </c:pt>
                <c:pt idx="3">
                  <c:v>413681907.0999999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6-DF46-825B-52CEF0CBC6B4}"/>
            </c:ext>
          </c:extLst>
        </c:ser>
        <c:ser>
          <c:idx val="1"/>
          <c:order val="1"/>
          <c:tx>
            <c:strRef>
              <c:f>braidwood_SA!$C$13</c:f>
              <c:strCache>
                <c:ptCount val="1"/>
                <c:pt idx="0">
                  <c:v>High</c:v>
                </c:pt>
              </c:strCache>
            </c:strRef>
          </c:tx>
          <c:spPr>
            <a:noFill/>
            <a:ln w="28575">
              <a:solidFill>
                <a:schemeClr val="accent6"/>
              </a:solidFill>
            </a:ln>
            <a:effectLst/>
          </c:spPr>
          <c:invertIfNegative val="0"/>
          <c:cat>
            <c:strRef>
              <c:f>braidwood_SA!$A$14:$A$17</c:f>
              <c:strCache>
                <c:ptCount val="4"/>
                <c:pt idx="0">
                  <c:v>Synfuel Price</c:v>
                </c:pt>
                <c:pt idx="1">
                  <c:v>CAPEX</c:v>
                </c:pt>
                <c:pt idx="2">
                  <c:v>CO2 Cost</c:v>
                </c:pt>
                <c:pt idx="3">
                  <c:v>OM Costs</c:v>
                </c:pt>
              </c:strCache>
            </c:strRef>
          </c:cat>
          <c:val>
            <c:numRef>
              <c:f>braidwood_SA!$C$14:$C$17</c:f>
              <c:numCache>
                <c:formatCode>General</c:formatCode>
                <c:ptCount val="4"/>
                <c:pt idx="0">
                  <c:v>277077142.11999989</c:v>
                </c:pt>
                <c:pt idx="1">
                  <c:v>64562824.119999886</c:v>
                </c:pt>
                <c:pt idx="2">
                  <c:v>227573043.11999989</c:v>
                </c:pt>
                <c:pt idx="3">
                  <c:v>146688504.73000002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6-DF46-825B-52CEF0CBC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414221104"/>
        <c:axId val="1796024143"/>
      </c:barChart>
      <c:catAx>
        <c:axId val="4142211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024143"/>
        <c:crossesAt val="280889892"/>
        <c:auto val="1"/>
        <c:lblAlgn val="ctr"/>
        <c:lblOffset val="100"/>
        <c:noMultiLvlLbl val="0"/>
      </c:catAx>
      <c:valAx>
        <c:axId val="1796024143"/>
        <c:scaling>
          <c:orientation val="minMax"/>
          <c:min val="500000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2110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82550</xdr:rowOff>
    </xdr:from>
    <xdr:to>
      <xdr:col>8</xdr:col>
      <xdr:colOff>755650</xdr:colOff>
      <xdr:row>35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9C13AF-5416-55C3-3682-46E9E1BCA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774700</xdr:colOff>
      <xdr:row>19</xdr:row>
      <xdr:rowOff>82550</xdr:rowOff>
    </xdr:from>
    <xdr:to>
      <xdr:col>15</xdr:col>
      <xdr:colOff>114300</xdr:colOff>
      <xdr:row>45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0287DE-5719-7713-E572-18F3E1BCA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0.00486</cdr:x>
      <cdr:y>0.85414</cdr:y>
    </cdr:from>
    <cdr:to>
      <cdr:x>0.09444</cdr:x>
      <cdr:y>0.92583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FCFB347-86E3-68C2-1ACD-C064B58A522B}"/>
            </a:ext>
          </a:extLst>
        </cdr:cNvPr>
        <cdr:cNvSpPr txBox="1"/>
      </cdr:nvSpPr>
      <cdr:spPr>
        <a:xfrm xmlns:a="http://schemas.openxmlformats.org/drawingml/2006/main">
          <a:off x="57150" y="4387850"/>
          <a:ext cx="1054100" cy="368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0.02785</cdr:x>
      <cdr:y>0.64512</cdr:y>
    </cdr:from>
    <cdr:to>
      <cdr:x>0.11204</cdr:x>
      <cdr:y>0.71928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82866D9-D847-D3F5-3422-E895513A3DB1}"/>
            </a:ext>
          </a:extLst>
        </cdr:cNvPr>
        <cdr:cNvSpPr txBox="1"/>
      </cdr:nvSpPr>
      <cdr:spPr>
        <a:xfrm xmlns:a="http://schemas.openxmlformats.org/drawingml/2006/main">
          <a:off x="344853" y="3461564"/>
          <a:ext cx="1042482" cy="3979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30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60</a:t>
          </a:r>
          <a:r>
            <a:rPr lang="en-US" sz="1200"/>
            <a:t>]</a:t>
          </a:r>
          <a:r>
            <a:rPr lang="en-US" sz="1200" baseline="0"/>
            <a:t> $/ton</a:t>
          </a:r>
          <a:endParaRPr lang="en-US" sz="1200"/>
        </a:p>
      </cdr:txBody>
    </cdr:sp>
  </cdr:relSizeAnchor>
  <cdr:relSizeAnchor xmlns:cdr="http://schemas.openxmlformats.org/drawingml/2006/chartDrawing">
    <cdr:from>
      <cdr:x>0</cdr:x>
      <cdr:y>0.44497</cdr:y>
    </cdr:from>
    <cdr:to>
      <cdr:x>0.11487</cdr:x>
      <cdr:y>0.52426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AE259CA-9266-FB6F-5812-9B6CCD141894}"/>
            </a:ext>
          </a:extLst>
        </cdr:cNvPr>
        <cdr:cNvSpPr txBox="1"/>
      </cdr:nvSpPr>
      <cdr:spPr>
        <a:xfrm xmlns:a="http://schemas.openxmlformats.org/drawingml/2006/main">
          <a:off x="0" y="2387624"/>
          <a:ext cx="1422378" cy="425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x0.75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x1.25</a:t>
          </a:r>
          <a:r>
            <a:rPr lang="en-US" sz="1200"/>
            <a:t>]</a:t>
          </a:r>
          <a:r>
            <a:rPr lang="en-US" sz="1200" baseline="0"/>
            <a:t> (FT+HTSE+H2 sto.)</a:t>
          </a:r>
          <a:endParaRPr lang="en-US" sz="1200"/>
        </a:p>
      </cdr:txBody>
    </cdr:sp>
  </cdr:relSizeAnchor>
  <cdr:relSizeAnchor xmlns:cdr="http://schemas.openxmlformats.org/drawingml/2006/chartDrawing">
    <cdr:from>
      <cdr:x>0.02769</cdr:x>
      <cdr:y>0.24616</cdr:y>
    </cdr:from>
    <cdr:to>
      <cdr:x>0.11188</cdr:x>
      <cdr:y>0.32032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AE259CA-9266-FB6F-5812-9B6CCD141894}"/>
            </a:ext>
          </a:extLst>
        </cdr:cNvPr>
        <cdr:cNvSpPr txBox="1"/>
      </cdr:nvSpPr>
      <cdr:spPr>
        <a:xfrm xmlns:a="http://schemas.openxmlformats.org/drawingml/2006/main">
          <a:off x="342925" y="1320817"/>
          <a:ext cx="1042483" cy="3979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low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high</a:t>
          </a:r>
          <a:r>
            <a:rPr lang="en-US" sz="1200"/>
            <a:t>]</a:t>
          </a:r>
          <a:r>
            <a:rPr lang="en-US" sz="1200" baseline="0"/>
            <a:t> </a:t>
          </a:r>
          <a:endParaRPr lang="en-US" sz="1200"/>
        </a:p>
      </cdr:txBody>
    </cdr:sp>
  </cdr:relSizeAnchor>
  <cdr:relSizeAnchor xmlns:cdr="http://schemas.openxmlformats.org/drawingml/2006/chartDrawing">
    <cdr:from>
      <cdr:x>0.46769</cdr:x>
      <cdr:y>0.01538</cdr:y>
    </cdr:from>
    <cdr:to>
      <cdr:x>0.71077</cdr:x>
      <cdr:y>0.09112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3A233EE-B2CE-5ED7-10F4-960E333D34BB}"/>
            </a:ext>
          </a:extLst>
        </cdr:cNvPr>
        <cdr:cNvSpPr txBox="1"/>
      </cdr:nvSpPr>
      <cdr:spPr>
        <a:xfrm xmlns:a="http://schemas.openxmlformats.org/drawingml/2006/main">
          <a:off x="5791203" y="82542"/>
          <a:ext cx="3009938" cy="4064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rgbClr val="C00000"/>
              </a:solidFill>
            </a:rPr>
            <a:t>Braidwood</a:t>
          </a:r>
          <a:r>
            <a:rPr lang="en-US" sz="1400" b="1" baseline="0">
              <a:solidFill>
                <a:srgbClr val="C00000"/>
              </a:solidFill>
            </a:rPr>
            <a:t> Ref. Δ(NPV) = $M 280.9</a:t>
          </a:r>
          <a:endParaRPr lang="en-US" sz="14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</cdr:x>
      <cdr:y>0.84024</cdr:y>
    </cdr:from>
    <cdr:to>
      <cdr:x>0.11487</cdr:x>
      <cdr:y>0.91953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8BB6F14E-B88B-D129-C5D6-6CC3C9D66D90}"/>
            </a:ext>
          </a:extLst>
        </cdr:cNvPr>
        <cdr:cNvSpPr txBox="1"/>
      </cdr:nvSpPr>
      <cdr:spPr>
        <a:xfrm xmlns:a="http://schemas.openxmlformats.org/drawingml/2006/main">
          <a:off x="0" y="4508500"/>
          <a:ext cx="1422378" cy="425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/>
            <a:t>[</a:t>
          </a:r>
          <a:r>
            <a:rPr lang="en-US" sz="1200" b="1">
              <a:solidFill>
                <a:schemeClr val="accent1"/>
              </a:solidFill>
            </a:rPr>
            <a:t>x0.75</a:t>
          </a:r>
          <a:r>
            <a:rPr lang="en-US" sz="1200"/>
            <a:t>,</a:t>
          </a:r>
          <a:r>
            <a:rPr lang="en-US" sz="1200">
              <a:solidFill>
                <a:schemeClr val="accent6"/>
              </a:solidFill>
            </a:rPr>
            <a:t>x1.25</a:t>
          </a:r>
          <a:r>
            <a:rPr lang="en-US" sz="1200"/>
            <a:t>]</a:t>
          </a:r>
          <a:r>
            <a:rPr lang="en-US" sz="1200" baseline="0"/>
            <a:t> (FT+HTSE+H2 sto.)</a:t>
          </a:r>
          <a:endParaRPr lang="en-US" sz="12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355D-8072-1247-9790-841EBA440D66}">
  <dimension ref="A1:AL8"/>
  <sheetViews>
    <sheetView tabSelected="1" topLeftCell="A12" workbookViewId="0">
      <selection activeCell="R36" sqref="R36"/>
    </sheetView>
  </sheetViews>
  <sheetFormatPr baseColWidth="10" defaultRowHeight="16" x14ac:dyDescent="0.2"/>
  <cols>
    <col min="1" max="1" width="17.33203125" bestFit="1" customWidth="1"/>
    <col min="2" max="4" width="11.83203125" customWidth="1"/>
    <col min="5" max="5" width="17.5" bestFit="1" customWidth="1"/>
    <col min="6" max="6" width="12.1640625" bestFit="1" customWidth="1"/>
    <col min="7" max="7" width="15.1640625" bestFit="1" customWidth="1"/>
    <col min="8" max="8" width="19" bestFit="1" customWidth="1"/>
    <col min="9" max="9" width="11.1640625" bestFit="1" customWidth="1"/>
    <col min="10" max="10" width="12.1640625" bestFit="1" customWidth="1"/>
    <col min="11" max="11" width="14.6640625" bestFit="1" customWidth="1"/>
    <col min="12" max="12" width="11.1640625" bestFit="1" customWidth="1"/>
    <col min="13" max="13" width="15.83203125" bestFit="1" customWidth="1"/>
    <col min="14" max="14" width="12.6640625" bestFit="1" customWidth="1"/>
    <col min="15" max="15" width="20.6640625" customWidth="1"/>
    <col min="16" max="16" width="23.33203125" customWidth="1"/>
    <col min="17" max="17" width="16" bestFit="1" customWidth="1"/>
    <col min="18" max="19" width="17.6640625" bestFit="1" customWidth="1"/>
    <col min="30" max="30" width="16" bestFit="1" customWidth="1"/>
    <col min="31" max="31" width="12.83203125" bestFit="1" customWidth="1"/>
  </cols>
  <sheetData>
    <row r="1" spans="1:38" ht="17" thickBot="1" x14ac:dyDescent="0.25">
      <c r="A1" s="2"/>
      <c r="B1" s="16" t="s">
        <v>21</v>
      </c>
      <c r="C1" s="17"/>
      <c r="D1" s="17"/>
      <c r="E1" s="18"/>
    </row>
    <row r="2" spans="1:38" ht="17" thickBot="1" x14ac:dyDescent="0.25">
      <c r="A2" s="8" t="s">
        <v>0</v>
      </c>
      <c r="B2" s="6" t="s">
        <v>13</v>
      </c>
      <c r="C2" s="6" t="s">
        <v>14</v>
      </c>
      <c r="D2" s="6" t="s">
        <v>15</v>
      </c>
      <c r="E2" s="7" t="s">
        <v>16</v>
      </c>
      <c r="F2" t="s">
        <v>1</v>
      </c>
      <c r="G2" t="s">
        <v>8</v>
      </c>
      <c r="H2" t="s">
        <v>10</v>
      </c>
      <c r="I2" t="s">
        <v>2</v>
      </c>
      <c r="J2" t="s">
        <v>9</v>
      </c>
      <c r="K2" t="s">
        <v>11</v>
      </c>
      <c r="L2" t="s">
        <v>3</v>
      </c>
      <c r="M2" t="s">
        <v>12</v>
      </c>
      <c r="N2" t="s">
        <v>20</v>
      </c>
      <c r="O2" t="s">
        <v>18</v>
      </c>
      <c r="P2" t="s">
        <v>19</v>
      </c>
      <c r="Q2" t="s">
        <v>72</v>
      </c>
      <c r="R2" t="s">
        <v>61</v>
      </c>
      <c r="S2" t="s">
        <v>73</v>
      </c>
      <c r="T2" t="s">
        <v>74</v>
      </c>
      <c r="V2" s="12" t="s">
        <v>39</v>
      </c>
      <c r="W2" s="12" t="s">
        <v>40</v>
      </c>
      <c r="X2" s="12" t="s">
        <v>41</v>
      </c>
      <c r="Y2" s="12" t="s">
        <v>42</v>
      </c>
      <c r="Z2" s="12" t="s">
        <v>43</v>
      </c>
      <c r="AA2" s="12" t="s">
        <v>44</v>
      </c>
      <c r="AB2" s="12" t="s">
        <v>45</v>
      </c>
      <c r="AC2" s="12" t="s">
        <v>46</v>
      </c>
      <c r="AD2" s="12" t="s">
        <v>47</v>
      </c>
      <c r="AE2" s="12" t="s">
        <v>48</v>
      </c>
      <c r="AF2" s="12" t="s">
        <v>49</v>
      </c>
      <c r="AG2" s="12" t="s">
        <v>50</v>
      </c>
      <c r="AH2" s="12" t="s">
        <v>51</v>
      </c>
      <c r="AI2" s="12" t="s">
        <v>52</v>
      </c>
      <c r="AJ2" s="12" t="s">
        <v>53</v>
      </c>
      <c r="AK2" s="12" t="s">
        <v>54</v>
      </c>
      <c r="AL2" s="12" t="s">
        <v>55</v>
      </c>
    </row>
    <row r="3" spans="1:38" x14ac:dyDescent="0.2">
      <c r="A3" s="9" t="s">
        <v>4</v>
      </c>
      <c r="B3">
        <v>1193</v>
      </c>
      <c r="C3">
        <v>1175</v>
      </c>
      <c r="D3">
        <v>2.5</v>
      </c>
      <c r="E3" s="3">
        <v>12.7</v>
      </c>
      <c r="F3">
        <v>2102483898.8800001</v>
      </c>
      <c r="G3">
        <v>10442175</v>
      </c>
      <c r="H3">
        <f>G3/F3</f>
        <v>4.9665897586956935E-3</v>
      </c>
      <c r="I3">
        <v>2383373790.52</v>
      </c>
      <c r="J3">
        <v>2612665.1925300001</v>
      </c>
      <c r="K3">
        <f>J3/I3</f>
        <v>1.0962045495851382E-3</v>
      </c>
      <c r="L3">
        <f>I3-F3</f>
        <v>280889891.63999987</v>
      </c>
      <c r="M3">
        <f>100*SQRT(POWER(K3,2)+POWER(H3,2))</f>
        <v>0.50861260548389964</v>
      </c>
      <c r="N3">
        <f>SQRT(POWER(J3,2)+POWER(G3,2))</f>
        <v>10764062.343691755</v>
      </c>
      <c r="O3" s="1">
        <f>L3</f>
        <v>280889891.63999987</v>
      </c>
      <c r="P3" s="1">
        <f>N3</f>
        <v>10764062.343691755</v>
      </c>
      <c r="Q3" s="1">
        <f>ABS(Z3+AE3+AD3)</f>
        <v>839161044.90999997</v>
      </c>
      <c r="R3" s="1">
        <f>ABS(V3+AA3+AB3+AG3+AH3)</f>
        <v>1318857619</v>
      </c>
      <c r="S3" s="15">
        <f>(I3-Q3)/Q3</f>
        <v>1.8401864040002203</v>
      </c>
      <c r="T3" s="15">
        <f>(L3-Q3)/Q3</f>
        <v>-0.66527296119885393</v>
      </c>
      <c r="V3" s="12">
        <v>-159556675.40000001</v>
      </c>
      <c r="W3" s="12">
        <v>67596719.530000001</v>
      </c>
      <c r="X3" s="12">
        <v>2460801431</v>
      </c>
      <c r="Y3" s="12">
        <v>-5860214.3420000002</v>
      </c>
      <c r="Z3" s="12">
        <v>-64590994.810000002</v>
      </c>
      <c r="AA3" s="12">
        <v>-305989671.60000002</v>
      </c>
      <c r="AB3" s="12">
        <v>-107571299</v>
      </c>
      <c r="AC3" s="12">
        <v>5320219258</v>
      </c>
      <c r="AD3" s="12">
        <v>-6349175.0999999996</v>
      </c>
      <c r="AE3" s="12">
        <v>-768220875</v>
      </c>
      <c r="AF3" s="12">
        <v>-462130997</v>
      </c>
      <c r="AG3" s="12">
        <v>-501614080</v>
      </c>
      <c r="AH3" s="12">
        <v>-244125893</v>
      </c>
      <c r="AI3" s="12">
        <v>149628733</v>
      </c>
      <c r="AJ3" s="12">
        <v>58264473.700000003</v>
      </c>
      <c r="AK3" s="12" t="s">
        <v>56</v>
      </c>
      <c r="AL3" s="12">
        <v>-3047000000</v>
      </c>
    </row>
    <row r="4" spans="1:38" x14ac:dyDescent="0.2">
      <c r="A4" s="9" t="s">
        <v>5</v>
      </c>
      <c r="B4">
        <v>522</v>
      </c>
      <c r="C4">
        <v>507</v>
      </c>
      <c r="D4">
        <v>2.5</v>
      </c>
      <c r="E4" s="3">
        <v>5.4</v>
      </c>
      <c r="F4">
        <v>262560457.34999999</v>
      </c>
      <c r="G4">
        <v>0</v>
      </c>
      <c r="H4">
        <f t="shared" ref="H4:H8" si="0">G4/F4</f>
        <v>0</v>
      </c>
      <c r="I4">
        <v>710795533.796</v>
      </c>
      <c r="J4">
        <v>47346.100903300001</v>
      </c>
      <c r="K4">
        <f t="shared" ref="K4:K8" si="1">J4/I4</f>
        <v>6.6610014627481383E-5</v>
      </c>
      <c r="L4">
        <f t="shared" ref="L4:L8" si="2">I4-F4</f>
        <v>448235076.44599998</v>
      </c>
      <c r="M4">
        <f t="shared" ref="M4:M8" si="3">100*SQRT(POWER(K4,2)+POWER(H4,2))</f>
        <v>6.6610014627481381E-3</v>
      </c>
      <c r="N4">
        <f t="shared" ref="N4:N8" si="4">SQRT(POWER(J4,2)+POWER(G4,2))</f>
        <v>47346.100903300001</v>
      </c>
      <c r="O4" s="1">
        <f t="shared" ref="O4:O8" si="5">L4</f>
        <v>448235076.44599998</v>
      </c>
      <c r="P4" s="1">
        <f t="shared" ref="P4:P8" si="6">N4</f>
        <v>47346.100903300001</v>
      </c>
      <c r="Q4" s="1">
        <f t="shared" ref="Q4:Q8" si="7">ABS(Z4+AE4+AD4)</f>
        <v>572914401.57000005</v>
      </c>
      <c r="R4" s="1">
        <f t="shared" ref="R4:R8" si="8">ABS(V4+AA4+AB4+AG4+AH4)</f>
        <v>1116501293.3</v>
      </c>
      <c r="S4" s="15">
        <f t="shared" ref="S4:S8" si="9">(I4-Q4)/Q4</f>
        <v>0.24066620047978199</v>
      </c>
      <c r="T4" s="15">
        <f t="shared" ref="T4:T8" si="10">(L4-Q4)/Q4</f>
        <v>-0.21762295516107122</v>
      </c>
      <c r="V4" s="12">
        <v>-181941219.30000001</v>
      </c>
      <c r="W4" s="12">
        <v>82505791.370000005</v>
      </c>
      <c r="X4" s="12">
        <v>1317080775</v>
      </c>
      <c r="Y4" s="12">
        <v>-6062491.6279999996</v>
      </c>
      <c r="Z4" s="12">
        <v>-64117789.57</v>
      </c>
      <c r="AA4" s="12">
        <v>-316551531</v>
      </c>
      <c r="AB4" s="12">
        <v>-111284342</v>
      </c>
      <c r="AC4" s="12">
        <v>3612255836</v>
      </c>
      <c r="AD4" s="12">
        <v>-15827642</v>
      </c>
      <c r="AE4" s="12">
        <v>-492968970</v>
      </c>
      <c r="AF4" s="12">
        <v>-306786489</v>
      </c>
      <c r="AG4" s="12">
        <v>-332997404</v>
      </c>
      <c r="AH4" s="12">
        <v>-173726797</v>
      </c>
      <c r="AI4" s="12">
        <v>158885300</v>
      </c>
      <c r="AJ4" s="12">
        <v>54169944.700000003</v>
      </c>
      <c r="AK4" s="12" t="s">
        <v>57</v>
      </c>
      <c r="AL4" s="12">
        <v>-1778000000</v>
      </c>
    </row>
    <row r="5" spans="1:38" x14ac:dyDescent="0.2">
      <c r="A5" s="9" t="s">
        <v>6</v>
      </c>
      <c r="B5">
        <v>894</v>
      </c>
      <c r="C5">
        <v>879</v>
      </c>
      <c r="D5">
        <v>2.5</v>
      </c>
      <c r="E5" s="13">
        <v>24.1</v>
      </c>
      <c r="F5">
        <v>1765764570.5999999</v>
      </c>
      <c r="G5">
        <v>0</v>
      </c>
      <c r="H5">
        <f t="shared" si="0"/>
        <v>0</v>
      </c>
      <c r="I5">
        <v>2004280246.45</v>
      </c>
      <c r="J5">
        <v>2778013.9205800002</v>
      </c>
      <c r="K5">
        <f t="shared" si="1"/>
        <v>1.3860406624774378E-3</v>
      </c>
      <c r="L5">
        <f t="shared" si="2"/>
        <v>238515675.85000014</v>
      </c>
      <c r="M5">
        <f t="shared" si="3"/>
        <v>0.13860406624774377</v>
      </c>
      <c r="N5">
        <f t="shared" si="4"/>
        <v>2778013.9205800002</v>
      </c>
      <c r="O5" s="1">
        <f t="shared" si="5"/>
        <v>238515675.85000014</v>
      </c>
      <c r="P5" s="1">
        <f t="shared" si="6"/>
        <v>2778013.9205800002</v>
      </c>
      <c r="Q5" s="1">
        <f t="shared" si="7"/>
        <v>398285924.56999999</v>
      </c>
      <c r="R5" s="1">
        <f t="shared" si="8"/>
        <v>954964898.20000005</v>
      </c>
      <c r="S5" s="15">
        <f t="shared" si="9"/>
        <v>4.0322648198373416</v>
      </c>
      <c r="T5" s="15">
        <f t="shared" si="10"/>
        <v>-0.40114460206569447</v>
      </c>
      <c r="V5" s="12">
        <v>-194078973.59999999</v>
      </c>
      <c r="W5" s="12">
        <v>79052465.370000005</v>
      </c>
      <c r="X5" s="12">
        <v>268199947.5</v>
      </c>
      <c r="Y5" s="12">
        <v>-5931802.1880000001</v>
      </c>
      <c r="Z5" s="12">
        <v>-64117789.57</v>
      </c>
      <c r="AA5" s="12">
        <v>-309727613.60000002</v>
      </c>
      <c r="AB5" s="12">
        <v>-108885380</v>
      </c>
      <c r="AC5" s="12">
        <v>2381820594</v>
      </c>
      <c r="AD5" s="12">
        <v>-2689000</v>
      </c>
      <c r="AE5" s="12">
        <v>-331479135</v>
      </c>
      <c r="AF5" s="12">
        <v>-201840517</v>
      </c>
      <c r="AG5" s="12">
        <v>-219085164</v>
      </c>
      <c r="AH5" s="12">
        <v>-123187767</v>
      </c>
      <c r="AI5" s="12">
        <v>144176100</v>
      </c>
      <c r="AJ5" s="12">
        <v>77493385.799999997</v>
      </c>
      <c r="AK5" s="12" t="s">
        <v>58</v>
      </c>
      <c r="AL5" s="12">
        <v>-678923816</v>
      </c>
    </row>
    <row r="6" spans="1:38" x14ac:dyDescent="0.2">
      <c r="A6" s="9" t="s">
        <v>7</v>
      </c>
      <c r="B6">
        <v>769</v>
      </c>
      <c r="C6">
        <v>754</v>
      </c>
      <c r="D6">
        <v>2.5</v>
      </c>
      <c r="E6" s="3">
        <v>31.7</v>
      </c>
      <c r="F6">
        <v>1080996406.4100001</v>
      </c>
      <c r="G6">
        <v>0</v>
      </c>
      <c r="H6">
        <f t="shared" si="0"/>
        <v>0</v>
      </c>
      <c r="I6">
        <v>1444589208.6700001</v>
      </c>
      <c r="J6">
        <v>3125292.0733699999</v>
      </c>
      <c r="K6">
        <f t="shared" si="1"/>
        <v>2.1634469194515057E-3</v>
      </c>
      <c r="L6">
        <f t="shared" si="2"/>
        <v>363592802.25999999</v>
      </c>
      <c r="M6">
        <f t="shared" si="3"/>
        <v>0.21634469194515057</v>
      </c>
      <c r="N6">
        <f t="shared" si="4"/>
        <v>3125292.0733699999</v>
      </c>
      <c r="O6" s="1">
        <f t="shared" si="5"/>
        <v>363592802.25999999</v>
      </c>
      <c r="P6" s="1">
        <f t="shared" si="6"/>
        <v>3125292.0733699999</v>
      </c>
      <c r="Q6" s="1">
        <f t="shared" si="7"/>
        <v>905276044.97000003</v>
      </c>
      <c r="R6" s="1">
        <f t="shared" si="8"/>
        <v>1676410541</v>
      </c>
      <c r="S6" s="15">
        <f t="shared" si="9"/>
        <v>0.59574443253700848</v>
      </c>
      <c r="T6" s="15">
        <f t="shared" si="10"/>
        <v>-0.59836250580114592</v>
      </c>
      <c r="V6" s="12">
        <v>-318375700.19999999</v>
      </c>
      <c r="W6" s="12">
        <v>97058773.25</v>
      </c>
      <c r="X6" s="12">
        <v>4822640884</v>
      </c>
      <c r="Y6" s="12">
        <v>-6576092.7999999998</v>
      </c>
      <c r="Z6" s="12">
        <v>-64174373.969999999</v>
      </c>
      <c r="AA6" s="12">
        <v>-343369091.80000001</v>
      </c>
      <c r="AB6" s="12">
        <v>-120712111</v>
      </c>
      <c r="AC6" s="12">
        <v>6430992992</v>
      </c>
      <c r="AD6" s="12">
        <v>-21915670</v>
      </c>
      <c r="AE6" s="12">
        <v>-819186001</v>
      </c>
      <c r="AF6" s="12">
        <v>-552988308</v>
      </c>
      <c r="AG6" s="12">
        <v>-600233967</v>
      </c>
      <c r="AH6" s="12">
        <v>-293719671</v>
      </c>
      <c r="AI6" s="12">
        <v>178756070</v>
      </c>
      <c r="AJ6" s="12">
        <v>55536235.799999997</v>
      </c>
      <c r="AK6" s="12" t="s">
        <v>59</v>
      </c>
      <c r="AL6" s="12">
        <v>-5023000000</v>
      </c>
    </row>
    <row r="7" spans="1:38" ht="17" thickBot="1" x14ac:dyDescent="0.25">
      <c r="A7" s="10" t="s">
        <v>17</v>
      </c>
      <c r="B7" s="4">
        <v>1280</v>
      </c>
      <c r="C7" s="4">
        <v>1252</v>
      </c>
      <c r="D7" s="4">
        <v>2.5</v>
      </c>
      <c r="E7" s="5">
        <v>43.8</v>
      </c>
      <c r="F7">
        <v>2721027335.4499998</v>
      </c>
      <c r="G7">
        <v>76104994.533299997</v>
      </c>
      <c r="H7">
        <f t="shared" si="0"/>
        <v>2.7969213517920744E-2</v>
      </c>
      <c r="I7">
        <v>3420909282.1900001</v>
      </c>
      <c r="J7">
        <v>24784321.460499998</v>
      </c>
      <c r="K7">
        <f t="shared" si="1"/>
        <v>7.2449513904190863E-3</v>
      </c>
      <c r="L7">
        <f t="shared" si="2"/>
        <v>699881946.74000025</v>
      </c>
      <c r="M7">
        <f t="shared" si="3"/>
        <v>2.8892321219669697</v>
      </c>
      <c r="N7">
        <f t="shared" si="4"/>
        <v>80038945.415160388</v>
      </c>
      <c r="O7" s="1">
        <f t="shared" si="5"/>
        <v>699881946.74000025</v>
      </c>
      <c r="P7" s="1">
        <f t="shared" si="6"/>
        <v>80038945.415160388</v>
      </c>
      <c r="Q7" s="1">
        <f t="shared" si="7"/>
        <v>650849884.57000005</v>
      </c>
      <c r="R7" s="1">
        <f t="shared" si="8"/>
        <v>1312805569.4000001</v>
      </c>
      <c r="S7" s="15">
        <f t="shared" si="9"/>
        <v>4.2560649748752857</v>
      </c>
      <c r="T7" s="15">
        <f t="shared" si="10"/>
        <v>7.5335439603549187E-2</v>
      </c>
      <c r="V7" s="12">
        <v>-216764494.59999999</v>
      </c>
      <c r="W7" s="12">
        <v>86936338.530000001</v>
      </c>
      <c r="X7" s="12">
        <v>2025170723</v>
      </c>
      <c r="Y7" s="12">
        <v>-6576092.7999999998</v>
      </c>
      <c r="Z7" s="12">
        <v>-64117789.57</v>
      </c>
      <c r="AA7" s="12">
        <v>-343369091.80000001</v>
      </c>
      <c r="AB7" s="12">
        <v>-120712111</v>
      </c>
      <c r="AC7" s="12">
        <v>4468067921</v>
      </c>
      <c r="AD7" s="12">
        <v>-12037500</v>
      </c>
      <c r="AE7" s="12">
        <v>-574694595</v>
      </c>
      <c r="AF7" s="12">
        <v>-387945340</v>
      </c>
      <c r="AG7" s="12">
        <v>-421090224</v>
      </c>
      <c r="AH7" s="12">
        <v>-210869648</v>
      </c>
      <c r="AI7" s="12">
        <v>168833369</v>
      </c>
      <c r="AJ7" s="12">
        <v>91728575.099999994</v>
      </c>
      <c r="AK7" s="12" t="s">
        <v>60</v>
      </c>
      <c r="AL7" s="12">
        <v>-2478000000</v>
      </c>
    </row>
    <row r="8" spans="1:38" x14ac:dyDescent="0.2">
      <c r="A8" s="9" t="s">
        <v>22</v>
      </c>
      <c r="B8">
        <v>1280</v>
      </c>
      <c r="C8">
        <v>1265</v>
      </c>
      <c r="D8">
        <v>18.295738</v>
      </c>
      <c r="E8">
        <v>68.556979999999996</v>
      </c>
      <c r="F8">
        <v>2861165724.4899998</v>
      </c>
      <c r="G8">
        <v>75472956.378800005</v>
      </c>
      <c r="H8">
        <f t="shared" si="0"/>
        <v>2.6378393859814952E-2</v>
      </c>
      <c r="I8">
        <v>4600730995.6000004</v>
      </c>
      <c r="J8">
        <v>2992301.6630600002</v>
      </c>
      <c r="K8">
        <f t="shared" si="1"/>
        <v>6.5039700558927409E-4</v>
      </c>
      <c r="L8">
        <f t="shared" si="2"/>
        <v>1739565271.1100006</v>
      </c>
      <c r="M8">
        <f t="shared" si="3"/>
        <v>2.6386410875456381</v>
      </c>
      <c r="N8">
        <f t="shared" si="4"/>
        <v>75532251.481066018</v>
      </c>
      <c r="O8" s="1">
        <f t="shared" si="5"/>
        <v>1739565271.1100006</v>
      </c>
      <c r="P8" s="1">
        <f t="shared" si="6"/>
        <v>75532251.481066018</v>
      </c>
      <c r="Q8" s="1">
        <f t="shared" si="7"/>
        <v>0</v>
      </c>
      <c r="R8" s="1">
        <f t="shared" si="8"/>
        <v>0</v>
      </c>
      <c r="S8" s="14" t="e">
        <f t="shared" si="9"/>
        <v>#DIV/0!</v>
      </c>
      <c r="T8" t="e">
        <f t="shared" si="10"/>
        <v>#DIV/0!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1661-1357-8E4D-8878-EEFCBAD9628D}">
  <dimension ref="A1:G17"/>
  <sheetViews>
    <sheetView workbookViewId="0">
      <selection activeCell="L14" sqref="L14"/>
    </sheetView>
  </sheetViews>
  <sheetFormatPr baseColWidth="10" defaultRowHeight="16" x14ac:dyDescent="0.2"/>
  <cols>
    <col min="1" max="1" width="16.83203125" bestFit="1" customWidth="1"/>
    <col min="2" max="3" width="11.1640625" bestFit="1" customWidth="1"/>
    <col min="5" max="5" width="11.1640625" bestFit="1" customWidth="1"/>
    <col min="6" max="6" width="12.5" bestFit="1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3</v>
      </c>
      <c r="F1" t="s">
        <v>27</v>
      </c>
      <c r="G1" t="s">
        <v>12</v>
      </c>
    </row>
    <row r="2" spans="1:7" x14ac:dyDescent="0.2">
      <c r="A2" t="s">
        <v>75</v>
      </c>
      <c r="B2">
        <v>2102483898.8800001</v>
      </c>
      <c r="C2">
        <v>10442175.4814</v>
      </c>
      <c r="D2" s="11">
        <f>C2/B2</f>
        <v>4.966589987662964E-3</v>
      </c>
      <c r="E2">
        <f>B2-$B$2</f>
        <v>0</v>
      </c>
      <c r="F2">
        <f>SQRT(POWER($C$2,2)+POWER(C2,2))</f>
        <v>14767466.186475683</v>
      </c>
      <c r="G2" s="11" t="e">
        <f>F2/E2</f>
        <v>#DIV/0!</v>
      </c>
    </row>
    <row r="3" spans="1:7" x14ac:dyDescent="0.2">
      <c r="A3" t="s">
        <v>28</v>
      </c>
      <c r="B3">
        <v>2383373790.52</v>
      </c>
      <c r="C3">
        <v>2612665.1925300001</v>
      </c>
      <c r="D3" s="11">
        <f t="shared" ref="D3:D11" si="0">C3/B3</f>
        <v>1.0962045495851382E-3</v>
      </c>
      <c r="E3">
        <f>B3-$B$2</f>
        <v>280889891.63999987</v>
      </c>
      <c r="F3">
        <f t="shared" ref="F3:F11" si="1">SQRT(POWER($C$2,2)+POWER(C3,2))</f>
        <v>10764062.810696023</v>
      </c>
      <c r="G3" s="11">
        <f>F3/E3</f>
        <v>3.8321289341702945E-2</v>
      </c>
    </row>
    <row r="4" spans="1:7" x14ac:dyDescent="0.2">
      <c r="A4" t="s">
        <v>29</v>
      </c>
      <c r="B4">
        <v>2394924501.1399999</v>
      </c>
      <c r="C4">
        <v>10704791.368100001</v>
      </c>
      <c r="D4" s="11">
        <f t="shared" si="0"/>
        <v>4.4697823931420175E-3</v>
      </c>
      <c r="E4">
        <f t="shared" ref="E4:E11" si="2">B4-$B$2</f>
        <v>292440602.25999975</v>
      </c>
      <c r="F4">
        <f t="shared" si="1"/>
        <v>14954316.668403795</v>
      </c>
      <c r="G4" s="11">
        <f t="shared" ref="G4:G11" si="3">F4/E4</f>
        <v>5.1136253149651159E-2</v>
      </c>
    </row>
    <row r="5" spans="1:7" x14ac:dyDescent="0.2">
      <c r="A5" t="s">
        <v>30</v>
      </c>
      <c r="B5">
        <v>2379561041</v>
      </c>
      <c r="C5">
        <v>946260.03899999999</v>
      </c>
      <c r="D5" s="11">
        <f t="shared" si="0"/>
        <v>3.976615950151623E-4</v>
      </c>
      <c r="E5">
        <f t="shared" si="2"/>
        <v>277077142.11999989</v>
      </c>
      <c r="F5">
        <f t="shared" si="1"/>
        <v>10484962.415085692</v>
      </c>
      <c r="G5" s="11">
        <f t="shared" si="3"/>
        <v>3.7841311393867122E-2</v>
      </c>
    </row>
    <row r="6" spans="1:7" x14ac:dyDescent="0.2">
      <c r="A6" t="s">
        <v>31</v>
      </c>
      <c r="B6">
        <v>2599318853</v>
      </c>
      <c r="C6">
        <v>3430459.52</v>
      </c>
      <c r="D6" s="11">
        <f t="shared" si="0"/>
        <v>1.3197532561427545E-3</v>
      </c>
      <c r="E6">
        <f t="shared" si="2"/>
        <v>496834954.11999989</v>
      </c>
      <c r="F6">
        <f t="shared" si="1"/>
        <v>10991227.470246894</v>
      </c>
      <c r="G6" s="11">
        <f t="shared" si="3"/>
        <v>2.2122492347010265E-2</v>
      </c>
    </row>
    <row r="7" spans="1:7" x14ac:dyDescent="0.2">
      <c r="A7" t="s">
        <v>32</v>
      </c>
      <c r="B7">
        <v>2167046723</v>
      </c>
      <c r="C7">
        <v>4248457.0999999996</v>
      </c>
      <c r="D7" s="11">
        <f t="shared" si="0"/>
        <v>1.9604824644106206E-3</v>
      </c>
      <c r="E7">
        <f t="shared" si="2"/>
        <v>64562824.119999886</v>
      </c>
      <c r="F7">
        <f t="shared" si="1"/>
        <v>11273349.835558716</v>
      </c>
      <c r="G7" s="11">
        <f t="shared" si="3"/>
        <v>0.17461054390380246</v>
      </c>
    </row>
    <row r="8" spans="1:7" x14ac:dyDescent="0.2">
      <c r="A8" t="s">
        <v>37</v>
      </c>
      <c r="B8">
        <v>2361787989.04</v>
      </c>
      <c r="C8">
        <v>3573229.9468999999</v>
      </c>
      <c r="D8" s="11">
        <f t="shared" si="0"/>
        <v>1.5129342529819608E-3</v>
      </c>
      <c r="E8">
        <f t="shared" si="2"/>
        <v>259304090.15999985</v>
      </c>
      <c r="F8">
        <f t="shared" si="1"/>
        <v>11036620.906680372</v>
      </c>
      <c r="G8" s="11">
        <f t="shared" si="3"/>
        <v>4.2562463630521151E-2</v>
      </c>
    </row>
    <row r="9" spans="1:7" x14ac:dyDescent="0.2">
      <c r="A9" t="s">
        <v>38</v>
      </c>
      <c r="B9">
        <v>2330056942</v>
      </c>
      <c r="C9">
        <v>3963896.24</v>
      </c>
      <c r="D9" s="11">
        <f t="shared" si="0"/>
        <v>1.7012014464322907E-3</v>
      </c>
      <c r="E9">
        <f t="shared" si="2"/>
        <v>227573043.11999989</v>
      </c>
      <c r="F9">
        <f t="shared" si="1"/>
        <v>11169221.198715579</v>
      </c>
      <c r="G9" s="11">
        <f t="shared" si="3"/>
        <v>4.9079719836703235E-2</v>
      </c>
    </row>
    <row r="10" spans="1:7" x14ac:dyDescent="0.2">
      <c r="A10" t="s">
        <v>69</v>
      </c>
      <c r="B10">
        <v>2516165805.98</v>
      </c>
      <c r="C10">
        <v>4113660.2426399998</v>
      </c>
      <c r="D10" s="11">
        <f t="shared" si="0"/>
        <v>1.6348923560058496E-3</v>
      </c>
      <c r="E10">
        <f t="shared" si="2"/>
        <v>413681907.0999999</v>
      </c>
      <c r="F10">
        <f t="shared" si="1"/>
        <v>11223245.04660877</v>
      </c>
      <c r="G10" s="11">
        <f t="shared" si="3"/>
        <v>2.7130132727549428E-2</v>
      </c>
    </row>
    <row r="11" spans="1:7" x14ac:dyDescent="0.2">
      <c r="A11" t="s">
        <v>70</v>
      </c>
      <c r="B11">
        <v>2249172403.6100001</v>
      </c>
      <c r="C11">
        <v>1997773.4791000001</v>
      </c>
      <c r="D11" s="11">
        <f t="shared" si="0"/>
        <v>8.8822603189222138E-4</v>
      </c>
      <c r="E11">
        <f t="shared" si="2"/>
        <v>146688504.73000002</v>
      </c>
      <c r="F11">
        <f t="shared" si="1"/>
        <v>10631562.804129345</v>
      </c>
      <c r="G11" s="11">
        <f t="shared" si="3"/>
        <v>7.2477136662468342E-2</v>
      </c>
    </row>
    <row r="13" spans="1:7" x14ac:dyDescent="0.2">
      <c r="A13" t="s">
        <v>3</v>
      </c>
      <c r="B13" t="s">
        <v>62</v>
      </c>
      <c r="C13" t="s">
        <v>63</v>
      </c>
      <c r="D13" t="s">
        <v>64</v>
      </c>
      <c r="E13" t="s">
        <v>65</v>
      </c>
    </row>
    <row r="14" spans="1:7" x14ac:dyDescent="0.2">
      <c r="A14" t="s">
        <v>66</v>
      </c>
      <c r="B14">
        <f>E4</f>
        <v>292440602.25999975</v>
      </c>
      <c r="C14">
        <f>E5</f>
        <v>277077142.11999989</v>
      </c>
      <c r="D14">
        <f>F4</f>
        <v>14954316.668403795</v>
      </c>
      <c r="E14">
        <f>F5</f>
        <v>10484962.415085692</v>
      </c>
    </row>
    <row r="15" spans="1:7" x14ac:dyDescent="0.2">
      <c r="A15" t="s">
        <v>67</v>
      </c>
      <c r="B15">
        <f>E6</f>
        <v>496834954.11999989</v>
      </c>
      <c r="C15">
        <f>E7</f>
        <v>64562824.119999886</v>
      </c>
      <c r="D15">
        <f>F6</f>
        <v>10991227.470246894</v>
      </c>
      <c r="E15">
        <f>F7</f>
        <v>11273349.835558716</v>
      </c>
    </row>
    <row r="16" spans="1:7" x14ac:dyDescent="0.2">
      <c r="A16" t="s">
        <v>68</v>
      </c>
      <c r="B16">
        <f>E8</f>
        <v>259304090.15999985</v>
      </c>
      <c r="C16">
        <f>E9</f>
        <v>227573043.11999989</v>
      </c>
      <c r="D16">
        <f>F8</f>
        <v>11036620.906680372</v>
      </c>
      <c r="E16">
        <f>F9</f>
        <v>11169221.198715579</v>
      </c>
    </row>
    <row r="17" spans="1:5" x14ac:dyDescent="0.2">
      <c r="A17" t="s">
        <v>71</v>
      </c>
      <c r="B17">
        <f>E10</f>
        <v>413681907.0999999</v>
      </c>
      <c r="C17">
        <f>E11</f>
        <v>146688504.73000002</v>
      </c>
      <c r="D17">
        <f>F10</f>
        <v>11223245.04660877</v>
      </c>
      <c r="E17">
        <f>F11</f>
        <v>10631562.804129345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BF4E-63B1-3B49-81EC-48E68EDAAD9B}">
  <dimension ref="A1:G5"/>
  <sheetViews>
    <sheetView workbookViewId="0">
      <selection activeCell="I4" sqref="I4"/>
    </sheetView>
  </sheetViews>
  <sheetFormatPr baseColWidth="10" defaultRowHeight="16" x14ac:dyDescent="0.2"/>
  <cols>
    <col min="2" max="2" width="11.1640625" bestFit="1" customWidth="1"/>
    <col min="4" max="4" width="12.1640625" bestFit="1" customWidth="1"/>
    <col min="5" max="5" width="11.1640625" bestFit="1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3</v>
      </c>
      <c r="F1" t="s">
        <v>27</v>
      </c>
      <c r="G1" t="s">
        <v>12</v>
      </c>
    </row>
    <row r="2" spans="1:7" x14ac:dyDescent="0.2">
      <c r="A2" t="s">
        <v>33</v>
      </c>
      <c r="B2">
        <v>2102483898.8800001</v>
      </c>
      <c r="C2">
        <v>10442175.4814</v>
      </c>
      <c r="D2" s="11">
        <f>C2/B2</f>
        <v>4.966589987662964E-3</v>
      </c>
      <c r="E2">
        <f>B2-$B$2</f>
        <v>0</v>
      </c>
      <c r="F2">
        <f>SQRT(POWER(C2,2)+POWER($C$2,2))</f>
        <v>14767466.186475683</v>
      </c>
      <c r="G2" s="11" t="e">
        <f>F2/E2</f>
        <v>#DIV/0!</v>
      </c>
    </row>
    <row r="3" spans="1:7" x14ac:dyDescent="0.2">
      <c r="A3" t="s">
        <v>34</v>
      </c>
      <c r="B3">
        <v>3589667022.7199998</v>
      </c>
      <c r="C3">
        <v>20927.310484099999</v>
      </c>
      <c r="D3" s="11">
        <f t="shared" ref="D3:D5" si="0">C3/B3</f>
        <v>5.8298751253654551E-6</v>
      </c>
      <c r="E3">
        <f t="shared" ref="E3:E5" si="1">B3-$B$2</f>
        <v>1487183123.8399997</v>
      </c>
      <c r="F3">
        <f t="shared" ref="F3:F5" si="2">SQRT(POWER(C3,2)+POWER($C$2,2))</f>
        <v>10442196.451737316</v>
      </c>
      <c r="G3" s="11">
        <f t="shared" ref="G3:G5" si="3">F3/E3</f>
        <v>7.0214597545828206E-3</v>
      </c>
    </row>
    <row r="4" spans="1:7" x14ac:dyDescent="0.2">
      <c r="A4" t="s">
        <v>35</v>
      </c>
      <c r="B4">
        <v>2162947058</v>
      </c>
      <c r="C4">
        <v>15334997.619999999</v>
      </c>
      <c r="D4" s="11">
        <f t="shared" si="0"/>
        <v>7.0898626775357711E-3</v>
      </c>
      <c r="E4">
        <f>B4-$B$2</f>
        <v>60463159.119999886</v>
      </c>
      <c r="F4">
        <f t="shared" si="2"/>
        <v>18552659.668892678</v>
      </c>
      <c r="G4" s="11">
        <f t="shared" si="3"/>
        <v>0.30684238036705341</v>
      </c>
    </row>
    <row r="5" spans="1:7" x14ac:dyDescent="0.2">
      <c r="A5" t="s">
        <v>36</v>
      </c>
      <c r="B5">
        <v>3311505178.27</v>
      </c>
      <c r="C5">
        <v>4118428.9192300001</v>
      </c>
      <c r="D5" s="11">
        <f t="shared" si="0"/>
        <v>1.2436728005908039E-3</v>
      </c>
      <c r="E5">
        <f t="shared" si="1"/>
        <v>1209021279.3899999</v>
      </c>
      <c r="F5">
        <f t="shared" si="2"/>
        <v>11224993.788287871</v>
      </c>
      <c r="G5" s="11">
        <f t="shared" si="3"/>
        <v>9.2843641213257496E-3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braidwood_SA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2022-12-13T16:15:26Z</dcterms:created>
  <dcterms:modified xsi:type="dcterms:W3CDTF">2023-02-13T20:36:03Z</dcterms:modified>
</cp:coreProperties>
</file>