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FB201F2E-357D-F846-92D5-9C069B324D59}" xr6:coauthVersionLast="47" xr6:coauthVersionMax="47" xr10:uidLastSave="{00000000-0000-0000-0000-000000000000}"/>
  <bookViews>
    <workbookView xWindow="0" yWindow="500" windowWidth="30720" windowHeight="17000" activeTab="1" xr2:uid="{0E0AD5E1-F50E-5F4E-9139-BDA2035603EC}"/>
  </bookViews>
  <sheets>
    <sheet name="cases" sheetId="1" r:id="rId1"/>
    <sheet name="cashflow_comparison" sheetId="5" r:id="rId2"/>
    <sheet name="data" sheetId="4" r:id="rId3"/>
    <sheet name="braidwood_SA" sheetId="2" r:id="rId4"/>
    <sheet name="braidwood_h2pt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A18" i="5"/>
  <c r="A19" i="5"/>
  <c r="A20" i="5"/>
  <c r="A21" i="5"/>
  <c r="A17" i="5"/>
  <c r="N16" i="5"/>
  <c r="C16" i="5"/>
  <c r="D16" i="5"/>
  <c r="E16" i="5"/>
  <c r="F16" i="5"/>
  <c r="G16" i="5"/>
  <c r="H16" i="5"/>
  <c r="I16" i="5"/>
  <c r="J16" i="5"/>
  <c r="K16" i="5"/>
  <c r="L16" i="5"/>
  <c r="M16" i="5"/>
  <c r="B16" i="5"/>
  <c r="E23" i="2"/>
  <c r="D23" i="2"/>
  <c r="C23" i="2"/>
  <c r="B23" i="2"/>
  <c r="G14" i="2"/>
  <c r="G15" i="2"/>
  <c r="F14" i="2"/>
  <c r="F15" i="2"/>
  <c r="E14" i="2"/>
  <c r="E15" i="2"/>
  <c r="D14" i="2"/>
  <c r="D15" i="2"/>
  <c r="B12" i="6"/>
  <c r="B13" i="6"/>
  <c r="B11" i="6"/>
  <c r="A12" i="6"/>
  <c r="A13" i="6"/>
  <c r="A11" i="6"/>
  <c r="E6" i="6"/>
  <c r="E7" i="6"/>
  <c r="E8" i="6"/>
  <c r="E5" i="6"/>
  <c r="D6" i="6"/>
  <c r="D7" i="6"/>
  <c r="D8" i="6"/>
  <c r="D5" i="6"/>
  <c r="F12" i="2"/>
  <c r="F13" i="2"/>
  <c r="E12" i="2"/>
  <c r="E13" i="2"/>
  <c r="D12" i="2"/>
  <c r="D13" i="2"/>
  <c r="O4" i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22" i="2" s="1"/>
  <c r="E10" i="2"/>
  <c r="B22" i="2" s="1"/>
  <c r="E11" i="2"/>
  <c r="C22" i="2" s="1"/>
  <c r="D10" i="2"/>
  <c r="D11" i="2"/>
  <c r="F8" i="2"/>
  <c r="D19" i="2" s="1"/>
  <c r="F9" i="2"/>
  <c r="E19" i="2" s="1"/>
  <c r="E8" i="2"/>
  <c r="B19" i="2" s="1"/>
  <c r="E9" i="2"/>
  <c r="C19" i="2" s="1"/>
  <c r="D8" i="2"/>
  <c r="D9" i="2"/>
  <c r="F3" i="2"/>
  <c r="F4" i="2"/>
  <c r="D20" i="2" s="1"/>
  <c r="F5" i="2"/>
  <c r="E20" i="2" s="1"/>
  <c r="F6" i="2"/>
  <c r="D21" i="2" s="1"/>
  <c r="F7" i="2"/>
  <c r="F2" i="2"/>
  <c r="E2" i="2"/>
  <c r="E4" i="2"/>
  <c r="B20" i="2" s="1"/>
  <c r="E5" i="2"/>
  <c r="C20" i="2" s="1"/>
  <c r="E6" i="2"/>
  <c r="B21" i="2" s="1"/>
  <c r="E7" i="2"/>
  <c r="C21" i="2" s="1"/>
  <c r="E3" i="2"/>
  <c r="D3" i="2"/>
  <c r="D4" i="2"/>
  <c r="D5" i="2"/>
  <c r="D6" i="2"/>
  <c r="D7" i="2"/>
  <c r="D2" i="2"/>
  <c r="B18" i="2" l="1"/>
  <c r="C18" i="2"/>
  <c r="D18" i="2"/>
  <c r="E18" i="2"/>
  <c r="G13" i="2"/>
  <c r="G12" i="2"/>
  <c r="P4" i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22" i="2"/>
  <c r="G9" i="2"/>
  <c r="G8" i="2"/>
  <c r="G7" i="2"/>
  <c r="E21" i="2"/>
  <c r="G6" i="2"/>
  <c r="G5" i="2"/>
  <c r="G4" i="2"/>
</calcChain>
</file>

<file path=xl/sharedStrings.xml><?xml version="1.0" encoding="utf-8"?>
<sst xmlns="http://schemas.openxmlformats.org/spreadsheetml/2006/main" count="190" uniqueCount="148">
  <si>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</si>
  <si>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</si>
  <si>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</si>
  <si>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</si>
  <si>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</si>
  <si>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</si>
  <si>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</si>
  <si>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</si>
  <si>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</si>
  <si>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</si>
  <si>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</si>
  <si>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</si>
  <si>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</si>
  <si>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</si>
  <si>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</si>
  <si>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</si>
  <si>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</si>
  <si>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</si>
  <si>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</si>
  <si>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</si>
  <si>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</si>
  <si>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</si>
  <si>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</si>
  <si>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</si>
  <si>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</si>
  <si>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</si>
  <si>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</si>
  <si>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</si>
  <si>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</si>
  <si>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</si>
  <si>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</si>
  <si>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</si>
  <si>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</si>
  <si>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</si>
  <si>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</si>
  <si>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</si>
  <si>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</si>
  <si>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</si>
  <si>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</si>
  <si>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</si>
  <si>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</si>
  <si>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</si>
  <si>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</si>
  <si>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</si>
  <si>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</si>
  <si>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</si>
  <si>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</si>
  <si>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</si>
  <si>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</si>
  <si>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</si>
  <si>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</si>
  <si>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</si>
  <si>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</si>
  <si>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</si>
  <si>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</si>
  <si>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</si>
  <si>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</si>
  <si>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</si>
  <si>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</si>
  <si>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</si>
  <si>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</si>
  <si>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</si>
  <si>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</si>
  <si>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</si>
  <si>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</si>
  <si>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</si>
  <si>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</si>
  <si>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</si>
  <si>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</si>
  <si>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</si>
  <si>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</si>
  <si>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</si>
  <si>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</si>
  <si>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</si>
  <si>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</si>
  <si>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</si>
  <si>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</si>
  <si>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</si>
  <si>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</si>
  <si>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</si>
  <si>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</si>
  <si>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</si>
  <si>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</si>
  <si>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</si>
  <si>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</si>
  <si>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</si>
  <si>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</si>
  <si>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</si>
  <si>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</si>
  <si>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</si>
  <si>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</si>
  <si>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</si>
  <si>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</si>
  <si>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</si>
  <si>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</si>
  <si>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</si>
  <si>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</si>
  <si>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</si>
  <si>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</si>
  <si>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</si>
  <si>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</si>
  <si>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</si>
  <si>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</si>
  <si>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</si>
  <si>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</si>
  <si>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</si>
  <si>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</si>
  <si>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</si>
  <si>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</si>
  <si>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</si>
  <si>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</si>
  <si>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</si>
  <si>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</si>
  <si>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</si>
  <si>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</si>
  <si>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</si>
  <si>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</si>
  <si>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</si>
  <si>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</si>
  <si>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</si>
  <si>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Braidwood</t>
  </si>
  <si>
    <t>Cooper</t>
  </si>
  <si>
    <t>Davis-Besse</t>
  </si>
  <si>
    <t>Prairie-Island</t>
  </si>
  <si>
    <t>STP</t>
  </si>
  <si>
    <t>HTSE CAPEX</t>
  </si>
  <si>
    <t>HTSE OM</t>
  </si>
  <si>
    <t>Cap Market</t>
  </si>
  <si>
    <t>FT CAPEX</t>
  </si>
  <si>
    <t>FT OM</t>
  </si>
  <si>
    <t>CO2</t>
  </si>
  <si>
    <t>Electricity sales</t>
  </si>
  <si>
    <t>Naphta</t>
  </si>
  <si>
    <t>Diesel</t>
  </si>
  <si>
    <t>Jet fuel</t>
  </si>
  <si>
    <t>Storage CAPEX</t>
  </si>
  <si>
    <t xml:space="preserve">$1/kg </t>
  </si>
  <si>
    <t>$0/kg</t>
  </si>
  <si>
    <t>$3/kg (ref)</t>
  </si>
  <si>
    <t>STD Delta NPV</t>
  </si>
  <si>
    <t>$2.7/kg</t>
  </si>
  <si>
    <t>PTC variation (%)</t>
  </si>
  <si>
    <t>PTC value</t>
  </si>
  <si>
    <t>Delta NPV variation</t>
  </si>
  <si>
    <t>elec0.75</t>
  </si>
  <si>
    <t>elec1.25</t>
  </si>
  <si>
    <t>Elec. Price</t>
  </si>
  <si>
    <t>BAU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</si>
</sst>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5144-950A-D466C66D4DC7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-579586.98309492844</c:v>
                </c:pt>
                <c:pt idx="1">
                  <c:v>-421811.55266579974</c:v>
                </c:pt>
                <c:pt idx="2">
                  <c:v>-237782.28088426529</c:v>
                </c:pt>
                <c:pt idx="3">
                  <c:v>-258735.22236671002</c:v>
                </c:pt>
                <c:pt idx="4">
                  <c:v>-302197.61378413526</c:v>
                </c:pt>
                <c:pt idx="5">
                  <c:v>-863007.31729518855</c:v>
                </c:pt>
                <c:pt idx="6">
                  <c:v>3978814.4707412221</c:v>
                </c:pt>
                <c:pt idx="7">
                  <c:v>191.19765929778933</c:v>
                </c:pt>
                <c:pt idx="8">
                  <c:v>227785.84265279584</c:v>
                </c:pt>
                <c:pt idx="9">
                  <c:v>347002.42912873864</c:v>
                </c:pt>
                <c:pt idx="10">
                  <c:v>633948.06111833546</c:v>
                </c:pt>
                <c:pt idx="11">
                  <c:v>-6.5019505851755524</c:v>
                </c:pt>
                <c:pt idx="12">
                  <c:v>1376554.7089206763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9-5144-950A-D466C66D4DC7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-591453.38366890384</c:v>
                </c:pt>
                <c:pt idx="1">
                  <c:v>-437315.95413870248</c:v>
                </c:pt>
                <c:pt idx="2">
                  <c:v>-237786.60514541387</c:v>
                </c:pt>
                <c:pt idx="3">
                  <c:v>-252853.09507829978</c:v>
                </c:pt>
                <c:pt idx="4">
                  <c:v>-264433.06599552574</c:v>
                </c:pt>
                <c:pt idx="5">
                  <c:v>-995767.07270693511</c:v>
                </c:pt>
                <c:pt idx="6">
                  <c:v>3989837.3255033558</c:v>
                </c:pt>
                <c:pt idx="7">
                  <c:v>257.88031319910516</c:v>
                </c:pt>
                <c:pt idx="8">
                  <c:v>384648.35011185682</c:v>
                </c:pt>
                <c:pt idx="9">
                  <c:v>361865.51677852351</c:v>
                </c:pt>
                <c:pt idx="10">
                  <c:v>679755.01789709169</c:v>
                </c:pt>
                <c:pt idx="11">
                  <c:v>-5.592841163310962</c:v>
                </c:pt>
                <c:pt idx="12">
                  <c:v>1975128.155033557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9-5144-950A-D466C66D4DC7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-590616.94827586203</c:v>
                </c:pt>
                <c:pt idx="1">
                  <c:v>-412464.09578544059</c:v>
                </c:pt>
                <c:pt idx="2">
                  <c:v>-237767.64750957856</c:v>
                </c:pt>
                <c:pt idx="3">
                  <c:v>-294884.21072796936</c:v>
                </c:pt>
                <c:pt idx="4">
                  <c:v>-443235.20881226053</c:v>
                </c:pt>
                <c:pt idx="5">
                  <c:v>-906607.3026819923</c:v>
                </c:pt>
                <c:pt idx="6">
                  <c:v>3941392.3122605365</c:v>
                </c:pt>
                <c:pt idx="7">
                  <c:v>8852.015325670498</c:v>
                </c:pt>
                <c:pt idx="8">
                  <c:v>321981.70689655171</c:v>
                </c:pt>
                <c:pt idx="9">
                  <c:v>329515.99042145594</c:v>
                </c:pt>
                <c:pt idx="10">
                  <c:v>567794.00574712642</c:v>
                </c:pt>
                <c:pt idx="11">
                  <c:v>-33524.904214559385</c:v>
                </c:pt>
                <c:pt idx="12">
                  <c:v>502683.17835632182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9-5144-950A-D466C66D4DC7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-574915.96484375</c:v>
                </c:pt>
                <c:pt idx="1">
                  <c:v>-430391.65546874999</c:v>
                </c:pt>
                <c:pt idx="2">
                  <c:v>-237794.62734375001</c:v>
                </c:pt>
                <c:pt idx="3">
                  <c:v>-221802.75234375001</c:v>
                </c:pt>
                <c:pt idx="4">
                  <c:v>-184689.96953125001</c:v>
                </c:pt>
                <c:pt idx="5">
                  <c:v>-1572769.51171875</c:v>
                </c:pt>
                <c:pt idx="6">
                  <c:v>4010361.7476562499</c:v>
                </c:pt>
                <c:pt idx="7">
                  <c:v>183580.90156249999</c:v>
                </c:pt>
                <c:pt idx="8">
                  <c:v>234962.76250000001</c:v>
                </c:pt>
                <c:pt idx="9">
                  <c:v>408207.85234375001</c:v>
                </c:pt>
                <c:pt idx="10">
                  <c:v>715144.91015625</c:v>
                </c:pt>
                <c:pt idx="11">
                  <c:v>-156250</c:v>
                </c:pt>
                <c:pt idx="12">
                  <c:v>2142566.2597500002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9-5144-950A-D466C66D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696499571216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0B41-B1DB-02B2ADF6DD68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0B41-B1DB-02B2ADF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7346-87C2-7A1A505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354B-B392-EAE6C5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EB36-AB43-EDF3-3DA8-85258BF5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1079500</xdr:colOff>
      <xdr:row>33</xdr:row>
      <xdr:rowOff>165100</xdr:rowOff>
    </xdr:from>
    <xdr:to>
      <xdr:col>12</xdr:col>
      <xdr:colOff>723900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CA4ED-6DCF-9C4C-BE34-3E428565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0.33838</cdr:y>
    </cdr:from>
    <cdr:to>
      <cdr:x>0.112</cdr:x>
      <cdr:y>0.4311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0" y="1699632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0.6034</cdr:y>
    </cdr:from>
    <cdr:to>
      <cdr:x>0.11487</cdr:x>
      <cdr:y>0.68269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3030811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0.00743</cdr:x>
      <cdr:y>0.20185</cdr:y>
    </cdr:from>
    <cdr:to>
      <cdr:x>0.11213</cdr:x>
      <cdr:y>0.27601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88900" y="1013849"/>
          <a:ext cx="125256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0.02832</cdr:x>
      <cdr:y>0.47556</cdr:y>
    </cdr:from>
    <cdr:to>
      <cdr:x>0.11251</cdr:x>
      <cdr:y>0.54972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338792" y="2388658"/>
          <a:ext cx="100719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0.03397</cdr:x>
      <cdr:y>0.86979</cdr:y>
    </cdr:from>
    <cdr:to>
      <cdr:x>0.11816</cdr:x>
      <cdr:y>0.94394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4D3D9D4-A576-E585-E993-D5EE0E9A267B}"/>
            </a:ext>
          </a:extLst>
        </cdr:cNvPr>
        <cdr:cNvSpPr txBox="1"/>
      </cdr:nvSpPr>
      <cdr:spPr>
        <a:xfrm xmlns:a="http://schemas.openxmlformats.org/drawingml/2006/main">
          <a:off x="406400" y="4368800"/>
          <a:ext cx="1007199" cy="37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0.73578</cdr:y>
    </cdr:from>
    <cdr:to>
      <cdr:x>0.11487</cdr:x>
      <cdr:y>0.81507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A8CBF74-7A7E-7551-42A7-15BCE83D5F66}"/>
            </a:ext>
          </a:extLst>
        </cdr:cNvPr>
        <cdr:cNvSpPr txBox="1"/>
      </cdr:nvSpPr>
      <cdr:spPr>
        <a:xfrm xmlns:a="http://schemas.openxmlformats.org/drawingml/2006/main">
          <a:off x="0" y="3695700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0.55991</cdr:y>
    </cdr:from>
    <cdr:to>
      <cdr:x>0.13156</cdr:x>
      <cdr:y>0.6392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659438"/>
          <a:ext cx="1350016" cy="376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0.03242</cdr:x>
      <cdr:y>0.40461</cdr:y>
    </cdr:from>
    <cdr:to>
      <cdr:x>0.13146</cdr:x>
      <cdr:y>0.47877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32711" y="1921827"/>
          <a:ext cx="1016308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0.53218</cdr:x>
      <cdr:y>0.0234</cdr:y>
    </cdr:from>
    <cdr:to>
      <cdr:x>0.82958</cdr:x>
      <cdr:y>0.09914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461000" y="111152"/>
          <a:ext cx="3051837" cy="35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$ 1.31bn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0.02228</cdr:x>
      <cdr:y>0.85835</cdr:y>
    </cdr:from>
    <cdr:to>
      <cdr:x>0.12985</cdr:x>
      <cdr:y>0.93251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228580" y="4076975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0.02104</cdr:x>
      <cdr:y>0.70856</cdr:y>
    </cdr:from>
    <cdr:to>
      <cdr:x>0.12861</cdr:x>
      <cdr:y>0.78272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6C32CC-47A9-D1D6-9379-00D71CFCFD37}"/>
            </a:ext>
          </a:extLst>
        </cdr:cNvPr>
        <cdr:cNvSpPr txBox="1"/>
      </cdr:nvSpPr>
      <cdr:spPr>
        <a:xfrm xmlns:a="http://schemas.openxmlformats.org/drawingml/2006/main">
          <a:off x="215900" y="3365500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0.25936</cdr:y>
    </cdr:from>
    <cdr:to>
      <cdr:x>0.13057</cdr:x>
      <cdr:y>0.35741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7F86B3F-A6D4-316B-E04B-C8C4972A5E43}"/>
            </a:ext>
          </a:extLst>
        </cdr:cNvPr>
        <cdr:cNvSpPr txBox="1"/>
      </cdr:nvSpPr>
      <cdr:spPr>
        <a:xfrm xmlns:a="http://schemas.openxmlformats.org/drawingml/2006/main">
          <a:off x="0" y="1231900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00AA-1A02-1907-F5C2-7F0B876E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4F16-2D85-6266-57CE-22906AB3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workbookViewId="0">
      <selection activeCell="O20" sqref="O20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15" t="s">
        <v>42</v>
      </c>
      <c r="C1" s="15"/>
      <c r="D1" s="15"/>
      <c r="E1" s="15"/>
      <c r="F1" s="15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data!P2</f>
        <v>3408381162.0100002</v>
      </c>
      <c r="K3">
        <f>data!Q2</f>
        <v>1225.80578418</v>
      </c>
      <c r="L3">
        <f>J3-H3</f>
        <v>1305897263.1300001</v>
      </c>
      <c r="M3">
        <f>SQRT(POWER(K3,2)+POWER(I3,2))</f>
        <v>10442175.071948605</v>
      </c>
      <c r="N3" s="1">
        <f>L3</f>
        <v>1305897263.1300001</v>
      </c>
      <c r="O3" s="1">
        <f>2*M3</f>
        <v>20884350.143897209</v>
      </c>
      <c r="P3" s="1">
        <f>N3/B3</f>
        <v>1094633.0789019279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4FC-CAF1-EA4A-9F31-BF425A354447}">
  <dimension ref="A1:Y48"/>
  <sheetViews>
    <sheetView tabSelected="1" topLeftCell="A10" workbookViewId="0">
      <selection activeCell="G17" sqref="G17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0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118</v>
      </c>
      <c r="X1" s="3" t="s">
        <v>119</v>
      </c>
      <c r="Y1" t="s">
        <v>1</v>
      </c>
    </row>
    <row r="2" spans="1:25" x14ac:dyDescent="0.2">
      <c r="A2" s="3" t="s">
        <v>120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11">
        <v>4006951</v>
      </c>
      <c r="X2" s="12">
        <v>-647890</v>
      </c>
      <c r="Y2">
        <v>2102483898.8800001</v>
      </c>
    </row>
    <row r="3" spans="1:25" x14ac:dyDescent="0.2">
      <c r="A3" s="3" t="s">
        <v>121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11">
        <v>3978814</v>
      </c>
      <c r="X3" s="12">
        <v>-863007</v>
      </c>
      <c r="Y3">
        <v>1058570571.16</v>
      </c>
    </row>
    <row r="4" spans="1:25" x14ac:dyDescent="0.2">
      <c r="A4" s="3" t="s">
        <v>122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11">
        <v>3989837</v>
      </c>
      <c r="X4" s="12">
        <v>-995767</v>
      </c>
      <c r="Y4">
        <v>1765764570.5999999</v>
      </c>
    </row>
    <row r="5" spans="1:25" x14ac:dyDescent="0.2">
      <c r="A5" s="3" t="s">
        <v>123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11">
        <v>3941392</v>
      </c>
      <c r="X5" s="12">
        <v>-906607</v>
      </c>
      <c r="Y5">
        <v>262400619.102</v>
      </c>
    </row>
    <row r="6" spans="1:25" x14ac:dyDescent="0.2">
      <c r="A6" s="3" t="s">
        <v>124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11">
        <v>4010362</v>
      </c>
      <c r="X6" s="12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0</v>
      </c>
      <c r="B9" s="3" t="s">
        <v>125</v>
      </c>
      <c r="C9" s="3" t="s">
        <v>126</v>
      </c>
      <c r="D9" s="3" t="s">
        <v>127</v>
      </c>
      <c r="E9" s="3" t="s">
        <v>128</v>
      </c>
      <c r="F9" s="3" t="s">
        <v>129</v>
      </c>
      <c r="G9" s="3" t="s">
        <v>130</v>
      </c>
      <c r="H9" s="3" t="s">
        <v>96</v>
      </c>
      <c r="I9" s="3" t="s">
        <v>131</v>
      </c>
      <c r="J9" s="3" t="s">
        <v>132</v>
      </c>
      <c r="K9" s="3" t="s">
        <v>133</v>
      </c>
      <c r="L9" s="3" t="s">
        <v>134</v>
      </c>
      <c r="M9" s="3" t="s">
        <v>135</v>
      </c>
      <c r="N9" t="s">
        <v>147</v>
      </c>
      <c r="O9" s="3" t="s">
        <v>97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120</v>
      </c>
      <c r="B10" s="13">
        <v>-659880292</v>
      </c>
      <c r="C10" s="13">
        <v>-500016330</v>
      </c>
      <c r="D10" s="13">
        <v>-283687374</v>
      </c>
      <c r="E10" s="13">
        <v>-259751536</v>
      </c>
      <c r="F10" s="13">
        <v>-230809403</v>
      </c>
      <c r="G10" s="13">
        <v>-772932309</v>
      </c>
      <c r="H10" s="13">
        <v>4780292061</v>
      </c>
      <c r="I10" s="13">
        <v>181381</v>
      </c>
      <c r="J10" s="13">
        <v>289357020</v>
      </c>
      <c r="K10" s="13">
        <v>332766856</v>
      </c>
      <c r="L10" s="13">
        <v>712866785</v>
      </c>
      <c r="M10" s="13">
        <v>-5000</v>
      </c>
      <c r="N10">
        <v>2102483898.8800001</v>
      </c>
      <c r="O10" s="3">
        <v>1193</v>
      </c>
      <c r="Q10" s="14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121</v>
      </c>
      <c r="B11" s="13">
        <v>-445702390</v>
      </c>
      <c r="C11" s="13">
        <v>-324373084</v>
      </c>
      <c r="D11" s="13">
        <v>-182854574</v>
      </c>
      <c r="E11" s="13">
        <v>-198967386</v>
      </c>
      <c r="F11" s="13">
        <v>-232389965</v>
      </c>
      <c r="G11" s="13">
        <v>-663652627</v>
      </c>
      <c r="H11" s="13">
        <v>3059708328</v>
      </c>
      <c r="I11" s="13">
        <v>147031</v>
      </c>
      <c r="J11" s="13">
        <v>175167313</v>
      </c>
      <c r="K11" s="13">
        <v>266844868</v>
      </c>
      <c r="L11" s="13">
        <v>487506059</v>
      </c>
      <c r="M11" s="13">
        <v>-5000</v>
      </c>
      <c r="N11">
        <v>1058570571.16</v>
      </c>
      <c r="O11" s="3">
        <v>769</v>
      </c>
      <c r="Q11" s="14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122</v>
      </c>
      <c r="B12" s="13">
        <v>-528759325</v>
      </c>
      <c r="C12" s="13">
        <v>-390960463</v>
      </c>
      <c r="D12" s="13">
        <v>-212581225</v>
      </c>
      <c r="E12" s="13">
        <v>-226050667</v>
      </c>
      <c r="F12" s="13">
        <v>-236403161</v>
      </c>
      <c r="G12" s="13">
        <v>-890215763</v>
      </c>
      <c r="H12" s="13">
        <v>3566914569</v>
      </c>
      <c r="I12" s="13">
        <v>230545</v>
      </c>
      <c r="J12" s="13">
        <v>343875625</v>
      </c>
      <c r="K12" s="13">
        <v>323507772</v>
      </c>
      <c r="L12" s="13">
        <v>607700986</v>
      </c>
      <c r="M12" s="13">
        <v>-5000</v>
      </c>
      <c r="N12">
        <v>1765764570.5999999</v>
      </c>
      <c r="O12" s="3">
        <v>894</v>
      </c>
      <c r="Q12" s="14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123</v>
      </c>
      <c r="B13" s="13">
        <v>-308302047</v>
      </c>
      <c r="C13" s="13">
        <v>-215306258</v>
      </c>
      <c r="D13" s="13">
        <v>-124114712</v>
      </c>
      <c r="E13" s="13">
        <v>-153929558</v>
      </c>
      <c r="F13" s="13">
        <v>-231368779</v>
      </c>
      <c r="G13" s="13">
        <v>-473249012</v>
      </c>
      <c r="H13" s="13">
        <v>2057406787</v>
      </c>
      <c r="I13" s="13">
        <v>4620752</v>
      </c>
      <c r="J13" s="13">
        <v>168074451</v>
      </c>
      <c r="K13" s="13">
        <v>172007347</v>
      </c>
      <c r="L13" s="13">
        <v>296388471</v>
      </c>
      <c r="M13" s="13">
        <v>-17500000</v>
      </c>
      <c r="N13">
        <v>262400619.102</v>
      </c>
      <c r="O13" s="3">
        <v>522</v>
      </c>
      <c r="Q13" s="14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124</v>
      </c>
      <c r="B14" s="13">
        <v>-735892435</v>
      </c>
      <c r="C14" s="13">
        <v>-550901319</v>
      </c>
      <c r="D14" s="13">
        <v>-304377123</v>
      </c>
      <c r="E14" s="13">
        <v>-283907523</v>
      </c>
      <c r="F14" s="13">
        <v>-236403161</v>
      </c>
      <c r="G14" s="13">
        <v>-2013144975</v>
      </c>
      <c r="H14" s="13">
        <v>5133263037</v>
      </c>
      <c r="I14" s="13">
        <v>234983554</v>
      </c>
      <c r="J14" s="13">
        <v>300752336</v>
      </c>
      <c r="K14" s="13">
        <v>522506051</v>
      </c>
      <c r="L14" s="13">
        <v>915385485</v>
      </c>
      <c r="M14" s="13">
        <v>-200000000</v>
      </c>
      <c r="N14">
        <v>2742484812.48</v>
      </c>
      <c r="O14" s="3">
        <v>1280</v>
      </c>
      <c r="Q14" s="14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0</v>
      </c>
      <c r="B16" s="3" t="str">
        <f>B9</f>
        <v>HTSE CAPEX</v>
      </c>
      <c r="C16" s="3" t="str">
        <f t="shared" ref="C16:N16" si="0">C9</f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3">
        <f>B10/$O10</f>
        <v>-553126.8164291702</v>
      </c>
      <c r="C17" s="13">
        <f t="shared" ref="C17:N17" si="1">C10/$O10</f>
        <v>-419125.17183570832</v>
      </c>
      <c r="D17" s="13">
        <f t="shared" si="1"/>
        <v>-237793.27242246439</v>
      </c>
      <c r="E17" s="13">
        <f t="shared" si="1"/>
        <v>-217729.70326906958</v>
      </c>
      <c r="F17" s="13">
        <f t="shared" si="1"/>
        <v>-193469.74266554904</v>
      </c>
      <c r="G17" s="13">
        <f t="shared" si="1"/>
        <v>-647889.61357921211</v>
      </c>
      <c r="H17" s="13">
        <f t="shared" si="1"/>
        <v>4006950.5959765296</v>
      </c>
      <c r="I17" s="13">
        <f t="shared" si="1"/>
        <v>152.03772003352893</v>
      </c>
      <c r="J17" s="13">
        <f t="shared" si="1"/>
        <v>242545.69991617769</v>
      </c>
      <c r="K17" s="13">
        <f t="shared" si="1"/>
        <v>278932.82145850797</v>
      </c>
      <c r="L17" s="13">
        <f t="shared" si="1"/>
        <v>597541.31181894382</v>
      </c>
      <c r="M17" s="13">
        <f t="shared" si="1"/>
        <v>-4.1911148365465216</v>
      </c>
      <c r="N17" s="13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 t="shared" ref="A18:A21" si="2">A11</f>
        <v>Cooper</v>
      </c>
      <c r="B18" s="13">
        <f t="shared" ref="B18:N18" si="3">B11/$O11</f>
        <v>-579586.98309492844</v>
      </c>
      <c r="C18" s="13">
        <f t="shared" si="3"/>
        <v>-421811.55266579974</v>
      </c>
      <c r="D18" s="13">
        <f t="shared" si="3"/>
        <v>-237782.28088426529</v>
      </c>
      <c r="E18" s="13">
        <f t="shared" si="3"/>
        <v>-258735.22236671002</v>
      </c>
      <c r="F18" s="13">
        <f t="shared" si="3"/>
        <v>-302197.61378413526</v>
      </c>
      <c r="G18" s="13">
        <f t="shared" si="3"/>
        <v>-863007.31729518855</v>
      </c>
      <c r="H18" s="13">
        <f t="shared" si="3"/>
        <v>3978814.4707412221</v>
      </c>
      <c r="I18" s="13">
        <f t="shared" si="3"/>
        <v>191.19765929778933</v>
      </c>
      <c r="J18" s="13">
        <f t="shared" si="3"/>
        <v>227785.84265279584</v>
      </c>
      <c r="K18" s="13">
        <f t="shared" si="3"/>
        <v>347002.42912873864</v>
      </c>
      <c r="L18" s="13">
        <f t="shared" si="3"/>
        <v>633948.06111833546</v>
      </c>
      <c r="M18" s="13">
        <f t="shared" si="3"/>
        <v>-6.5019505851755524</v>
      </c>
      <c r="N18" s="13">
        <f t="shared" si="3"/>
        <v>1376554.7089206763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 t="shared" si="2"/>
        <v>Davis-Besse</v>
      </c>
      <c r="B19" s="13">
        <f t="shared" ref="B19:N19" si="4">B12/$O12</f>
        <v>-591453.38366890384</v>
      </c>
      <c r="C19" s="13">
        <f t="shared" si="4"/>
        <v>-437315.95413870248</v>
      </c>
      <c r="D19" s="13">
        <f t="shared" si="4"/>
        <v>-237786.60514541387</v>
      </c>
      <c r="E19" s="13">
        <f t="shared" si="4"/>
        <v>-252853.09507829978</v>
      </c>
      <c r="F19" s="13">
        <f t="shared" si="4"/>
        <v>-264433.06599552574</v>
      </c>
      <c r="G19" s="13">
        <f t="shared" si="4"/>
        <v>-995767.07270693511</v>
      </c>
      <c r="H19" s="13">
        <f t="shared" si="4"/>
        <v>3989837.3255033558</v>
      </c>
      <c r="I19" s="13">
        <f t="shared" si="4"/>
        <v>257.88031319910516</v>
      </c>
      <c r="J19" s="13">
        <f t="shared" si="4"/>
        <v>384648.35011185682</v>
      </c>
      <c r="K19" s="13">
        <f t="shared" si="4"/>
        <v>361865.51677852351</v>
      </c>
      <c r="L19" s="13">
        <f t="shared" si="4"/>
        <v>679755.01789709169</v>
      </c>
      <c r="M19" s="13">
        <f t="shared" si="4"/>
        <v>-5.592841163310962</v>
      </c>
      <c r="N19" s="13">
        <f t="shared" si="4"/>
        <v>1975128.155033557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 t="shared" si="2"/>
        <v>Prairie-Island</v>
      </c>
      <c r="B20" s="13">
        <f t="shared" ref="B20:N20" si="5">B13/$O13</f>
        <v>-590616.94827586203</v>
      </c>
      <c r="C20" s="13">
        <f t="shared" si="5"/>
        <v>-412464.09578544059</v>
      </c>
      <c r="D20" s="13">
        <f t="shared" si="5"/>
        <v>-237767.64750957856</v>
      </c>
      <c r="E20" s="13">
        <f t="shared" si="5"/>
        <v>-294884.21072796936</v>
      </c>
      <c r="F20" s="13">
        <f t="shared" si="5"/>
        <v>-443235.20881226053</v>
      </c>
      <c r="G20" s="13">
        <f t="shared" si="5"/>
        <v>-906607.3026819923</v>
      </c>
      <c r="H20" s="13">
        <f t="shared" si="5"/>
        <v>3941392.3122605365</v>
      </c>
      <c r="I20" s="13">
        <f t="shared" si="5"/>
        <v>8852.015325670498</v>
      </c>
      <c r="J20" s="13">
        <f t="shared" si="5"/>
        <v>321981.70689655171</v>
      </c>
      <c r="K20" s="13">
        <f t="shared" si="5"/>
        <v>329515.99042145594</v>
      </c>
      <c r="L20" s="13">
        <f t="shared" si="5"/>
        <v>567794.00574712642</v>
      </c>
      <c r="M20" s="13">
        <f t="shared" si="5"/>
        <v>-33524.904214559385</v>
      </c>
      <c r="N20" s="13">
        <f t="shared" si="5"/>
        <v>502683.17835632182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 t="shared" si="2"/>
        <v>STP</v>
      </c>
      <c r="B21" s="13">
        <f t="shared" ref="B21:N21" si="6">B14/$O14</f>
        <v>-574915.96484375</v>
      </c>
      <c r="C21" s="13">
        <f t="shared" si="6"/>
        <v>-430391.65546874999</v>
      </c>
      <c r="D21" s="13">
        <f t="shared" si="6"/>
        <v>-237794.62734375001</v>
      </c>
      <c r="E21" s="13">
        <f t="shared" si="6"/>
        <v>-221802.75234375001</v>
      </c>
      <c r="F21" s="13">
        <f t="shared" si="6"/>
        <v>-184689.96953125001</v>
      </c>
      <c r="G21" s="13">
        <f t="shared" si="6"/>
        <v>-1572769.51171875</v>
      </c>
      <c r="H21" s="13">
        <f t="shared" si="6"/>
        <v>4010361.7476562499</v>
      </c>
      <c r="I21" s="13">
        <f t="shared" si="6"/>
        <v>183580.90156249999</v>
      </c>
      <c r="J21" s="13">
        <f t="shared" si="6"/>
        <v>234962.76250000001</v>
      </c>
      <c r="K21" s="13">
        <f t="shared" si="6"/>
        <v>408207.85234375001</v>
      </c>
      <c r="L21" s="13">
        <f t="shared" si="6"/>
        <v>715144.91015625</v>
      </c>
      <c r="M21" s="13">
        <f t="shared" si="6"/>
        <v>-156250</v>
      </c>
      <c r="N21" s="13">
        <f t="shared" si="6"/>
        <v>2142566.2597500002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workbookViewId="0">
      <selection activeCell="V8" sqref="A8:V13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71</v>
      </c>
      <c r="M2" t="s">
        <v>18</v>
      </c>
      <c r="N2" t="s">
        <v>72</v>
      </c>
      <c r="O2" t="s">
        <v>73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N23"/>
  <sheetViews>
    <sheetView topLeftCell="A16" workbookViewId="0">
      <selection activeCell="D31" sqref="D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  <c r="J1" t="s">
        <v>3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  <c r="J2" t="s">
        <v>27</v>
      </c>
      <c r="K2">
        <v>972148741.11999989</v>
      </c>
      <c r="L2">
        <v>1639645614.7599998</v>
      </c>
      <c r="M2">
        <v>10442175.504298862</v>
      </c>
      <c r="N2">
        <v>10442175.570933467</v>
      </c>
    </row>
    <row r="3" spans="1:14" x14ac:dyDescent="0.2">
      <c r="A3" t="s">
        <v>17</v>
      </c>
      <c r="B3">
        <v>3408381162.0100002</v>
      </c>
      <c r="C3">
        <v>1225.80578418</v>
      </c>
      <c r="D3" s="2">
        <f t="shared" ref="D3:D15" si="0">C3/B3</f>
        <v>3.5964457198710559E-7</v>
      </c>
      <c r="E3">
        <f>B3-$B$2</f>
        <v>1305897263.1300001</v>
      </c>
      <c r="F3">
        <f t="shared" ref="F3:F15" si="1">SQRT(POWER($C$2,2)+POWER(C3,2))</f>
        <v>10442175.553348601</v>
      </c>
      <c r="G3" s="2">
        <f>F3/E3</f>
        <v>7.9961692609115276E-3</v>
      </c>
      <c r="J3" t="s">
        <v>28</v>
      </c>
      <c r="K3">
        <v>1535805611.8199997</v>
      </c>
      <c r="L3">
        <v>1075987720.1199999</v>
      </c>
      <c r="M3">
        <v>10442175.535281418</v>
      </c>
      <c r="N3">
        <v>10442175.557708757</v>
      </c>
    </row>
    <row r="4" spans="1:14" x14ac:dyDescent="0.2">
      <c r="A4" t="s">
        <v>83</v>
      </c>
      <c r="B4">
        <v>3074632640</v>
      </c>
      <c r="C4">
        <v>691.54022039999995</v>
      </c>
      <c r="D4" s="2">
        <f t="shared" si="0"/>
        <v>2.2491799878895449E-7</v>
      </c>
      <c r="E4">
        <f t="shared" ref="E4:E15" si="2">B4-$B$2</f>
        <v>972148741.11999989</v>
      </c>
      <c r="F4">
        <f t="shared" si="1"/>
        <v>10442175.504298862</v>
      </c>
      <c r="G4" s="2">
        <f t="shared" ref="G4:G15" si="3">F4/E4</f>
        <v>1.0741335212005283E-2</v>
      </c>
      <c r="J4" t="s">
        <v>29</v>
      </c>
      <c r="K4">
        <v>895251155.11999989</v>
      </c>
      <c r="L4">
        <v>484608226.83999968</v>
      </c>
      <c r="M4">
        <v>10442175.492559887</v>
      </c>
      <c r="N4">
        <v>10442175.505490296</v>
      </c>
    </row>
    <row r="5" spans="1:14" x14ac:dyDescent="0.2">
      <c r="A5" t="s">
        <v>84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2"/>
        <v>1639645614.7599998</v>
      </c>
      <c r="F5">
        <f t="shared" si="1"/>
        <v>10442175.570933467</v>
      </c>
      <c r="G5" s="2">
        <f t="shared" si="3"/>
        <v>6.3685563983665594E-3</v>
      </c>
      <c r="J5" t="s">
        <v>91</v>
      </c>
      <c r="K5">
        <v>1488604013.21</v>
      </c>
      <c r="L5">
        <v>1123191151.1199999</v>
      </c>
      <c r="M5">
        <v>10442175.536692044</v>
      </c>
      <c r="N5">
        <v>10442175.575727658</v>
      </c>
    </row>
    <row r="6" spans="1:14" x14ac:dyDescent="0.2">
      <c r="A6" t="s">
        <v>85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2"/>
        <v>1535805611.8199997</v>
      </c>
      <c r="F6">
        <f t="shared" si="1"/>
        <v>10442175.535281418</v>
      </c>
      <c r="G6" s="2">
        <f t="shared" si="3"/>
        <v>6.799151829447324E-3</v>
      </c>
      <c r="J6" t="s">
        <v>96</v>
      </c>
      <c r="K6">
        <v>-961918169.88000011</v>
      </c>
      <c r="L6">
        <v>827867987.11999989</v>
      </c>
      <c r="M6">
        <v>14134206.029609658</v>
      </c>
      <c r="N6">
        <v>10442175.528010555</v>
      </c>
    </row>
    <row r="7" spans="1:14" x14ac:dyDescent="0.2">
      <c r="A7" t="s">
        <v>86</v>
      </c>
      <c r="B7">
        <v>3178471619</v>
      </c>
      <c r="C7">
        <v>1262.40202</v>
      </c>
      <c r="D7" s="2">
        <f t="shared" si="0"/>
        <v>3.9717265759232189E-7</v>
      </c>
      <c r="E7">
        <f t="shared" si="2"/>
        <v>1075987720.1199999</v>
      </c>
      <c r="F7">
        <f t="shared" si="1"/>
        <v>10442175.557708757</v>
      </c>
      <c r="G7" s="2">
        <f t="shared" si="3"/>
        <v>9.7047348798220395E-3</v>
      </c>
    </row>
    <row r="8" spans="1:14" x14ac:dyDescent="0.2">
      <c r="A8" t="s">
        <v>87</v>
      </c>
      <c r="B8">
        <v>2997735054</v>
      </c>
      <c r="C8">
        <v>482.77015799999998</v>
      </c>
      <c r="D8" s="2">
        <f t="shared" si="0"/>
        <v>1.6104497205509208E-7</v>
      </c>
      <c r="E8">
        <f t="shared" si="2"/>
        <v>895251155.11999989</v>
      </c>
      <c r="F8">
        <f t="shared" si="1"/>
        <v>10442175.492559887</v>
      </c>
      <c r="G8" s="2">
        <f t="shared" si="3"/>
        <v>1.1663962043322037E-2</v>
      </c>
    </row>
    <row r="9" spans="1:14" x14ac:dyDescent="0.2">
      <c r="A9" t="s">
        <v>88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2"/>
        <v>484608226.83999968</v>
      </c>
      <c r="F9">
        <f t="shared" si="1"/>
        <v>10442175.505490296</v>
      </c>
      <c r="G9" s="2">
        <f t="shared" si="3"/>
        <v>2.154766454044935E-2</v>
      </c>
    </row>
    <row r="10" spans="1:14" x14ac:dyDescent="0.2">
      <c r="A10" t="s">
        <v>89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2"/>
        <v>1488604013.21</v>
      </c>
      <c r="F10">
        <f t="shared" si="1"/>
        <v>10442175.536692044</v>
      </c>
      <c r="G10" s="2">
        <f t="shared" si="3"/>
        <v>7.0147436417121543E-3</v>
      </c>
    </row>
    <row r="11" spans="1:14" x14ac:dyDescent="0.2">
      <c r="A11" t="s">
        <v>90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2"/>
        <v>1123191151.1199999</v>
      </c>
      <c r="F11">
        <f t="shared" si="1"/>
        <v>10442175.575727658</v>
      </c>
      <c r="G11" s="2">
        <f t="shared" si="3"/>
        <v>9.2968819824792524E-3</v>
      </c>
    </row>
    <row r="12" spans="1:14" x14ac:dyDescent="0.2">
      <c r="A12" t="s">
        <v>94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2"/>
        <v>-961918169.88000011</v>
      </c>
      <c r="F12">
        <f t="shared" si="1"/>
        <v>14134206.029609658</v>
      </c>
      <c r="G12" s="2">
        <f t="shared" si="3"/>
        <v>-1.4693771749184141E-2</v>
      </c>
    </row>
    <row r="13" spans="1:14" x14ac:dyDescent="0.2">
      <c r="A13" t="s">
        <v>95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2"/>
        <v>827867987.11999989</v>
      </c>
      <c r="F13">
        <f t="shared" si="1"/>
        <v>10442175.528010555</v>
      </c>
      <c r="G13" s="2">
        <f t="shared" si="3"/>
        <v>1.2613334119050742E-2</v>
      </c>
    </row>
    <row r="14" spans="1:14" x14ac:dyDescent="0.2">
      <c r="A14" t="s">
        <v>144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2"/>
        <v>1305852886.8399997</v>
      </c>
      <c r="F14">
        <f t="shared" si="1"/>
        <v>10442175.560333205</v>
      </c>
      <c r="G14" s="2">
        <f t="shared" si="3"/>
        <v>7.9964409969655627E-3</v>
      </c>
    </row>
    <row r="15" spans="1:14" x14ac:dyDescent="0.2">
      <c r="A15" t="s">
        <v>145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2"/>
        <v>1305941269.1199999</v>
      </c>
      <c r="F15">
        <f t="shared" si="1"/>
        <v>10442175.500870384</v>
      </c>
      <c r="G15" s="2">
        <f t="shared" si="3"/>
        <v>7.9958997757278751E-3</v>
      </c>
    </row>
    <row r="17" spans="1:5" x14ac:dyDescent="0.2">
      <c r="A17" t="s">
        <v>3</v>
      </c>
      <c r="B17" t="s">
        <v>23</v>
      </c>
      <c r="C17" t="s">
        <v>24</v>
      </c>
      <c r="D17" t="s">
        <v>25</v>
      </c>
      <c r="E17" t="s">
        <v>26</v>
      </c>
    </row>
    <row r="18" spans="1:5" x14ac:dyDescent="0.2">
      <c r="A18" t="s">
        <v>96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29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27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28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91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9D9-F38F-D947-8D8F-5B3E6EFFC85F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30</v>
      </c>
      <c r="B2">
        <v>2102483898.8800001</v>
      </c>
      <c r="C2">
        <v>10442175.4814</v>
      </c>
    </row>
    <row r="4" spans="1:6" x14ac:dyDescent="0.2">
      <c r="A4" t="s">
        <v>12</v>
      </c>
      <c r="B4" t="s">
        <v>13</v>
      </c>
      <c r="C4" t="s">
        <v>14</v>
      </c>
      <c r="D4" t="s">
        <v>3</v>
      </c>
      <c r="E4" t="s">
        <v>139</v>
      </c>
      <c r="F4" t="s">
        <v>142</v>
      </c>
    </row>
    <row r="5" spans="1:6" x14ac:dyDescent="0.2">
      <c r="A5" t="s">
        <v>138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137</v>
      </c>
      <c r="B6">
        <v>610618098.39999998</v>
      </c>
      <c r="C6">
        <v>7424999.5140000004</v>
      </c>
      <c r="D6">
        <f t="shared" ref="D6:D8" si="0"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136</v>
      </c>
      <c r="B7">
        <v>1140565729</v>
      </c>
      <c r="C7">
        <v>9525584.0399999991</v>
      </c>
      <c r="D7">
        <f t="shared" si="0"/>
        <v>-961918169.88000011</v>
      </c>
      <c r="E7">
        <f t="shared" ref="E7:E8" si="1">SQRT(POWER(C7,2)+POWER(C$2,2))</f>
        <v>14134206.029609658</v>
      </c>
      <c r="F7">
        <v>1</v>
      </c>
    </row>
    <row r="8" spans="1:6" x14ac:dyDescent="0.2">
      <c r="A8" t="s">
        <v>140</v>
      </c>
      <c r="B8">
        <v>2930351886</v>
      </c>
      <c r="C8">
        <v>986.62616600000001</v>
      </c>
      <c r="D8">
        <f t="shared" si="0"/>
        <v>827867987.11999989</v>
      </c>
      <c r="E8">
        <f t="shared" si="1"/>
        <v>10442175.528010555</v>
      </c>
      <c r="F8">
        <v>2.7</v>
      </c>
    </row>
    <row r="10" spans="1:6" x14ac:dyDescent="0.2">
      <c r="A10" t="s">
        <v>141</v>
      </c>
      <c r="B10" t="s">
        <v>143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 t="shared" ref="A12:A13" si="2">(F7-$F$5)/$F$5</f>
        <v>-0.66666666666666663</v>
      </c>
      <c r="B12" s="5">
        <f t="shared" ref="B12:B13" si="3">(D7-$D$5)/$D$5</f>
        <v>-1.7365955937256932</v>
      </c>
    </row>
    <row r="13" spans="1:6" x14ac:dyDescent="0.2">
      <c r="A13" s="5">
        <f t="shared" si="2"/>
        <v>-9.9999999999999936E-2</v>
      </c>
      <c r="B13" s="5">
        <f t="shared" si="3"/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cashflow_comparison</vt:lpstr>
      <vt:lpstr>data</vt:lpstr>
      <vt:lpstr>braidwood_SA</vt:lpstr>
      <vt:lpstr>braidwood_h2ptc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2023-05-16T18:55:51Z</dcterms:modified>
</cp:coreProperties>
</file>