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run/"/>
    </mc:Choice>
  </mc:AlternateContent>
  <xr:revisionPtr revIDLastSave="0" documentId="13_ncr:1_{1C3E188F-9F4B-EA40-8045-6F54FB5C7273}" xr6:coauthVersionLast="47" xr6:coauthVersionMax="47" xr10:uidLastSave="{00000000-0000-0000-0000-000000000000}"/>
  <bookViews>
    <workbookView xWindow="0" yWindow="500" windowWidth="35840" windowHeight="20200" xr2:uid="{0E0AD5E1-F50E-5F4E-9139-BDA2035603EC}"/>
  </bookViews>
  <sheets>
    <sheet name="cases" sheetId="1" r:id="rId1"/>
    <sheet name="braidwood_SA" sheetId="2" r:id="rId2"/>
    <sheet name="covid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D14" i="2"/>
  <c r="D13" i="2"/>
  <c r="E12" i="2"/>
  <c r="D12" i="2"/>
  <c r="C14" i="2"/>
  <c r="B14" i="2"/>
  <c r="C13" i="2"/>
  <c r="B13" i="2"/>
  <c r="C12" i="2"/>
  <c r="B12" i="2"/>
  <c r="G8" i="2" l="1"/>
  <c r="G9" i="2"/>
  <c r="F8" i="2"/>
  <c r="F9" i="2"/>
  <c r="E8" i="2"/>
  <c r="E9" i="2"/>
  <c r="D8" i="2"/>
  <c r="D9" i="2"/>
  <c r="R4" i="1"/>
  <c r="R5" i="1"/>
  <c r="R6" i="1"/>
  <c r="R7" i="1"/>
  <c r="R8" i="1"/>
  <c r="R3" i="1"/>
  <c r="Q4" i="1"/>
  <c r="Q5" i="1"/>
  <c r="Q6" i="1"/>
  <c r="Q7" i="1"/>
  <c r="Q8" i="1"/>
  <c r="Q3" i="1"/>
  <c r="P8" i="1"/>
  <c r="O4" i="1"/>
  <c r="O5" i="1"/>
  <c r="O6" i="1"/>
  <c r="O8" i="1"/>
  <c r="E4" i="3"/>
  <c r="G3" i="3"/>
  <c r="G5" i="3"/>
  <c r="F3" i="3"/>
  <c r="F4" i="3"/>
  <c r="F5" i="3"/>
  <c r="E3" i="3"/>
  <c r="E5" i="3"/>
  <c r="D3" i="3"/>
  <c r="D4" i="3"/>
  <c r="D5" i="3"/>
  <c r="G2" i="3"/>
  <c r="F2" i="3"/>
  <c r="E2" i="3"/>
  <c r="D2" i="3"/>
  <c r="G2" i="2"/>
  <c r="G4" i="2"/>
  <c r="G5" i="2"/>
  <c r="G6" i="2"/>
  <c r="G3" i="2"/>
  <c r="F3" i="2"/>
  <c r="F4" i="2"/>
  <c r="F5" i="2"/>
  <c r="F6" i="2"/>
  <c r="F7" i="2"/>
  <c r="G7" i="2" s="1"/>
  <c r="F2" i="2"/>
  <c r="E2" i="2"/>
  <c r="E4" i="2"/>
  <c r="E5" i="2"/>
  <c r="E6" i="2"/>
  <c r="E7" i="2"/>
  <c r="E3" i="2"/>
  <c r="D3" i="2"/>
  <c r="D4" i="2"/>
  <c r="D5" i="2"/>
  <c r="D6" i="2"/>
  <c r="D7" i="2"/>
  <c r="D2" i="2"/>
  <c r="N8" i="1"/>
  <c r="M8" i="1"/>
  <c r="L8" i="1"/>
  <c r="K8" i="1"/>
  <c r="H8" i="1"/>
  <c r="N4" i="1"/>
  <c r="P4" i="1" s="1"/>
  <c r="N5" i="1"/>
  <c r="P5" i="1" s="1"/>
  <c r="N6" i="1"/>
  <c r="P6" i="1" s="1"/>
  <c r="N7" i="1"/>
  <c r="P7" i="1" s="1"/>
  <c r="N3" i="1"/>
  <c r="P3" i="1" s="1"/>
  <c r="H7" i="1"/>
  <c r="L7" i="1"/>
  <c r="O7" i="1" s="1"/>
  <c r="K7" i="1"/>
  <c r="L4" i="1"/>
  <c r="L5" i="1"/>
  <c r="L6" i="1"/>
  <c r="K4" i="1"/>
  <c r="K5" i="1"/>
  <c r="K6" i="1"/>
  <c r="M6" i="1" s="1"/>
  <c r="H4" i="1"/>
  <c r="H5" i="1"/>
  <c r="H6" i="1"/>
  <c r="K3" i="1"/>
  <c r="H3" i="1"/>
  <c r="L3" i="1"/>
  <c r="O3" i="1" s="1"/>
  <c r="G4" i="3" l="1"/>
  <c r="M5" i="1"/>
  <c r="M4" i="1"/>
  <c r="M3" i="1"/>
  <c r="M7" i="1"/>
</calcChain>
</file>

<file path=xl/sharedStrings.xml><?xml version="1.0" encoding="utf-8"?>
<sst xmlns="http://schemas.openxmlformats.org/spreadsheetml/2006/main" count="81" uniqueCount="71">
  <si>
    <t>Location</t>
  </si>
  <si>
    <t>Baseline NPV</t>
  </si>
  <si>
    <t>Opt NPV</t>
  </si>
  <si>
    <t>Delta NPV</t>
  </si>
  <si>
    <t>Braidwood</t>
  </si>
  <si>
    <t>Prairie Island</t>
  </si>
  <si>
    <t>Davis Besse</t>
  </si>
  <si>
    <t>Cooper</t>
  </si>
  <si>
    <t>Std baseline NPV</t>
  </si>
  <si>
    <t>Std opt NPV</t>
  </si>
  <si>
    <t>Std baseline NPV frac</t>
  </si>
  <si>
    <t>Std opt NPV frac</t>
  </si>
  <si>
    <t>Std delta NPV (%)</t>
  </si>
  <si>
    <t>NPP (MWe)</t>
  </si>
  <si>
    <t>HTSE (MWe)</t>
  </si>
  <si>
    <t>FT (ton-H2)</t>
  </si>
  <si>
    <t>H2 storage (ton-H2)</t>
  </si>
  <si>
    <t>South Texas Project</t>
  </si>
  <si>
    <t>Delta NPV (M$)</t>
  </si>
  <si>
    <t>Std Delta NPV (M$)</t>
  </si>
  <si>
    <t>Std Delta NPV</t>
  </si>
  <si>
    <t>Components</t>
  </si>
  <si>
    <t>Houston</t>
  </si>
  <si>
    <t>Case</t>
  </si>
  <si>
    <t>Mean NPV</t>
  </si>
  <si>
    <t>Std NPV</t>
  </si>
  <si>
    <t>Std NPv (%)</t>
  </si>
  <si>
    <t>Std delta NPV</t>
  </si>
  <si>
    <t>Baseline electricity</t>
  </si>
  <si>
    <t>Reference</t>
  </si>
  <si>
    <t>synfuel low</t>
  </si>
  <si>
    <t>synfuel high</t>
  </si>
  <si>
    <t>capex low</t>
  </si>
  <si>
    <t>capex high</t>
  </si>
  <si>
    <t>baseline</t>
  </si>
  <si>
    <t>reference</t>
  </si>
  <si>
    <t>no covid baseline</t>
  </si>
  <si>
    <t>no covid</t>
  </si>
  <si>
    <t>CAPEX (M$)</t>
  </si>
  <si>
    <t>co2 med</t>
  </si>
  <si>
    <t>co2 high</t>
  </si>
  <si>
    <t>co2_shipping</t>
  </si>
  <si>
    <t>diesel_sales</t>
  </si>
  <si>
    <t>e_sales</t>
  </si>
  <si>
    <t>elec_cap_market</t>
  </si>
  <si>
    <t>ft_capex</t>
  </si>
  <si>
    <t>ft_fom</t>
  </si>
  <si>
    <t>ft_vom</t>
  </si>
  <si>
    <t>h2_ptc</t>
  </si>
  <si>
    <t>h2_storage_capex</t>
  </si>
  <si>
    <t>htse_capex</t>
  </si>
  <si>
    <t>htse_elec_cap_market</t>
  </si>
  <si>
    <t>htse_fom</t>
  </si>
  <si>
    <t>htse_vom</t>
  </si>
  <si>
    <t>jet_fuel_sales</t>
  </si>
  <si>
    <t>naphtha_sales</t>
  </si>
  <si>
    <t>plant</t>
  </si>
  <si>
    <t>taxes</t>
  </si>
  <si>
    <t>braidwood</t>
  </si>
  <si>
    <t>cooper</t>
  </si>
  <si>
    <t>prairie_island</t>
  </si>
  <si>
    <t>stp</t>
  </si>
  <si>
    <t>davis_besse</t>
  </si>
  <si>
    <t>OM (M$)</t>
  </si>
  <si>
    <t>Low</t>
  </si>
  <si>
    <t>High</t>
  </si>
  <si>
    <t>Std low</t>
  </si>
  <si>
    <t>Std high</t>
  </si>
  <si>
    <t>Synfuel Price</t>
  </si>
  <si>
    <t>CAPEX</t>
  </si>
  <si>
    <t>CO2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</si>
</sst>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164" fontId="0" fillId="0" borderId="0" xfId="2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/>
    <xf numFmtId="169" fontId="0" fillId="0" borderId="3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cases!$O$2</c:f>
              <c:strCache>
                <c:ptCount val="1"/>
                <c:pt idx="0">
                  <c:v>Delta NPV (M$)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cases!$P$3:$P$7</c:f>
                <c:numCache>
                  <c:formatCode>General</c:formatCode>
                  <c:ptCount val="5"/>
                  <c:pt idx="0">
                    <c:v>10791773.621722151</c:v>
                  </c:pt>
                  <c:pt idx="1">
                    <c:v>112426.783738</c:v>
                  </c:pt>
                  <c:pt idx="2">
                    <c:v>1136859.4810800001</c:v>
                  </c:pt>
                  <c:pt idx="3">
                    <c:v>2014357.9649499999</c:v>
                  </c:pt>
                  <c:pt idx="4">
                    <c:v>81217687.647704601</c:v>
                  </c:pt>
                </c:numCache>
              </c:numRef>
            </c:plus>
            <c:minus>
              <c:numRef>
                <c:f>cases!$P$3:$P$7</c:f>
                <c:numCache>
                  <c:formatCode>General</c:formatCode>
                  <c:ptCount val="5"/>
                  <c:pt idx="0">
                    <c:v>10791773.621722151</c:v>
                  </c:pt>
                  <c:pt idx="1">
                    <c:v>112426.783738</c:v>
                  </c:pt>
                  <c:pt idx="2">
                    <c:v>1136859.4810800001</c:v>
                  </c:pt>
                  <c:pt idx="3">
                    <c:v>2014357.9649499999</c:v>
                  </c:pt>
                  <c:pt idx="4">
                    <c:v>81217687.647704601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cases!$A$3:$A$7</c:f>
              <c:strCache>
                <c:ptCount val="5"/>
                <c:pt idx="0">
                  <c:v>Braidwood</c:v>
                </c:pt>
                <c:pt idx="1">
                  <c:v>Prairie Island</c:v>
                </c:pt>
                <c:pt idx="2">
                  <c:v>Davis Besse</c:v>
                </c:pt>
                <c:pt idx="3">
                  <c:v>Cooper</c:v>
                </c:pt>
                <c:pt idx="4">
                  <c:v>South Texas Project</c:v>
                </c:pt>
              </c:strCache>
            </c:strRef>
          </c:cat>
          <c:val>
            <c:numRef>
              <c:f>cases!$O$3:$O$7</c:f>
              <c:numCache>
                <c:formatCode>_("$"* #,##0.00_);_("$"* \(#,##0.00\);_("$"* "-"??_);_(@_)</c:formatCode>
                <c:ptCount val="5"/>
                <c:pt idx="0">
                  <c:v>988706502.11999989</c:v>
                </c:pt>
                <c:pt idx="1">
                  <c:v>797305235.92999995</c:v>
                </c:pt>
                <c:pt idx="2">
                  <c:v>748584278.82999992</c:v>
                </c:pt>
                <c:pt idx="3">
                  <c:v>800336972.89999986</c:v>
                </c:pt>
                <c:pt idx="4">
                  <c:v>886522516.21000004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6-1A4B-B59E-23C2982A3A10}"/>
            </c:ext>
          </c:extLst>
        </c:ser>
        <c:ser>
          <c:idx val="1"/>
          <c:order val="1"/>
          <c:tx>
            <c:strRef>
              <c:f>cases!$Q$2</c:f>
              <c:strCache>
                <c:ptCount val="1"/>
                <c:pt idx="0">
                  <c:v>CAPEX (M$)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cases!$A$3:$A$7</c:f>
              <c:strCache>
                <c:ptCount val="5"/>
                <c:pt idx="0">
                  <c:v>Braidwood</c:v>
                </c:pt>
                <c:pt idx="1">
                  <c:v>Prairie Island</c:v>
                </c:pt>
                <c:pt idx="2">
                  <c:v>Davis Besse</c:v>
                </c:pt>
                <c:pt idx="3">
                  <c:v>Cooper</c:v>
                </c:pt>
                <c:pt idx="4">
                  <c:v>South Texas Project</c:v>
                </c:pt>
              </c:strCache>
            </c:strRef>
          </c:cat>
          <c:val>
            <c:numRef>
              <c:f>cases!$Q$3:$Q$7</c:f>
              <c:numCache>
                <c:formatCode>_("$"* #,##0.00_);_("$"* \(#,##0.00\);_("$"* "-"??_);_(@_)</c:formatCode>
                <c:ptCount val="5"/>
                <c:pt idx="0">
                  <c:v>320071789.37109995</c:v>
                </c:pt>
                <c:pt idx="1">
                  <c:v>178897818.0905</c:v>
                </c:pt>
                <c:pt idx="2">
                  <c:v>262728958.7272</c:v>
                </c:pt>
                <c:pt idx="3">
                  <c:v>247337409.04210001</c:v>
                </c:pt>
                <c:pt idx="4">
                  <c:v>204617209.60839999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6-1A4B-B59E-23C2982A3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972784"/>
        <c:axId val="1218974432"/>
      </c:barChart>
      <c:catAx>
        <c:axId val="12189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74432"/>
        <c:crosses val="autoZero"/>
        <c:auto val="1"/>
        <c:lblAlgn val="ctr"/>
        <c:lblOffset val="100"/>
        <c:noMultiLvlLbl val="0"/>
      </c:catAx>
      <c:valAx>
        <c:axId val="12189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7278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6364383023548"/>
          <c:y val="0.20686157962845172"/>
          <c:w val="0.73386719517203203"/>
          <c:h val="0.712358476081854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braidwood_SA!$A$12</c:f>
              <c:strCache>
                <c:ptCount val="1"/>
                <c:pt idx="0">
                  <c:v>Synfuel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[1]New_fin_param!$D$14:$D$16</c:f>
                <c:numCache>
                  <c:formatCode>General</c:formatCode>
                  <c:ptCount val="3"/>
                  <c:pt idx="0">
                    <c:v>13044061.337726347</c:v>
                  </c:pt>
                  <c:pt idx="1">
                    <c:v>14584955.770416418</c:v>
                  </c:pt>
                  <c:pt idx="2">
                    <c:v>14477794.612199999</c:v>
                  </c:pt>
                </c:numCache>
              </c:numRef>
            </c:plus>
            <c:minus>
              <c:numRef>
                <c:f>[1]New_fin_param!$D$14:$D$16</c:f>
                <c:numCache>
                  <c:formatCode>General</c:formatCode>
                  <c:ptCount val="3"/>
                  <c:pt idx="0">
                    <c:v>13044061.337726347</c:v>
                  </c:pt>
                  <c:pt idx="1">
                    <c:v>14584955.770416418</c:v>
                  </c:pt>
                  <c:pt idx="2">
                    <c:v>14477794.612199999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braidwood_SA!$A$14</c:f>
              <c:strCache>
                <c:ptCount val="1"/>
                <c:pt idx="0">
                  <c:v>CO2 Cost</c:v>
                </c:pt>
              </c:strCache>
            </c:strRef>
          </c:cat>
          <c:val>
            <c:numRef>
              <c:f>braidwood_SA!$B$12:$C$12</c:f>
              <c:numCache>
                <c:formatCode>General</c:formatCode>
                <c:ptCount val="2"/>
                <c:pt idx="0">
                  <c:v>1172229378.5599999</c:v>
                </c:pt>
                <c:pt idx="1">
                  <c:v>1820055812.4000001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9-624C-893F-DC9282CA661B}"/>
            </c:ext>
          </c:extLst>
        </c:ser>
        <c:ser>
          <c:idx val="1"/>
          <c:order val="1"/>
          <c:tx>
            <c:strRef>
              <c:f>braidwood_SA!$A$13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[1]New_fin_param!$E$14:$E$16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14749672.60467495</c:v>
                  </c:pt>
                  <c:pt idx="2">
                    <c:v>14477794.612199999</c:v>
                  </c:pt>
                </c:numCache>
              </c:numRef>
            </c:plus>
            <c:minus>
              <c:numRef>
                <c:f>[1]New_fin_param!$E$14:$E$16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14749672.60467495</c:v>
                  </c:pt>
                  <c:pt idx="2">
                    <c:v>14477794.612199999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braidwood_SA!$A$14</c:f>
              <c:strCache>
                <c:ptCount val="1"/>
                <c:pt idx="0">
                  <c:v>CO2 Cost</c:v>
                </c:pt>
              </c:strCache>
            </c:strRef>
          </c:cat>
          <c:val>
            <c:numRef>
              <c:f>braidwood_SA!$B$13:$C$13</c:f>
              <c:numCache>
                <c:formatCode>General</c:formatCode>
                <c:ptCount val="2"/>
                <c:pt idx="0">
                  <c:v>1517352719.2799997</c:v>
                </c:pt>
                <c:pt idx="1">
                  <c:v>1429864232.73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9-624C-893F-DC9282CA661B}"/>
            </c:ext>
          </c:extLst>
        </c:ser>
        <c:ser>
          <c:idx val="2"/>
          <c:order val="2"/>
          <c:tx>
            <c:strRef>
              <c:f>braidwood_SA!$A$14</c:f>
              <c:strCache>
                <c:ptCount val="1"/>
                <c:pt idx="0">
                  <c:v>CO2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braidwood_SA!$A$14</c:f>
              <c:strCache>
                <c:ptCount val="1"/>
                <c:pt idx="0">
                  <c:v>CO2 Cost</c:v>
                </c:pt>
              </c:strCache>
            </c:strRef>
          </c:cat>
          <c:val>
            <c:numRef>
              <c:f>braidwood_SA!$B$14:$C$14</c:f>
              <c:numCache>
                <c:formatCode>General</c:formatCode>
                <c:ptCount val="2"/>
                <c:pt idx="0">
                  <c:v>1175413563.48</c:v>
                </c:pt>
                <c:pt idx="1">
                  <c:v>1066926071.1199999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89-624C-893F-DC9282CA6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1079498976"/>
        <c:axId val="1079459696"/>
      </c:barChart>
      <c:catAx>
        <c:axId val="10794989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22225" cap="flat" cmpd="sng" algn="ctr">
            <a:solidFill>
              <a:srgbClr val="C00000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59696"/>
        <c:crossesAt val="1476746599.9999998"/>
        <c:auto val="1"/>
        <c:lblAlgn val="ctr"/>
        <c:lblOffset val="100"/>
        <c:noMultiLvlLbl val="0"/>
      </c:catAx>
      <c:valAx>
        <c:axId val="10794596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_);_(&quot;$&quot;* \(#,##0.0\);_(&quot;$&quot;* &quot;-&quot;?_);_(@_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9897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6018574601252"/>
          <c:y val="0.13282057494292504"/>
          <c:w val="0.79406840298808801"/>
          <c:h val="0.79854037180263715"/>
        </c:manualLayout>
      </c:layout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 w="31750">
              <a:solidFill>
                <a:schemeClr val="accent1"/>
              </a:solidFill>
            </a:ln>
            <a:effectLst/>
          </c:spPr>
          <c:invertIfNegative val="0"/>
          <c:cat>
            <c:strRef>
              <c:f>braidwood_SA!$A$12:$A$14</c:f>
              <c:strCache>
                <c:ptCount val="3"/>
                <c:pt idx="0">
                  <c:v>Synfuel Price</c:v>
                </c:pt>
                <c:pt idx="1">
                  <c:v>CAPEX</c:v>
                </c:pt>
                <c:pt idx="2">
                  <c:v>CO2 Cost</c:v>
                </c:pt>
              </c:strCache>
            </c:strRef>
          </c:cat>
          <c:val>
            <c:numRef>
              <c:f>braidwood_SA!$B$12:$B$14</c:f>
              <c:numCache>
                <c:formatCode>General</c:formatCode>
                <c:ptCount val="3"/>
                <c:pt idx="0">
                  <c:v>1172229378.5599999</c:v>
                </c:pt>
                <c:pt idx="1">
                  <c:v>1517352719.2799997</c:v>
                </c:pt>
                <c:pt idx="2">
                  <c:v>1175413563.48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6-DF46-825B-52CEF0CBC6B4}"/>
            </c:ext>
          </c:extLst>
        </c:ser>
        <c:ser>
          <c:idx val="1"/>
          <c:order val="1"/>
          <c:tx>
            <c:strRef>
              <c:f>braidwood_SA!$C$11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 w="28575">
              <a:solidFill>
                <a:schemeClr val="accent6"/>
              </a:solidFill>
            </a:ln>
            <a:effectLst/>
          </c:spPr>
          <c:invertIfNegative val="0"/>
          <c:cat>
            <c:strRef>
              <c:f>braidwood_SA!$A$12:$A$14</c:f>
              <c:strCache>
                <c:ptCount val="3"/>
                <c:pt idx="0">
                  <c:v>Synfuel Price</c:v>
                </c:pt>
                <c:pt idx="1">
                  <c:v>CAPEX</c:v>
                </c:pt>
                <c:pt idx="2">
                  <c:v>CO2 Cost</c:v>
                </c:pt>
              </c:strCache>
            </c:strRef>
          </c:cat>
          <c:val>
            <c:numRef>
              <c:f>braidwood_SA!$C$12:$C$14</c:f>
              <c:numCache>
                <c:formatCode>General</c:formatCode>
                <c:ptCount val="3"/>
                <c:pt idx="0">
                  <c:v>1820055812.4000001</c:v>
                </c:pt>
                <c:pt idx="1">
                  <c:v>1429864232.73</c:v>
                </c:pt>
                <c:pt idx="2">
                  <c:v>1066926071.1199999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6-DF46-825B-52CEF0CB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14221104"/>
        <c:axId val="1796024143"/>
      </c:barChart>
      <c:catAx>
        <c:axId val="41422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024143"/>
        <c:crossesAt val="1487183124.0000002"/>
        <c:auto val="1"/>
        <c:lblAlgn val="ctr"/>
        <c:lblOffset val="100"/>
        <c:noMultiLvlLbl val="0"/>
      </c:catAx>
      <c:valAx>
        <c:axId val="17960241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1104"/>
        <c:crosses val="autoZero"/>
        <c:crossBetween val="between"/>
        <c:majorUnit val="250000000"/>
        <c:minorUnit val="1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10</xdr:row>
      <xdr:rowOff>44450</xdr:rowOff>
    </xdr:from>
    <xdr:to>
      <xdr:col>10</xdr:col>
      <xdr:colOff>762000</xdr:colOff>
      <xdr:row>36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C13AF-5416-55C3-3682-46E9E1BCA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46</xdr:row>
      <xdr:rowOff>165100</xdr:rowOff>
    </xdr:from>
    <xdr:to>
      <xdr:col>17</xdr:col>
      <xdr:colOff>76200</xdr:colOff>
      <xdr:row>72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88611D-D3FF-6646-8ED0-8E1D8DE54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17</xdr:row>
      <xdr:rowOff>82550</xdr:rowOff>
    </xdr:from>
    <xdr:to>
      <xdr:col>15</xdr:col>
      <xdr:colOff>114300</xdr:colOff>
      <xdr:row>43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0287DE-5719-7713-E572-18F3E1BCA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0.12018</cdr:x>
      <cdr:y>0.05547</cdr:y>
    </cdr:from>
    <cdr:to>
      <cdr:x>0.27543</cdr:x>
      <cdr:y>0.1229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6AA5548-A60A-D05C-0D51-011C1B561077}"/>
            </a:ext>
          </a:extLst>
        </cdr:cNvPr>
        <cdr:cNvSpPr txBox="1"/>
      </cdr:nvSpPr>
      <cdr:spPr>
        <a:xfrm xmlns:a="http://schemas.openxmlformats.org/drawingml/2006/main">
          <a:off x="1384300" y="266284"/>
          <a:ext cx="1788310" cy="323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[23, LMP, 65] $/MWe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0.11344</cdr:x>
      <cdr:y>0.06514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6AA5548-A60A-D05C-0D51-011C1B561077}"/>
            </a:ext>
          </a:extLst>
        </cdr:cNvPr>
        <cdr:cNvSpPr txBox="1"/>
      </cdr:nvSpPr>
      <cdr:spPr>
        <a:xfrm xmlns:a="http://schemas.openxmlformats.org/drawingml/2006/main">
          <a:off x="0" y="0"/>
          <a:ext cx="1354246" cy="3433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[x0.8, x1, x1.2] </a:t>
          </a:r>
        </a:p>
      </cdr:txBody>
    </cdr:sp>
  </cdr:relSizeAnchor>
  <cdr:relSizeAnchor xmlns:cdr="http://schemas.openxmlformats.org/drawingml/2006/chartDrawing">
    <cdr:from>
      <cdr:x>0.30703</cdr:x>
      <cdr:y>0.03574</cdr:y>
    </cdr:from>
    <cdr:to>
      <cdr:x>0.46228</cdr:x>
      <cdr:y>0.10317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77D5F8-C748-21F0-1680-A2B87A7E2AB9}"/>
            </a:ext>
          </a:extLst>
        </cdr:cNvPr>
        <cdr:cNvSpPr txBox="1"/>
      </cdr:nvSpPr>
      <cdr:spPr>
        <a:xfrm xmlns:a="http://schemas.openxmlformats.org/drawingml/2006/main">
          <a:off x="3536625" y="171595"/>
          <a:ext cx="1788308" cy="3237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[1, Supply, 75] $/ton </a:t>
          </a:r>
        </a:p>
      </cdr:txBody>
    </cdr:sp>
  </cdr:relSizeAnchor>
  <cdr:relSizeAnchor xmlns:cdr="http://schemas.openxmlformats.org/drawingml/2006/chartDrawing">
    <cdr:from>
      <cdr:x>0.53209</cdr:x>
      <cdr:y>0.04324</cdr:y>
    </cdr:from>
    <cdr:to>
      <cdr:x>0.82171</cdr:x>
      <cdr:y>0.12434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B80F9F-6919-B9CE-5CCD-98C3DD19EDE7}"/>
            </a:ext>
          </a:extLst>
        </cdr:cNvPr>
        <cdr:cNvSpPr txBox="1"/>
      </cdr:nvSpPr>
      <cdr:spPr>
        <a:xfrm xmlns:a="http://schemas.openxmlformats.org/drawingml/2006/main">
          <a:off x="6129114" y="207576"/>
          <a:ext cx="3336104" cy="3893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C00000"/>
              </a:solidFill>
            </a:rPr>
            <a:t>Reference case Δ(NPV)</a:t>
          </a:r>
          <a:r>
            <a:rPr lang="en-US" sz="1400" b="1" baseline="0">
              <a:solidFill>
                <a:srgbClr val="C00000"/>
              </a:solidFill>
            </a:rPr>
            <a:t> = $1,430,198,349</a:t>
          </a:r>
          <a:endParaRPr lang="en-US" sz="1400" b="1">
            <a:solidFill>
              <a:srgbClr val="C00000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0.00486</cdr:x>
      <cdr:y>0.85414</cdr:y>
    </cdr:from>
    <cdr:to>
      <cdr:x>0.09444</cdr:x>
      <cdr:y>0.92583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CFB347-86E3-68C2-1ACD-C064B58A522B}"/>
            </a:ext>
          </a:extLst>
        </cdr:cNvPr>
        <cdr:cNvSpPr txBox="1"/>
      </cdr:nvSpPr>
      <cdr:spPr>
        <a:xfrm xmlns:a="http://schemas.openxmlformats.org/drawingml/2006/main">
          <a:off x="57150" y="4387850"/>
          <a:ext cx="105410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0.02785</cdr:x>
      <cdr:y>0.82027</cdr:y>
    </cdr:from>
    <cdr:to>
      <cdr:x>0.11204</cdr:x>
      <cdr:y>0.89443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2866D9-D847-D3F5-3422-E895513A3DB1}"/>
            </a:ext>
          </a:extLst>
        </cdr:cNvPr>
        <cdr:cNvSpPr txBox="1"/>
      </cdr:nvSpPr>
      <cdr:spPr>
        <a:xfrm xmlns:a="http://schemas.openxmlformats.org/drawingml/2006/main">
          <a:off x="344860" y="4401351"/>
          <a:ext cx="1042456" cy="397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30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60</a:t>
          </a:r>
          <a:r>
            <a:rPr lang="en-US" sz="1200"/>
            <a:t>]</a:t>
          </a:r>
          <a:r>
            <a:rPr lang="en-US" sz="1200" baseline="0"/>
            <a:t> $/ton</a:t>
          </a:r>
          <a:endParaRPr lang="en-US" sz="1200"/>
        </a:p>
      </cdr:txBody>
    </cdr:sp>
  </cdr:relSizeAnchor>
  <cdr:relSizeAnchor xmlns:cdr="http://schemas.openxmlformats.org/drawingml/2006/chartDrawing">
    <cdr:from>
      <cdr:x>0</cdr:x>
      <cdr:y>0.54675</cdr:y>
    </cdr:from>
    <cdr:to>
      <cdr:x>0.11487</cdr:x>
      <cdr:y>0.62604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0" y="2933700"/>
          <a:ext cx="1422400" cy="425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(FT+HTSE+H2 sto.)</a:t>
          </a:r>
          <a:endParaRPr lang="en-US" sz="1200"/>
        </a:p>
      </cdr:txBody>
    </cdr:sp>
  </cdr:relSizeAnchor>
  <cdr:relSizeAnchor xmlns:cdr="http://schemas.openxmlformats.org/drawingml/2006/chartDrawing">
    <cdr:from>
      <cdr:x>0.02872</cdr:x>
      <cdr:y>0.28166</cdr:y>
    </cdr:from>
    <cdr:to>
      <cdr:x>0.11291</cdr:x>
      <cdr:y>0.35582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355600" y="1511300"/>
          <a:ext cx="1042456" cy="397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0.58359</cdr:x>
      <cdr:y>0.01775</cdr:y>
    </cdr:from>
    <cdr:to>
      <cdr:x>0.82667</cdr:x>
      <cdr:y>0.09349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3A233EE-B2CE-5ED7-10F4-960E333D34BB}"/>
            </a:ext>
          </a:extLst>
        </cdr:cNvPr>
        <cdr:cNvSpPr txBox="1"/>
      </cdr:nvSpPr>
      <cdr:spPr>
        <a:xfrm xmlns:a="http://schemas.openxmlformats.org/drawingml/2006/main">
          <a:off x="7226300" y="95250"/>
          <a:ext cx="30099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C00000"/>
              </a:solidFill>
            </a:rPr>
            <a:t>Braidwood</a:t>
          </a:r>
          <a:r>
            <a:rPr lang="en-US" sz="1400" b="1" baseline="0">
              <a:solidFill>
                <a:srgbClr val="C00000"/>
              </a:solidFill>
            </a:rPr>
            <a:t> Ref. Δ(NPV) = $bn 1.487</a:t>
          </a:r>
          <a:endParaRPr lang="en-US" sz="1400" b="1">
            <a:solidFill>
              <a:srgbClr val="C00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rm/FORCE/use_cases/LWRS/LWRS_h2PTC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fin_param"/>
      <sheetName val="Old_fin_param"/>
    </sheetNames>
    <sheetDataSet>
      <sheetData sheetId="0">
        <row r="13">
          <cell r="B13" t="str">
            <v>Low</v>
          </cell>
        </row>
        <row r="14">
          <cell r="D14">
            <v>13044061.337726347</v>
          </cell>
          <cell r="E14">
            <v>0</v>
          </cell>
        </row>
        <row r="15">
          <cell r="D15">
            <v>14584955.770416418</v>
          </cell>
          <cell r="E15">
            <v>14749672.60467495</v>
          </cell>
        </row>
        <row r="16">
          <cell r="D16">
            <v>14477794.612199999</v>
          </cell>
          <cell r="E16">
            <v>14477794.612199999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55D-8072-1247-9790-841EBA440D66}">
  <dimension ref="A1:AJ8"/>
  <sheetViews>
    <sheetView tabSelected="1" workbookViewId="0">
      <selection sqref="A1:E7"/>
    </sheetView>
  </sheetViews>
  <sheetFormatPr baseColWidth="10" defaultRowHeight="16" x14ac:dyDescent="0.2"/>
  <cols>
    <col min="1" max="1" width="17.33203125" bestFit="1" customWidth="1"/>
    <col min="2" max="4" width="11.83203125" customWidth="1"/>
    <col min="5" max="5" width="17.5" bestFit="1" customWidth="1"/>
    <col min="6" max="6" width="12.1640625" bestFit="1" customWidth="1"/>
    <col min="7" max="7" width="15.1640625" bestFit="1" customWidth="1"/>
    <col min="8" max="8" width="19" bestFit="1" customWidth="1"/>
    <col min="9" max="9" width="11.1640625" bestFit="1" customWidth="1"/>
    <col min="10" max="10" width="12.1640625" bestFit="1" customWidth="1"/>
    <col min="11" max="11" width="14.6640625" bestFit="1" customWidth="1"/>
    <col min="12" max="12" width="11.1640625" bestFit="1" customWidth="1"/>
    <col min="13" max="13" width="15.83203125" bestFit="1" customWidth="1"/>
    <col min="14" max="14" width="12.6640625" bestFit="1" customWidth="1"/>
    <col min="15" max="15" width="20.6640625" customWidth="1"/>
    <col min="16" max="16" width="23.33203125" customWidth="1"/>
    <col min="17" max="17" width="16" bestFit="1" customWidth="1"/>
    <col min="18" max="18" width="17.6640625" bestFit="1" customWidth="1"/>
    <col min="28" max="28" width="16" bestFit="1" customWidth="1"/>
    <col min="29" max="29" width="12.83203125" bestFit="1" customWidth="1"/>
  </cols>
  <sheetData>
    <row r="1" spans="1:36" ht="17" thickBot="1" x14ac:dyDescent="0.25">
      <c r="A1" s="2"/>
      <c r="B1" s="12" t="s">
        <v>21</v>
      </c>
      <c r="C1" s="13"/>
      <c r="D1" s="13"/>
      <c r="E1" s="14"/>
    </row>
    <row r="2" spans="1:36" ht="17" thickBot="1" x14ac:dyDescent="0.25">
      <c r="A2" s="8" t="s">
        <v>0</v>
      </c>
      <c r="B2" s="6" t="s">
        <v>13</v>
      </c>
      <c r="C2" s="6" t="s">
        <v>14</v>
      </c>
      <c r="D2" s="6" t="s">
        <v>15</v>
      </c>
      <c r="E2" s="7" t="s">
        <v>16</v>
      </c>
      <c r="F2" t="s">
        <v>1</v>
      </c>
      <c r="G2" t="s">
        <v>8</v>
      </c>
      <c r="H2" t="s">
        <v>10</v>
      </c>
      <c r="I2" t="s">
        <v>2</v>
      </c>
      <c r="J2" t="s">
        <v>9</v>
      </c>
      <c r="K2" t="s">
        <v>11</v>
      </c>
      <c r="L2" t="s">
        <v>3</v>
      </c>
      <c r="M2" t="s">
        <v>12</v>
      </c>
      <c r="N2" t="s">
        <v>20</v>
      </c>
      <c r="O2" t="s">
        <v>18</v>
      </c>
      <c r="P2" t="s">
        <v>19</v>
      </c>
      <c r="Q2" t="s">
        <v>38</v>
      </c>
      <c r="R2" t="s">
        <v>63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">
      <c r="A3" s="9" t="s">
        <v>4</v>
      </c>
      <c r="B3">
        <v>1193</v>
      </c>
      <c r="C3">
        <v>1175</v>
      </c>
      <c r="D3">
        <v>10.1</v>
      </c>
      <c r="E3" s="3">
        <v>51.2</v>
      </c>
      <c r="F3">
        <v>2102483898.8800001</v>
      </c>
      <c r="G3">
        <v>10442175</v>
      </c>
      <c r="H3">
        <f>G3/F3</f>
        <v>4.9665897586956935E-3</v>
      </c>
      <c r="I3" s="15">
        <v>3091190401</v>
      </c>
      <c r="J3" s="15">
        <v>2724584.22</v>
      </c>
      <c r="K3">
        <f>J3/I3</f>
        <v>8.8140291168043133E-4</v>
      </c>
      <c r="L3">
        <f>I3-F3</f>
        <v>988706502.11999989</v>
      </c>
      <c r="M3">
        <f>100*SQRT(POWER(K3,2)+POWER(H3,2))</f>
        <v>0.50441931885981217</v>
      </c>
      <c r="N3">
        <f>SQRT(POWER(J3,2)+POWER(G3,2))</f>
        <v>10791773.621722151</v>
      </c>
      <c r="O3" s="1">
        <f>L3</f>
        <v>988706502.11999989</v>
      </c>
      <c r="P3" s="1">
        <f>N3</f>
        <v>10791773.621722151</v>
      </c>
      <c r="Q3" s="1">
        <f>ABS(X3+AC3+AB3)</f>
        <v>320071789.37109995</v>
      </c>
      <c r="R3" s="1">
        <f>ABS(T3+Y3+Z3+AE3+AF3)</f>
        <v>1374267486.8539767</v>
      </c>
      <c r="T3">
        <v>-1.1539766655999999</v>
      </c>
      <c r="U3">
        <v>784993059.20999897</v>
      </c>
      <c r="V3">
        <v>12996245.300499899</v>
      </c>
      <c r="W3">
        <v>-5860214.3420000002</v>
      </c>
      <c r="X3">
        <v>-299795112.39999998</v>
      </c>
      <c r="Y3">
        <v>-305989671.60000002</v>
      </c>
      <c r="Z3">
        <v>-107571298.56</v>
      </c>
      <c r="AA3">
        <v>5462903274.6999998</v>
      </c>
      <c r="AB3">
        <v>-19576500</v>
      </c>
      <c r="AC3">
        <v>-700176.97109999997</v>
      </c>
      <c r="AD3">
        <v>-462130996.799999</v>
      </c>
      <c r="AE3">
        <v>-501614080</v>
      </c>
      <c r="AF3">
        <v>-459092435.54000002</v>
      </c>
      <c r="AG3">
        <v>1737621649.3599999</v>
      </c>
      <c r="AH3">
        <v>676618806.59999895</v>
      </c>
      <c r="AI3" t="s">
        <v>58</v>
      </c>
      <c r="AJ3">
        <v>-2923135525.0834198</v>
      </c>
    </row>
    <row r="4" spans="1:36" x14ac:dyDescent="0.2">
      <c r="A4" s="9" t="s">
        <v>5</v>
      </c>
      <c r="B4">
        <v>522</v>
      </c>
      <c r="C4">
        <v>507</v>
      </c>
      <c r="D4">
        <v>10.1</v>
      </c>
      <c r="E4" s="3">
        <v>5.4</v>
      </c>
      <c r="F4">
        <v>262560457.34999999</v>
      </c>
      <c r="G4">
        <v>0</v>
      </c>
      <c r="H4">
        <f t="shared" ref="H4:H8" si="0">G4/F4</f>
        <v>0</v>
      </c>
      <c r="I4">
        <v>1059865693.28</v>
      </c>
      <c r="J4">
        <v>112426.783738</v>
      </c>
      <c r="K4">
        <f t="shared" ref="K4:K8" si="1">J4/I4</f>
        <v>1.0607644388419561E-4</v>
      </c>
      <c r="L4">
        <f t="shared" ref="L4:L8" si="2">I4-F4</f>
        <v>797305235.92999995</v>
      </c>
      <c r="M4">
        <f t="shared" ref="M4:M8" si="3">100*SQRT(POWER(K4,2)+POWER(H4,2))</f>
        <v>1.0607644388419562E-2</v>
      </c>
      <c r="N4">
        <f t="shared" ref="N4:N8" si="4">SQRT(POWER(J4,2)+POWER(G4,2))</f>
        <v>112426.783738</v>
      </c>
      <c r="O4" s="1">
        <f t="shared" ref="O4:O8" si="5">L4</f>
        <v>797305235.92999995</v>
      </c>
      <c r="P4" s="1">
        <f t="shared" ref="P4:P8" si="6">N4</f>
        <v>112426.783738</v>
      </c>
      <c r="Q4" s="1">
        <f t="shared" ref="Q4:Q8" si="7">ABS(X4+AC4+AB4)</f>
        <v>178897818.0905</v>
      </c>
      <c r="R4" s="1">
        <f t="shared" ref="R4:R8" si="8">ABS(T4+Y4+Z4+AE4+AF4)</f>
        <v>836787255.16524041</v>
      </c>
      <c r="T4">
        <v>-1.4202404037999901</v>
      </c>
      <c r="U4">
        <v>394833167.79000002</v>
      </c>
      <c r="V4">
        <v>7578786.5296510002</v>
      </c>
      <c r="W4">
        <v>-5931802.1880000001</v>
      </c>
      <c r="X4">
        <v>-175484359.5</v>
      </c>
      <c r="Y4">
        <v>-309727613.60000002</v>
      </c>
      <c r="Z4">
        <v>-108885379.76000001</v>
      </c>
      <c r="AA4">
        <v>2385392346.99999</v>
      </c>
      <c r="AB4">
        <v>-2689000</v>
      </c>
      <c r="AC4">
        <v>-724458.59050000005</v>
      </c>
      <c r="AD4">
        <v>-201840517.40000001</v>
      </c>
      <c r="AE4">
        <v>-219085164.40000001</v>
      </c>
      <c r="AF4">
        <v>-199089095.98500001</v>
      </c>
      <c r="AG4">
        <v>720097787.05999899</v>
      </c>
      <c r="AH4">
        <v>387046227.23000002</v>
      </c>
      <c r="AI4" t="s">
        <v>60</v>
      </c>
      <c r="AJ4">
        <v>-1200560344.4958999</v>
      </c>
    </row>
    <row r="5" spans="1:36" x14ac:dyDescent="0.2">
      <c r="A5" s="9" t="s">
        <v>6</v>
      </c>
      <c r="B5">
        <v>894</v>
      </c>
      <c r="C5">
        <v>879</v>
      </c>
      <c r="D5">
        <v>10.1</v>
      </c>
      <c r="E5" s="16">
        <v>30</v>
      </c>
      <c r="F5">
        <v>1765764570.5999999</v>
      </c>
      <c r="G5">
        <v>0</v>
      </c>
      <c r="H5">
        <f t="shared" si="0"/>
        <v>0</v>
      </c>
      <c r="I5">
        <v>2514348849.4299998</v>
      </c>
      <c r="J5">
        <v>1136859.4810800001</v>
      </c>
      <c r="K5">
        <f t="shared" si="1"/>
        <v>4.5214866717389868E-4</v>
      </c>
      <c r="L5">
        <f t="shared" si="2"/>
        <v>748584278.82999992</v>
      </c>
      <c r="M5">
        <f t="shared" si="3"/>
        <v>4.5214866717389869E-2</v>
      </c>
      <c r="N5">
        <f t="shared" si="4"/>
        <v>1136859.4810800001</v>
      </c>
      <c r="O5" s="1">
        <f t="shared" si="5"/>
        <v>748584278.82999992</v>
      </c>
      <c r="P5" s="1">
        <f t="shared" si="6"/>
        <v>1136859.4810800001</v>
      </c>
      <c r="Q5" s="1">
        <f t="shared" si="7"/>
        <v>262728958.7272</v>
      </c>
      <c r="R5" s="1">
        <f t="shared" si="8"/>
        <v>1270553097.7362475</v>
      </c>
      <c r="T5">
        <v>-1.5862495952</v>
      </c>
      <c r="U5">
        <v>764161074.72999895</v>
      </c>
      <c r="V5">
        <v>1128230.1472700001</v>
      </c>
      <c r="W5">
        <v>-6576092.7999999896</v>
      </c>
      <c r="X5">
        <v>-249984024</v>
      </c>
      <c r="Y5">
        <v>-343369091.799999</v>
      </c>
      <c r="Z5">
        <v>-120712110.59999999</v>
      </c>
      <c r="AA5">
        <v>4585937499.5</v>
      </c>
      <c r="AB5">
        <v>-12037500</v>
      </c>
      <c r="AC5">
        <v>-707434.72719999996</v>
      </c>
      <c r="AD5">
        <v>-387945340.19999897</v>
      </c>
      <c r="AE5">
        <v>-421090223.99999899</v>
      </c>
      <c r="AF5">
        <v>-385381669.75</v>
      </c>
      <c r="AG5">
        <v>1484027150.75</v>
      </c>
      <c r="AH5">
        <v>806284329.05999994</v>
      </c>
      <c r="AI5" t="s">
        <v>62</v>
      </c>
      <c r="AJ5">
        <v>-2591907699.1138201</v>
      </c>
    </row>
    <row r="6" spans="1:36" x14ac:dyDescent="0.2">
      <c r="A6" s="9" t="s">
        <v>7</v>
      </c>
      <c r="B6">
        <v>769</v>
      </c>
      <c r="C6">
        <v>754</v>
      </c>
      <c r="D6">
        <v>10.1</v>
      </c>
      <c r="E6" s="3">
        <v>17.8</v>
      </c>
      <c r="F6">
        <v>1080996406.4100001</v>
      </c>
      <c r="G6">
        <v>0</v>
      </c>
      <c r="H6">
        <f t="shared" si="0"/>
        <v>0</v>
      </c>
      <c r="I6">
        <v>1881333379.3099999</v>
      </c>
      <c r="J6">
        <v>2014357.9649499999</v>
      </c>
      <c r="K6">
        <f t="shared" si="1"/>
        <v>1.0707076093492735E-3</v>
      </c>
      <c r="L6">
        <f t="shared" si="2"/>
        <v>800336972.89999986</v>
      </c>
      <c r="M6">
        <f t="shared" si="3"/>
        <v>0.10707076093492734</v>
      </c>
      <c r="N6">
        <f t="shared" si="4"/>
        <v>2014357.9649499999</v>
      </c>
      <c r="O6" s="1">
        <f t="shared" si="5"/>
        <v>800336972.89999986</v>
      </c>
      <c r="P6" s="1">
        <f t="shared" si="6"/>
        <v>2014357.9649499999</v>
      </c>
      <c r="Q6" s="1">
        <f t="shared" si="7"/>
        <v>247337409.04210001</v>
      </c>
      <c r="R6" s="1">
        <f t="shared" si="8"/>
        <v>1065590666.9014182</v>
      </c>
      <c r="T6">
        <v>-1.3314181646000001</v>
      </c>
      <c r="U6">
        <v>622093023.10000002</v>
      </c>
      <c r="V6">
        <v>829231.42429</v>
      </c>
      <c r="W6">
        <v>-6062491.6279999902</v>
      </c>
      <c r="X6">
        <v>-227097690.40000001</v>
      </c>
      <c r="Y6">
        <v>-316551531</v>
      </c>
      <c r="Z6">
        <v>-111284341.95999999</v>
      </c>
      <c r="AA6">
        <v>3626579180.9000001</v>
      </c>
      <c r="AB6">
        <v>-19528000.02</v>
      </c>
      <c r="AC6">
        <v>-711718.62210000004</v>
      </c>
      <c r="AD6">
        <v>-306786488.99999899</v>
      </c>
      <c r="AE6">
        <v>-332997404.39999998</v>
      </c>
      <c r="AF6">
        <v>-304757388.20999998</v>
      </c>
      <c r="AG6">
        <v>1197993900.8099999</v>
      </c>
      <c r="AH6">
        <v>408440961.57999998</v>
      </c>
      <c r="AI6" t="s">
        <v>59</v>
      </c>
      <c r="AJ6">
        <v>-1906103742.70277</v>
      </c>
    </row>
    <row r="7" spans="1:36" ht="17" thickBot="1" x14ac:dyDescent="0.25">
      <c r="A7" s="10" t="s">
        <v>17</v>
      </c>
      <c r="B7" s="4">
        <v>1280</v>
      </c>
      <c r="C7" s="4">
        <v>1042</v>
      </c>
      <c r="D7" s="4">
        <v>10.1</v>
      </c>
      <c r="E7" s="5">
        <v>76.400000000000006</v>
      </c>
      <c r="F7">
        <v>2721027335.4499998</v>
      </c>
      <c r="G7">
        <v>76104994.533299997</v>
      </c>
      <c r="H7">
        <f t="shared" si="0"/>
        <v>2.7969213517920744E-2</v>
      </c>
      <c r="I7">
        <v>3607549851.6599998</v>
      </c>
      <c r="J7">
        <v>28360934.292199999</v>
      </c>
      <c r="K7">
        <f t="shared" si="1"/>
        <v>7.8615502095278952E-3</v>
      </c>
      <c r="L7">
        <f t="shared" si="2"/>
        <v>886522516.21000004</v>
      </c>
      <c r="M7">
        <f t="shared" si="3"/>
        <v>2.90530700014296</v>
      </c>
      <c r="N7">
        <f t="shared" si="4"/>
        <v>81217687.647704601</v>
      </c>
      <c r="O7" s="1">
        <f t="shared" si="5"/>
        <v>886522516.21000004</v>
      </c>
      <c r="P7" s="1">
        <f t="shared" si="6"/>
        <v>81217687.647704601</v>
      </c>
      <c r="Q7" s="1">
        <f t="shared" si="7"/>
        <v>204617209.60839999</v>
      </c>
      <c r="R7" s="1">
        <f t="shared" si="8"/>
        <v>1436174702.5125432</v>
      </c>
      <c r="T7">
        <v>-2.326544218</v>
      </c>
      <c r="U7">
        <v>391253658.669999</v>
      </c>
      <c r="V7">
        <v>3834753586.0289998</v>
      </c>
      <c r="W7">
        <v>-6576092.7999999896</v>
      </c>
      <c r="X7">
        <v>-153587835</v>
      </c>
      <c r="Y7">
        <v>-343369091.799999</v>
      </c>
      <c r="Z7">
        <v>-120712110.59999999</v>
      </c>
      <c r="AA7">
        <v>6507684200.6000004</v>
      </c>
      <c r="AB7">
        <v>-50330880.950000003</v>
      </c>
      <c r="AC7">
        <v>-698493.65839999996</v>
      </c>
      <c r="AD7">
        <v>-558305865.19999897</v>
      </c>
      <c r="AE7">
        <v>-606005840</v>
      </c>
      <c r="AF7">
        <v>-366087657.78600001</v>
      </c>
      <c r="AG7">
        <v>720583663.12</v>
      </c>
      <c r="AH7">
        <v>223872134.73199999</v>
      </c>
      <c r="AI7" t="s">
        <v>61</v>
      </c>
      <c r="AJ7">
        <v>-5001440731.5800505</v>
      </c>
    </row>
    <row r="8" spans="1:36" x14ac:dyDescent="0.2">
      <c r="A8" s="9" t="s">
        <v>22</v>
      </c>
      <c r="B8">
        <v>1280</v>
      </c>
      <c r="C8">
        <v>1265</v>
      </c>
      <c r="D8">
        <v>18.295738</v>
      </c>
      <c r="E8">
        <v>68.556979999999996</v>
      </c>
      <c r="F8">
        <v>2861165724.4899998</v>
      </c>
      <c r="G8">
        <v>75472956.378800005</v>
      </c>
      <c r="H8">
        <f t="shared" si="0"/>
        <v>2.6378393859814952E-2</v>
      </c>
      <c r="I8">
        <v>4600730995.6000004</v>
      </c>
      <c r="J8">
        <v>2992301.6630600002</v>
      </c>
      <c r="K8">
        <f t="shared" si="1"/>
        <v>6.5039700558927409E-4</v>
      </c>
      <c r="L8">
        <f t="shared" si="2"/>
        <v>1739565271.1100006</v>
      </c>
      <c r="M8">
        <f t="shared" si="3"/>
        <v>2.6386410875456381</v>
      </c>
      <c r="N8">
        <f t="shared" si="4"/>
        <v>75532251.481066018</v>
      </c>
      <c r="O8" s="1">
        <f t="shared" si="5"/>
        <v>1739565271.1100006</v>
      </c>
      <c r="P8" s="1">
        <f t="shared" si="6"/>
        <v>75532251.481066018</v>
      </c>
      <c r="Q8" s="1">
        <f t="shared" si="7"/>
        <v>0</v>
      </c>
      <c r="R8" s="1">
        <f t="shared" si="8"/>
        <v>0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1661-1357-8E4D-8878-EEFCBAD9628D}">
  <dimension ref="A1:G14"/>
  <sheetViews>
    <sheetView workbookViewId="0">
      <selection activeCell="T17" sqref="T17"/>
    </sheetView>
  </sheetViews>
  <sheetFormatPr baseColWidth="10" defaultRowHeight="16" x14ac:dyDescent="0.2"/>
  <cols>
    <col min="1" max="1" width="16.83203125" bestFit="1" customWidth="1"/>
    <col min="2" max="3" width="11.1640625" bestFit="1" customWidth="1"/>
    <col min="5" max="5" width="11.1640625" bestFit="1" customWidth="1"/>
    <col min="6" max="6" width="12.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3</v>
      </c>
      <c r="F1" t="s">
        <v>27</v>
      </c>
      <c r="G1" t="s">
        <v>12</v>
      </c>
    </row>
    <row r="2" spans="1:7" x14ac:dyDescent="0.2">
      <c r="A2" t="s">
        <v>28</v>
      </c>
      <c r="B2">
        <v>2102483898.8800001</v>
      </c>
      <c r="C2">
        <v>10442175.4814</v>
      </c>
      <c r="D2" s="11">
        <f>C2/B2</f>
        <v>4.966589987662964E-3</v>
      </c>
      <c r="E2">
        <f>B2-$B$2</f>
        <v>0</v>
      </c>
      <c r="F2">
        <f>SQRT(POWER($C$2,2)+POWER(C2,2))</f>
        <v>14767466.186475683</v>
      </c>
      <c r="G2" s="11" t="e">
        <f>F2/E2</f>
        <v>#DIV/0!</v>
      </c>
    </row>
    <row r="3" spans="1:7" x14ac:dyDescent="0.2">
      <c r="A3" t="s">
        <v>29</v>
      </c>
      <c r="B3">
        <v>3589667022.7199998</v>
      </c>
      <c r="C3">
        <v>20927.310484099999</v>
      </c>
      <c r="D3" s="11">
        <f t="shared" ref="D3:D9" si="0">C3/B3</f>
        <v>5.8298751253654551E-6</v>
      </c>
      <c r="E3">
        <f>B3-$B$2</f>
        <v>1487183123.8399997</v>
      </c>
      <c r="F3">
        <f t="shared" ref="F3:F9" si="1">SQRT(POWER($C$2,2)+POWER(C3,2))</f>
        <v>10442196.451737316</v>
      </c>
      <c r="G3" s="11">
        <f>F3/E3</f>
        <v>7.0214597545828206E-3</v>
      </c>
    </row>
    <row r="4" spans="1:7" x14ac:dyDescent="0.2">
      <c r="A4" t="s">
        <v>30</v>
      </c>
      <c r="B4">
        <v>3274713277.4400001</v>
      </c>
      <c r="C4">
        <v>1511245.9402099999</v>
      </c>
      <c r="D4" s="11">
        <f t="shared" si="0"/>
        <v>4.6148954493854593E-4</v>
      </c>
      <c r="E4">
        <f t="shared" ref="E4:E9" si="2">B4-$B$2</f>
        <v>1172229378.5599999</v>
      </c>
      <c r="F4">
        <f t="shared" si="1"/>
        <v>10550966.452233298</v>
      </c>
      <c r="G4" s="11">
        <f t="shared" ref="G4:G9" si="3">F4/E4</f>
        <v>9.0007695125286884E-3</v>
      </c>
    </row>
    <row r="5" spans="1:7" x14ac:dyDescent="0.2">
      <c r="A5" t="s">
        <v>31</v>
      </c>
      <c r="B5">
        <v>3922539711.2800002</v>
      </c>
      <c r="C5">
        <v>20794.873572600001</v>
      </c>
      <c r="D5" s="11">
        <f t="shared" si="0"/>
        <v>5.3013799994938064E-6</v>
      </c>
      <c r="E5">
        <f t="shared" si="2"/>
        <v>1820055812.4000001</v>
      </c>
      <c r="F5">
        <f t="shared" si="1"/>
        <v>10442196.187159013</v>
      </c>
      <c r="G5" s="11">
        <f t="shared" si="3"/>
        <v>5.7372944917494072E-3</v>
      </c>
    </row>
    <row r="6" spans="1:7" x14ac:dyDescent="0.2">
      <c r="A6" t="s">
        <v>32</v>
      </c>
      <c r="B6">
        <v>3619836618.1599998</v>
      </c>
      <c r="C6">
        <v>560204.140839</v>
      </c>
      <c r="D6" s="11">
        <f t="shared" si="0"/>
        <v>1.5475950987085089E-4</v>
      </c>
      <c r="E6">
        <f t="shared" si="2"/>
        <v>1517352719.2799997</v>
      </c>
      <c r="F6">
        <f t="shared" si="1"/>
        <v>10457191.662380703</v>
      </c>
      <c r="G6" s="11">
        <f t="shared" si="3"/>
        <v>6.8917342220487492E-3</v>
      </c>
    </row>
    <row r="7" spans="1:7" x14ac:dyDescent="0.2">
      <c r="A7" t="s">
        <v>33</v>
      </c>
      <c r="B7">
        <v>3532348131.6100001</v>
      </c>
      <c r="C7">
        <v>18113.533749900002</v>
      </c>
      <c r="D7" s="11">
        <f t="shared" si="0"/>
        <v>5.1279016322901559E-6</v>
      </c>
      <c r="E7">
        <f t="shared" si="2"/>
        <v>1429864232.73</v>
      </c>
      <c r="F7">
        <f t="shared" si="1"/>
        <v>10442191.191721028</v>
      </c>
      <c r="G7" s="11">
        <f t="shared" si="3"/>
        <v>7.3029249579759353E-3</v>
      </c>
    </row>
    <row r="8" spans="1:7" x14ac:dyDescent="0.2">
      <c r="A8" t="s">
        <v>39</v>
      </c>
      <c r="B8">
        <v>3277897462.3600001</v>
      </c>
      <c r="C8">
        <v>3378696.8678199998</v>
      </c>
      <c r="D8" s="11">
        <f t="shared" si="0"/>
        <v>1.0307512381389217E-3</v>
      </c>
      <c r="E8">
        <f t="shared" si="2"/>
        <v>1175413563.48</v>
      </c>
      <c r="F8">
        <f t="shared" si="1"/>
        <v>10975182.062679781</v>
      </c>
      <c r="G8" s="11">
        <f t="shared" si="3"/>
        <v>9.3372940415848166E-3</v>
      </c>
    </row>
    <row r="9" spans="1:7" x14ac:dyDescent="0.2">
      <c r="A9" t="s">
        <v>40</v>
      </c>
      <c r="B9">
        <v>3169409970</v>
      </c>
      <c r="C9">
        <v>4256561.38</v>
      </c>
      <c r="D9" s="11">
        <f t="shared" si="0"/>
        <v>1.3430138165432728E-3</v>
      </c>
      <c r="E9">
        <f t="shared" si="2"/>
        <v>1066926071.1199999</v>
      </c>
      <c r="F9">
        <f t="shared" si="1"/>
        <v>11276406.500568291</v>
      </c>
      <c r="G9" s="11">
        <f t="shared" si="3"/>
        <v>1.0569060786686882E-2</v>
      </c>
    </row>
    <row r="11" spans="1:7" x14ac:dyDescent="0.2">
      <c r="A11" t="s">
        <v>3</v>
      </c>
      <c r="B11" t="s">
        <v>64</v>
      </c>
      <c r="C11" t="s">
        <v>65</v>
      </c>
      <c r="D11" t="s">
        <v>66</v>
      </c>
      <c r="E11" t="s">
        <v>67</v>
      </c>
    </row>
    <row r="12" spans="1:7" x14ac:dyDescent="0.2">
      <c r="A12" t="s">
        <v>68</v>
      </c>
      <c r="B12">
        <f>E4</f>
        <v>1172229378.5599999</v>
      </c>
      <c r="C12">
        <f>E5</f>
        <v>1820055812.4000001</v>
      </c>
      <c r="D12">
        <f>F4</f>
        <v>10550966.452233298</v>
      </c>
      <c r="E12">
        <f>F5</f>
        <v>10442196.187159013</v>
      </c>
    </row>
    <row r="13" spans="1:7" x14ac:dyDescent="0.2">
      <c r="A13" t="s">
        <v>69</v>
      </c>
      <c r="B13">
        <f>E6</f>
        <v>1517352719.2799997</v>
      </c>
      <c r="C13">
        <f>E7</f>
        <v>1429864232.73</v>
      </c>
      <c r="D13">
        <f>F6</f>
        <v>10457191.662380703</v>
      </c>
      <c r="E13">
        <f>F7</f>
        <v>10442191.191721028</v>
      </c>
    </row>
    <row r="14" spans="1:7" x14ac:dyDescent="0.2">
      <c r="A14" t="s">
        <v>70</v>
      </c>
      <c r="B14">
        <f>E8</f>
        <v>1175413563.48</v>
      </c>
      <c r="C14">
        <f>E9</f>
        <v>1066926071.1199999</v>
      </c>
      <c r="D14">
        <f>F8</f>
        <v>10975182.062679781</v>
      </c>
      <c r="E14">
        <f>F9</f>
        <v>11276406.500568291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F4E-63B1-3B49-81EC-48E68EDAAD9B}">
  <dimension ref="A1:G5"/>
  <sheetViews>
    <sheetView workbookViewId="0">
      <selection activeCell="I4" sqref="I4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5" max="5" width="11.164062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3</v>
      </c>
      <c r="F1" t="s">
        <v>27</v>
      </c>
      <c r="G1" t="s">
        <v>12</v>
      </c>
    </row>
    <row r="2" spans="1:7" x14ac:dyDescent="0.2">
      <c r="A2" t="s">
        <v>34</v>
      </c>
      <c r="B2">
        <v>2102483898.8800001</v>
      </c>
      <c r="C2">
        <v>10442175.4814</v>
      </c>
      <c r="D2" s="11">
        <f>C2/B2</f>
        <v>4.966589987662964E-3</v>
      </c>
      <c r="E2">
        <f>B2-$B$2</f>
        <v>0</v>
      </c>
      <c r="F2">
        <f>SQRT(POWER(C2,2)+POWER($C$2,2))</f>
        <v>14767466.186475683</v>
      </c>
      <c r="G2" s="11" t="e">
        <f>F2/E2</f>
        <v>#DIV/0!</v>
      </c>
    </row>
    <row r="3" spans="1:7" x14ac:dyDescent="0.2">
      <c r="A3" t="s">
        <v>35</v>
      </c>
      <c r="B3">
        <v>3589667022.7199998</v>
      </c>
      <c r="C3">
        <v>20927.310484099999</v>
      </c>
      <c r="D3" s="11">
        <f t="shared" ref="D3:D5" si="0">C3/B3</f>
        <v>5.8298751253654551E-6</v>
      </c>
      <c r="E3">
        <f t="shared" ref="E3:E5" si="1">B3-$B$2</f>
        <v>1487183123.8399997</v>
      </c>
      <c r="F3">
        <f t="shared" ref="F3:F5" si="2">SQRT(POWER(C3,2)+POWER($C$2,2))</f>
        <v>10442196.451737316</v>
      </c>
      <c r="G3" s="11">
        <f t="shared" ref="G3:G5" si="3">F3/E3</f>
        <v>7.0214597545828206E-3</v>
      </c>
    </row>
    <row r="4" spans="1:7" x14ac:dyDescent="0.2">
      <c r="A4" t="s">
        <v>36</v>
      </c>
      <c r="B4">
        <v>2162947058</v>
      </c>
      <c r="C4">
        <v>15334997.619999999</v>
      </c>
      <c r="D4" s="11">
        <f t="shared" si="0"/>
        <v>7.0898626775357711E-3</v>
      </c>
      <c r="E4">
        <f>B4-$B$2</f>
        <v>60463159.119999886</v>
      </c>
      <c r="F4">
        <f t="shared" si="2"/>
        <v>18552659.668892678</v>
      </c>
      <c r="G4" s="11">
        <f t="shared" si="3"/>
        <v>0.30684238036705341</v>
      </c>
    </row>
    <row r="5" spans="1:7" x14ac:dyDescent="0.2">
      <c r="A5" t="s">
        <v>37</v>
      </c>
      <c r="B5">
        <v>3311505178.27</v>
      </c>
      <c r="C5">
        <v>4118428.9192300001</v>
      </c>
      <c r="D5" s="11">
        <f t="shared" si="0"/>
        <v>1.2436728005908039E-3</v>
      </c>
      <c r="E5">
        <f t="shared" si="1"/>
        <v>1209021279.3899999</v>
      </c>
      <c r="F5">
        <f t="shared" si="2"/>
        <v>11224993.788287871</v>
      </c>
      <c r="G5" s="11">
        <f t="shared" si="3"/>
        <v>9.2843641213257496E-3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braidwood_SA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2022-12-13T16:15:26Z</dcterms:created>
  <dcterms:modified xsi:type="dcterms:W3CDTF">2023-02-03T16:11:24Z</dcterms:modified>
</cp:coreProperties>
</file>