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BEBA52CF-5AC1-BD47-8C84-838090CC9645}" xr6:coauthVersionLast="47" xr6:coauthVersionMax="47" xr10:uidLastSave="{00000000-0000-0000-0000-000000000000}"/>
  <bookViews>
    <workbookView xWindow="30720" yWindow="-940" windowWidth="38400" windowHeight="21600" activeTab="1" xr2:uid="{0E0AD5E1-F50E-5F4E-9139-BDA2035603EC}"/>
  </bookViews>
  <sheets>
    <sheet name="cases" sheetId="1" r:id="rId1"/>
    <sheet name="braidwood_SA" sheetId="2" r:id="rId2"/>
    <sheet name="cov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D17" i="2"/>
  <c r="C17" i="2"/>
  <c r="B17" i="2"/>
  <c r="G10" i="2"/>
  <c r="G11" i="2"/>
  <c r="F10" i="2"/>
  <c r="F11" i="2"/>
  <c r="E10" i="2"/>
  <c r="E11" i="2"/>
  <c r="D10" i="2"/>
  <c r="D11" i="2"/>
  <c r="F8" i="2"/>
  <c r="D16" i="2" s="1"/>
  <c r="F9" i="2"/>
  <c r="E16" i="2" s="1"/>
  <c r="E8" i="2"/>
  <c r="B16" i="2" s="1"/>
  <c r="E9" i="2"/>
  <c r="C16" i="2" s="1"/>
  <c r="D8" i="2"/>
  <c r="D9" i="2"/>
  <c r="R4" i="1"/>
  <c r="R5" i="1"/>
  <c r="R6" i="1"/>
  <c r="R7" i="1"/>
  <c r="R8" i="1"/>
  <c r="R3" i="1"/>
  <c r="Q4" i="1"/>
  <c r="Q5" i="1"/>
  <c r="Q6" i="1"/>
  <c r="Q7" i="1"/>
  <c r="Q8" i="1"/>
  <c r="Q3" i="1"/>
  <c r="P8" i="1"/>
  <c r="O4" i="1"/>
  <c r="O5" i="1"/>
  <c r="O6" i="1"/>
  <c r="O8" i="1"/>
  <c r="E4" i="3"/>
  <c r="G3" i="3"/>
  <c r="G5" i="3"/>
  <c r="F3" i="3"/>
  <c r="F4" i="3"/>
  <c r="F5" i="3"/>
  <c r="E3" i="3"/>
  <c r="E5" i="3"/>
  <c r="D3" i="3"/>
  <c r="D4" i="3"/>
  <c r="D5" i="3"/>
  <c r="G2" i="3"/>
  <c r="F2" i="3"/>
  <c r="E2" i="3"/>
  <c r="D2" i="3"/>
  <c r="F3" i="2"/>
  <c r="G3" i="2" s="1"/>
  <c r="F4" i="2"/>
  <c r="D14" i="2" s="1"/>
  <c r="F5" i="2"/>
  <c r="E14" i="2" s="1"/>
  <c r="F6" i="2"/>
  <c r="D15" i="2" s="1"/>
  <c r="F7" i="2"/>
  <c r="F2" i="2"/>
  <c r="G2" i="2" s="1"/>
  <c r="E2" i="2"/>
  <c r="E4" i="2"/>
  <c r="B14" i="2" s="1"/>
  <c r="E5" i="2"/>
  <c r="C14" i="2" s="1"/>
  <c r="E6" i="2"/>
  <c r="B15" i="2" s="1"/>
  <c r="E7" i="2"/>
  <c r="C15" i="2" s="1"/>
  <c r="E3" i="2"/>
  <c r="D3" i="2"/>
  <c r="D4" i="2"/>
  <c r="D5" i="2"/>
  <c r="D6" i="2"/>
  <c r="D7" i="2"/>
  <c r="D2" i="2"/>
  <c r="N8" i="1"/>
  <c r="M8" i="1"/>
  <c r="L8" i="1"/>
  <c r="K8" i="1"/>
  <c r="H8" i="1"/>
  <c r="N4" i="1"/>
  <c r="P4" i="1" s="1"/>
  <c r="N5" i="1"/>
  <c r="P5" i="1" s="1"/>
  <c r="N6" i="1"/>
  <c r="P6" i="1" s="1"/>
  <c r="N7" i="1"/>
  <c r="P7" i="1" s="1"/>
  <c r="N3" i="1"/>
  <c r="P3" i="1" s="1"/>
  <c r="H7" i="1"/>
  <c r="L7" i="1"/>
  <c r="O7" i="1" s="1"/>
  <c r="K7" i="1"/>
  <c r="L4" i="1"/>
  <c r="L5" i="1"/>
  <c r="L6" i="1"/>
  <c r="K4" i="1"/>
  <c r="K5" i="1"/>
  <c r="K6" i="1"/>
  <c r="M6" i="1" s="1"/>
  <c r="H4" i="1"/>
  <c r="H5" i="1"/>
  <c r="H6" i="1"/>
  <c r="K3" i="1"/>
  <c r="H3" i="1"/>
  <c r="L3" i="1"/>
  <c r="O3" i="1" s="1"/>
  <c r="G9" i="2" l="1"/>
  <c r="G8" i="2"/>
  <c r="G7" i="2"/>
  <c r="E15" i="2"/>
  <c r="G6" i="2"/>
  <c r="G5" i="2"/>
  <c r="G4" i="2"/>
  <c r="G4" i="3"/>
  <c r="M5" i="1"/>
  <c r="M4" i="1"/>
  <c r="M3" i="1"/>
  <c r="M7" i="1"/>
</calcChain>
</file>

<file path=xl/sharedStrings.xml><?xml version="1.0" encoding="utf-8"?>
<sst xmlns="http://schemas.openxmlformats.org/spreadsheetml/2006/main" count="84" uniqueCount="74">
  <si>
    <t>Location</t>
  </si>
  <si>
    <t>Baseline NPV</t>
  </si>
  <si>
    <t>Opt NPV</t>
  </si>
  <si>
    <t>Delta NPV</t>
  </si>
  <si>
    <t>Braidwood</t>
  </si>
  <si>
    <t>Prairie Island</t>
  </si>
  <si>
    <t>Davis Besse</t>
  </si>
  <si>
    <t>Cooper</t>
  </si>
  <si>
    <t>Std baseline NPV</t>
  </si>
  <si>
    <t>Std opt NPV</t>
  </si>
  <si>
    <t>Std baseline NPV frac</t>
  </si>
  <si>
    <t>Std opt NPV frac</t>
  </si>
  <si>
    <t>Std delta NPV (%)</t>
  </si>
  <si>
    <t>NPP (MWe)</t>
  </si>
  <si>
    <t>HTSE (MWe)</t>
  </si>
  <si>
    <t>FT (ton-H2)</t>
  </si>
  <si>
    <t>H2 storage (ton-H2)</t>
  </si>
  <si>
    <t>South Texas Project</t>
  </si>
  <si>
    <t>Delta NPV (M$)</t>
  </si>
  <si>
    <t>Std Delta NPV (M$)</t>
  </si>
  <si>
    <t>Std Delta NPV</t>
  </si>
  <si>
    <t>Components</t>
  </si>
  <si>
    <t>Houston</t>
  </si>
  <si>
    <t>Case</t>
  </si>
  <si>
    <t>Mean NPV</t>
  </si>
  <si>
    <t>Std NPV</t>
  </si>
  <si>
    <t>Std NPv (%)</t>
  </si>
  <si>
    <t>Std delta NPV</t>
  </si>
  <si>
    <t>Baseline electricity</t>
  </si>
  <si>
    <t>Reference</t>
  </si>
  <si>
    <t>synfuel low</t>
  </si>
  <si>
    <t>synfuel high</t>
  </si>
  <si>
    <t>capex low</t>
  </si>
  <si>
    <t>capex high</t>
  </si>
  <si>
    <t>baseline</t>
  </si>
  <si>
    <t>reference</t>
  </si>
  <si>
    <t>no covid baseline</t>
  </si>
  <si>
    <t>no covid</t>
  </si>
  <si>
    <t>CAPEX (M$)</t>
  </si>
  <si>
    <t>co2 med</t>
  </si>
  <si>
    <t>co2 high</t>
  </si>
  <si>
    <t>co2_shipping</t>
  </si>
  <si>
    <t>diesel_sales</t>
  </si>
  <si>
    <t>e_sales</t>
  </si>
  <si>
    <t>elec_cap_market</t>
  </si>
  <si>
    <t>ft_capex</t>
  </si>
  <si>
    <t>ft_fom</t>
  </si>
  <si>
    <t>ft_vom</t>
  </si>
  <si>
    <t>h2_ptc</t>
  </si>
  <si>
    <t>h2_storage_capex</t>
  </si>
  <si>
    <t>htse_capex</t>
  </si>
  <si>
    <t>htse_elec_cap_market</t>
  </si>
  <si>
    <t>htse_fom</t>
  </si>
  <si>
    <t>htse_vom</t>
  </si>
  <si>
    <t>jet_fuel_sales</t>
  </si>
  <si>
    <t>naphtha_sales</t>
  </si>
  <si>
    <t>plant</t>
  </si>
  <si>
    <t>taxes</t>
  </si>
  <si>
    <t>braidwood</t>
  </si>
  <si>
    <t>cooper</t>
  </si>
  <si>
    <t>prairie_island</t>
  </si>
  <si>
    <t>stp</t>
  </si>
  <si>
    <t>davis_besse</t>
  </si>
  <si>
    <t>OM (M$)</t>
  </si>
  <si>
    <t>Low</t>
  </si>
  <si>
    <t>High</t>
  </si>
  <si>
    <t>Std low</t>
  </si>
  <si>
    <t>Std high</t>
  </si>
  <si>
    <t>Synfuel Price</t>
  </si>
  <si>
    <t>CAPEX</t>
  </si>
  <si>
    <t>CO2 Cost</t>
  </si>
  <si>
    <t>om low</t>
  </si>
  <si>
    <t>om high</t>
  </si>
  <si>
    <t>OM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</si>
</sst>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164" fontId="0" fillId="0" borderId="0" xfId="2" applyNumberFormat="1" applyFont="1"/>
    <xf numFmtId="0" fontId="2" fillId="0" borderId="0" xfId="0" applyFont="1"/>
    <xf numFmtId="165" fontId="0" fillId="0" borderId="3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cases!$O$2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cases!$P$3:$P$7</c:f>
                <c:numCache>
                  <c:formatCode>General</c:formatCode>
                  <c:ptCount val="5"/>
                  <c:pt idx="0">
                    <c:v>10791773.621722151</c:v>
                  </c:pt>
                  <c:pt idx="1">
                    <c:v>112426.783738</c:v>
                  </c:pt>
                  <c:pt idx="2">
                    <c:v>1136859.4810800001</c:v>
                  </c:pt>
                  <c:pt idx="3">
                    <c:v>2014357.9649499999</c:v>
                  </c:pt>
                  <c:pt idx="4">
                    <c:v>81217687.647704601</c:v>
                  </c:pt>
                </c:numCache>
              </c:numRef>
            </c:plus>
            <c:minus>
              <c:numRef>
                <c:f>cases!$P$3:$P$7</c:f>
                <c:numCache>
                  <c:formatCode>General</c:formatCode>
                  <c:ptCount val="5"/>
                  <c:pt idx="0">
                    <c:v>10791773.621722151</c:v>
                  </c:pt>
                  <c:pt idx="1">
                    <c:v>112426.783738</c:v>
                  </c:pt>
                  <c:pt idx="2">
                    <c:v>1136859.4810800001</c:v>
                  </c:pt>
                  <c:pt idx="3">
                    <c:v>2014357.9649499999</c:v>
                  </c:pt>
                  <c:pt idx="4">
                    <c:v>81217687.647704601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Prairie Island</c:v>
                </c:pt>
                <c:pt idx="2">
                  <c:v>Davis Besse</c:v>
                </c:pt>
                <c:pt idx="3">
                  <c:v>Cooper</c:v>
                </c:pt>
                <c:pt idx="4">
                  <c:v>South Texas Project</c:v>
                </c:pt>
              </c:strCache>
            </c:strRef>
          </c:cat>
          <c:val>
            <c:numRef>
              <c:f>cases!$O$3:$O$7</c:f>
              <c:numCache>
                <c:formatCode>_("$"* #,##0.00_);_("$"* \(#,##0.00\);_("$"* "-"??_);_(@_)</c:formatCode>
                <c:ptCount val="5"/>
                <c:pt idx="0">
                  <c:v>988706502.11999989</c:v>
                </c:pt>
                <c:pt idx="1">
                  <c:v>797305235.92999995</c:v>
                </c:pt>
                <c:pt idx="2">
                  <c:v>748584278.82999992</c:v>
                </c:pt>
                <c:pt idx="3">
                  <c:v>800336972.89999986</c:v>
                </c:pt>
                <c:pt idx="4">
                  <c:v>886522516.21000004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6-1A4B-B59E-23C2982A3A10}"/>
            </c:ext>
          </c:extLst>
        </c:ser>
        <c:ser>
          <c:idx val="1"/>
          <c:order val="1"/>
          <c:tx>
            <c:strRef>
              <c:f>cases!$Q$2</c:f>
              <c:strCache>
                <c:ptCount val="1"/>
                <c:pt idx="0">
                  <c:v>CAPEX (M$)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Prairie Island</c:v>
                </c:pt>
                <c:pt idx="2">
                  <c:v>Davis Besse</c:v>
                </c:pt>
                <c:pt idx="3">
                  <c:v>Cooper</c:v>
                </c:pt>
                <c:pt idx="4">
                  <c:v>South Texas Project</c:v>
                </c:pt>
              </c:strCache>
            </c:strRef>
          </c:cat>
          <c:val>
            <c:numRef>
              <c:f>cases!$Q$3:$Q$7</c:f>
              <c:numCache>
                <c:formatCode>_("$"* #,##0.00_);_("$"* \(#,##0.00\);_("$"* "-"??_);_(@_)</c:formatCode>
                <c:ptCount val="5"/>
                <c:pt idx="0">
                  <c:v>320071789.37109995</c:v>
                </c:pt>
                <c:pt idx="1">
                  <c:v>178897818.0905</c:v>
                </c:pt>
                <c:pt idx="2">
                  <c:v>262728958.7272</c:v>
                </c:pt>
                <c:pt idx="3">
                  <c:v>247337409.04210001</c:v>
                </c:pt>
                <c:pt idx="4">
                  <c:v>204617209.60839999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6-1A4B-B59E-23C2982A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972784"/>
        <c:axId val="1218974432"/>
      </c:barChart>
      <c:catAx>
        <c:axId val="1218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74432"/>
        <c:crosses val="autoZero"/>
        <c:auto val="1"/>
        <c:lblAlgn val="ctr"/>
        <c:lblOffset val="100"/>
        <c:noMultiLvlLbl val="0"/>
      </c:catAx>
      <c:valAx>
        <c:axId val="12189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72784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OM Costs</c:v>
                </c:pt>
              </c:strCache>
            </c:strRef>
          </c:cat>
          <c:val>
            <c:numRef>
              <c:f>braidwood_SA!$B$14:$B$17</c:f>
              <c:numCache>
                <c:formatCode>General</c:formatCode>
                <c:ptCount val="4"/>
                <c:pt idx="0">
                  <c:v>880381001.11999989</c:v>
                </c:pt>
                <c:pt idx="1">
                  <c:v>1011661667</c:v>
                </c:pt>
                <c:pt idx="2">
                  <c:v>893309063.67000008</c:v>
                </c:pt>
                <c:pt idx="3">
                  <c:v>1125774210.8099999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braidwood_SA!$C$13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OM Costs</c:v>
                </c:pt>
              </c:strCache>
            </c:strRef>
          </c:cat>
          <c:val>
            <c:numRef>
              <c:f>braidwood_SA!$C$14:$C$17</c:f>
              <c:numCache>
                <c:formatCode>General</c:formatCode>
                <c:ptCount val="4"/>
                <c:pt idx="0">
                  <c:v>1099884513.1199999</c:v>
                </c:pt>
                <c:pt idx="1">
                  <c:v>970655949.33999968</c:v>
                </c:pt>
                <c:pt idx="2">
                  <c:v>796970247.11999989</c:v>
                </c:pt>
                <c:pt idx="3">
                  <c:v>852118150.08999968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988706500"/>
        <c:auto val="1"/>
        <c:lblAlgn val="ctr"/>
        <c:lblOffset val="100"/>
        <c:noMultiLvlLbl val="0"/>
      </c:catAx>
      <c:valAx>
        <c:axId val="1796024143"/>
        <c:scaling>
          <c:orientation val="minMax"/>
          <c:min val="750000000.000000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50000000"/>
        <c:minorUnit val="5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10</xdr:row>
      <xdr:rowOff>44450</xdr:rowOff>
    </xdr:from>
    <xdr:to>
      <xdr:col>10</xdr:col>
      <xdr:colOff>762000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C13AF-5416-55C3-3682-46E9E1BCA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19</xdr:row>
      <xdr:rowOff>82550</xdr:rowOff>
    </xdr:from>
    <xdr:to>
      <xdr:col>15</xdr:col>
      <xdr:colOff>114300</xdr:colOff>
      <xdr:row>45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0.02785</cdr:x>
      <cdr:y>0.64512</cdr:y>
    </cdr:from>
    <cdr:to>
      <cdr:x>0.11204</cdr:x>
      <cdr:y>0.71928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344853" y="3461564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0.44497</cdr:y>
    </cdr:from>
    <cdr:to>
      <cdr:x>0.11487</cdr:x>
      <cdr:y>0.52426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387624"/>
          <a:ext cx="1422378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0.02769</cdr:x>
      <cdr:y>0.24616</cdr:y>
    </cdr:from>
    <cdr:to>
      <cdr:x>0.11188</cdr:x>
      <cdr:y>0.32032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42925" y="1320817"/>
          <a:ext cx="1042483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$M 988,71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</cdr:x>
      <cdr:y>0.84024</cdr:y>
    </cdr:from>
    <cdr:to>
      <cdr:x>0.11487</cdr:x>
      <cdr:y>0.91953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BB6F14E-B88B-D129-C5D6-6CC3C9D66D90}"/>
            </a:ext>
          </a:extLst>
        </cdr:cNvPr>
        <cdr:cNvSpPr txBox="1"/>
      </cdr:nvSpPr>
      <cdr:spPr>
        <a:xfrm xmlns:a="http://schemas.openxmlformats.org/drawingml/2006/main">
          <a:off x="0" y="4508500"/>
          <a:ext cx="1422378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J8"/>
  <sheetViews>
    <sheetView workbookViewId="0">
      <selection sqref="A1:E7"/>
    </sheetView>
  </sheetViews>
  <sheetFormatPr baseColWidth="10" defaultRowHeight="16" x14ac:dyDescent="0.2"/>
  <cols>
    <col min="1" max="1" width="17.33203125" bestFit="1" customWidth="1"/>
    <col min="2" max="4" width="11.83203125" customWidth="1"/>
    <col min="5" max="5" width="17.5" bestFit="1" customWidth="1"/>
    <col min="6" max="6" width="12.1640625" bestFit="1" customWidth="1"/>
    <col min="7" max="7" width="15.1640625" bestFit="1" customWidth="1"/>
    <col min="8" max="8" width="19" bestFit="1" customWidth="1"/>
    <col min="9" max="9" width="11.1640625" bestFit="1" customWidth="1"/>
    <col min="10" max="10" width="12.1640625" bestFit="1" customWidth="1"/>
    <col min="11" max="11" width="14.6640625" bestFit="1" customWidth="1"/>
    <col min="12" max="12" width="11.1640625" bestFit="1" customWidth="1"/>
    <col min="13" max="13" width="15.83203125" bestFit="1" customWidth="1"/>
    <col min="14" max="14" width="12.6640625" bestFit="1" customWidth="1"/>
    <col min="15" max="15" width="20.6640625" customWidth="1"/>
    <col min="16" max="16" width="23.33203125" customWidth="1"/>
    <col min="17" max="17" width="16" bestFit="1" customWidth="1"/>
    <col min="18" max="18" width="17.6640625" bestFit="1" customWidth="1"/>
    <col min="28" max="28" width="16" bestFit="1" customWidth="1"/>
    <col min="29" max="29" width="12.83203125" bestFit="1" customWidth="1"/>
  </cols>
  <sheetData>
    <row r="1" spans="1:36" ht="17" thickBot="1" x14ac:dyDescent="0.25">
      <c r="A1" s="2"/>
      <c r="B1" s="14" t="s">
        <v>21</v>
      </c>
      <c r="C1" s="15"/>
      <c r="D1" s="15"/>
      <c r="E1" s="16"/>
    </row>
    <row r="2" spans="1:36" ht="17" thickBot="1" x14ac:dyDescent="0.25">
      <c r="A2" s="8" t="s">
        <v>0</v>
      </c>
      <c r="B2" s="6" t="s">
        <v>13</v>
      </c>
      <c r="C2" s="6" t="s">
        <v>14</v>
      </c>
      <c r="D2" s="6" t="s">
        <v>15</v>
      </c>
      <c r="E2" s="7" t="s">
        <v>16</v>
      </c>
      <c r="F2" t="s">
        <v>1</v>
      </c>
      <c r="G2" t="s">
        <v>8</v>
      </c>
      <c r="H2" t="s">
        <v>10</v>
      </c>
      <c r="I2" t="s">
        <v>2</v>
      </c>
      <c r="J2" t="s">
        <v>9</v>
      </c>
      <c r="K2" t="s">
        <v>11</v>
      </c>
      <c r="L2" t="s">
        <v>3</v>
      </c>
      <c r="M2" t="s">
        <v>12</v>
      </c>
      <c r="N2" t="s">
        <v>20</v>
      </c>
      <c r="O2" t="s">
        <v>18</v>
      </c>
      <c r="P2" t="s">
        <v>19</v>
      </c>
      <c r="Q2" t="s">
        <v>38</v>
      </c>
      <c r="R2" t="s">
        <v>63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</row>
    <row r="3" spans="1:36" x14ac:dyDescent="0.2">
      <c r="A3" s="9" t="s">
        <v>4</v>
      </c>
      <c r="B3">
        <v>1193</v>
      </c>
      <c r="C3">
        <v>1175</v>
      </c>
      <c r="D3">
        <v>10.1</v>
      </c>
      <c r="E3" s="3">
        <v>51.2</v>
      </c>
      <c r="F3">
        <v>2102483898.8800001</v>
      </c>
      <c r="G3">
        <v>10442175</v>
      </c>
      <c r="H3">
        <f>G3/F3</f>
        <v>4.9665897586956935E-3</v>
      </c>
      <c r="I3" s="12">
        <v>3091190401</v>
      </c>
      <c r="J3" s="12">
        <v>2724584.22</v>
      </c>
      <c r="K3">
        <f>J3/I3</f>
        <v>8.8140291168043133E-4</v>
      </c>
      <c r="L3">
        <f>I3-F3</f>
        <v>988706502.11999989</v>
      </c>
      <c r="M3">
        <f>100*SQRT(POWER(K3,2)+POWER(H3,2))</f>
        <v>0.50441931885981217</v>
      </c>
      <c r="N3">
        <f>SQRT(POWER(J3,2)+POWER(G3,2))</f>
        <v>10791773.621722151</v>
      </c>
      <c r="O3" s="1">
        <f>L3</f>
        <v>988706502.11999989</v>
      </c>
      <c r="P3" s="1">
        <f>N3</f>
        <v>10791773.621722151</v>
      </c>
      <c r="Q3" s="1">
        <f>ABS(X3+AC3+AB3)</f>
        <v>320071789.37109995</v>
      </c>
      <c r="R3" s="1">
        <f>ABS(T3+Y3+Z3+AE3+AF3)</f>
        <v>1374267486.8539767</v>
      </c>
      <c r="T3">
        <v>-1.1539766655999999</v>
      </c>
      <c r="U3">
        <v>784993059.20999897</v>
      </c>
      <c r="V3">
        <v>12996245.300499899</v>
      </c>
      <c r="W3">
        <v>-5860214.3420000002</v>
      </c>
      <c r="X3">
        <v>-299795112.39999998</v>
      </c>
      <c r="Y3">
        <v>-305989671.60000002</v>
      </c>
      <c r="Z3">
        <v>-107571298.56</v>
      </c>
      <c r="AA3">
        <v>5462903274.6999998</v>
      </c>
      <c r="AB3">
        <v>-19576500</v>
      </c>
      <c r="AC3">
        <v>-700176.97109999997</v>
      </c>
      <c r="AD3">
        <v>-462130996.799999</v>
      </c>
      <c r="AE3">
        <v>-501614080</v>
      </c>
      <c r="AF3">
        <v>-459092435.54000002</v>
      </c>
      <c r="AG3">
        <v>1737621649.3599999</v>
      </c>
      <c r="AH3">
        <v>676618806.59999895</v>
      </c>
      <c r="AI3" t="s">
        <v>58</v>
      </c>
      <c r="AJ3">
        <v>-2923135525.0834198</v>
      </c>
    </row>
    <row r="4" spans="1:36" x14ac:dyDescent="0.2">
      <c r="A4" s="9" t="s">
        <v>5</v>
      </c>
      <c r="B4">
        <v>522</v>
      </c>
      <c r="C4">
        <v>507</v>
      </c>
      <c r="D4">
        <v>10.1</v>
      </c>
      <c r="E4" s="3">
        <v>5.4</v>
      </c>
      <c r="F4">
        <v>262560457.34999999</v>
      </c>
      <c r="G4">
        <v>0</v>
      </c>
      <c r="H4">
        <f t="shared" ref="H4:H8" si="0">G4/F4</f>
        <v>0</v>
      </c>
      <c r="I4">
        <v>1059865693.28</v>
      </c>
      <c r="J4">
        <v>112426.783738</v>
      </c>
      <c r="K4">
        <f t="shared" ref="K4:K8" si="1">J4/I4</f>
        <v>1.0607644388419561E-4</v>
      </c>
      <c r="L4">
        <f t="shared" ref="L4:L8" si="2">I4-F4</f>
        <v>797305235.92999995</v>
      </c>
      <c r="M4">
        <f t="shared" ref="M4:M8" si="3">100*SQRT(POWER(K4,2)+POWER(H4,2))</f>
        <v>1.0607644388419562E-2</v>
      </c>
      <c r="N4">
        <f t="shared" ref="N4:N8" si="4">SQRT(POWER(J4,2)+POWER(G4,2))</f>
        <v>112426.783738</v>
      </c>
      <c r="O4" s="1">
        <f t="shared" ref="O4:O8" si="5">L4</f>
        <v>797305235.92999995</v>
      </c>
      <c r="P4" s="1">
        <f t="shared" ref="P4:P8" si="6">N4</f>
        <v>112426.783738</v>
      </c>
      <c r="Q4" s="1">
        <f t="shared" ref="Q4:Q8" si="7">ABS(X4+AC4+AB4)</f>
        <v>178897818.0905</v>
      </c>
      <c r="R4" s="1">
        <f t="shared" ref="R4:R8" si="8">ABS(T4+Y4+Z4+AE4+AF4)</f>
        <v>836787255.16524041</v>
      </c>
      <c r="T4">
        <v>-1.4202404037999901</v>
      </c>
      <c r="U4">
        <v>394833167.79000002</v>
      </c>
      <c r="V4">
        <v>7578786.5296510002</v>
      </c>
      <c r="W4">
        <v>-5931802.1880000001</v>
      </c>
      <c r="X4">
        <v>-175484359.5</v>
      </c>
      <c r="Y4">
        <v>-309727613.60000002</v>
      </c>
      <c r="Z4">
        <v>-108885379.76000001</v>
      </c>
      <c r="AA4">
        <v>2385392346.99999</v>
      </c>
      <c r="AB4">
        <v>-2689000</v>
      </c>
      <c r="AC4">
        <v>-724458.59050000005</v>
      </c>
      <c r="AD4">
        <v>-201840517.40000001</v>
      </c>
      <c r="AE4">
        <v>-219085164.40000001</v>
      </c>
      <c r="AF4">
        <v>-199089095.98500001</v>
      </c>
      <c r="AG4">
        <v>720097787.05999899</v>
      </c>
      <c r="AH4">
        <v>387046227.23000002</v>
      </c>
      <c r="AI4" t="s">
        <v>60</v>
      </c>
      <c r="AJ4">
        <v>-1200560344.4958999</v>
      </c>
    </row>
    <row r="5" spans="1:36" x14ac:dyDescent="0.2">
      <c r="A5" s="9" t="s">
        <v>6</v>
      </c>
      <c r="B5">
        <v>894</v>
      </c>
      <c r="C5">
        <v>879</v>
      </c>
      <c r="D5">
        <v>10.1</v>
      </c>
      <c r="E5" s="13">
        <v>30</v>
      </c>
      <c r="F5">
        <v>1765764570.5999999</v>
      </c>
      <c r="G5">
        <v>0</v>
      </c>
      <c r="H5">
        <f t="shared" si="0"/>
        <v>0</v>
      </c>
      <c r="I5">
        <v>2514348849.4299998</v>
      </c>
      <c r="J5">
        <v>1136859.4810800001</v>
      </c>
      <c r="K5">
        <f t="shared" si="1"/>
        <v>4.5214866717389868E-4</v>
      </c>
      <c r="L5">
        <f t="shared" si="2"/>
        <v>748584278.82999992</v>
      </c>
      <c r="M5">
        <f t="shared" si="3"/>
        <v>4.5214866717389869E-2</v>
      </c>
      <c r="N5">
        <f t="shared" si="4"/>
        <v>1136859.4810800001</v>
      </c>
      <c r="O5" s="1">
        <f t="shared" si="5"/>
        <v>748584278.82999992</v>
      </c>
      <c r="P5" s="1">
        <f t="shared" si="6"/>
        <v>1136859.4810800001</v>
      </c>
      <c r="Q5" s="1">
        <f t="shared" si="7"/>
        <v>262728958.7272</v>
      </c>
      <c r="R5" s="1">
        <f t="shared" si="8"/>
        <v>1270553097.7362475</v>
      </c>
      <c r="T5">
        <v>-1.5862495952</v>
      </c>
      <c r="U5">
        <v>764161074.72999895</v>
      </c>
      <c r="V5">
        <v>1128230.1472700001</v>
      </c>
      <c r="W5">
        <v>-6576092.7999999896</v>
      </c>
      <c r="X5">
        <v>-249984024</v>
      </c>
      <c r="Y5">
        <v>-343369091.799999</v>
      </c>
      <c r="Z5">
        <v>-120712110.59999999</v>
      </c>
      <c r="AA5">
        <v>4585937499.5</v>
      </c>
      <c r="AB5">
        <v>-12037500</v>
      </c>
      <c r="AC5">
        <v>-707434.72719999996</v>
      </c>
      <c r="AD5">
        <v>-387945340.19999897</v>
      </c>
      <c r="AE5">
        <v>-421090223.99999899</v>
      </c>
      <c r="AF5">
        <v>-385381669.75</v>
      </c>
      <c r="AG5">
        <v>1484027150.75</v>
      </c>
      <c r="AH5">
        <v>806284329.05999994</v>
      </c>
      <c r="AI5" t="s">
        <v>62</v>
      </c>
      <c r="AJ5">
        <v>-2591907699.1138201</v>
      </c>
    </row>
    <row r="6" spans="1:36" x14ac:dyDescent="0.2">
      <c r="A6" s="9" t="s">
        <v>7</v>
      </c>
      <c r="B6">
        <v>769</v>
      </c>
      <c r="C6">
        <v>754</v>
      </c>
      <c r="D6">
        <v>10.1</v>
      </c>
      <c r="E6" s="3">
        <v>17.8</v>
      </c>
      <c r="F6">
        <v>1080996406.4100001</v>
      </c>
      <c r="G6">
        <v>0</v>
      </c>
      <c r="H6">
        <f t="shared" si="0"/>
        <v>0</v>
      </c>
      <c r="I6">
        <v>1881333379.3099999</v>
      </c>
      <c r="J6">
        <v>2014357.9649499999</v>
      </c>
      <c r="K6">
        <f t="shared" si="1"/>
        <v>1.0707076093492735E-3</v>
      </c>
      <c r="L6">
        <f t="shared" si="2"/>
        <v>800336972.89999986</v>
      </c>
      <c r="M6">
        <f t="shared" si="3"/>
        <v>0.10707076093492734</v>
      </c>
      <c r="N6">
        <f t="shared" si="4"/>
        <v>2014357.9649499999</v>
      </c>
      <c r="O6" s="1">
        <f t="shared" si="5"/>
        <v>800336972.89999986</v>
      </c>
      <c r="P6" s="1">
        <f t="shared" si="6"/>
        <v>2014357.9649499999</v>
      </c>
      <c r="Q6" s="1">
        <f t="shared" si="7"/>
        <v>247337409.04210001</v>
      </c>
      <c r="R6" s="1">
        <f t="shared" si="8"/>
        <v>1065590666.9014182</v>
      </c>
      <c r="T6">
        <v>-1.3314181646000001</v>
      </c>
      <c r="U6">
        <v>622093023.10000002</v>
      </c>
      <c r="V6">
        <v>829231.42429</v>
      </c>
      <c r="W6">
        <v>-6062491.6279999902</v>
      </c>
      <c r="X6">
        <v>-227097690.40000001</v>
      </c>
      <c r="Y6">
        <v>-316551531</v>
      </c>
      <c r="Z6">
        <v>-111284341.95999999</v>
      </c>
      <c r="AA6">
        <v>3626579180.9000001</v>
      </c>
      <c r="AB6">
        <v>-19528000.02</v>
      </c>
      <c r="AC6">
        <v>-711718.62210000004</v>
      </c>
      <c r="AD6">
        <v>-306786488.99999899</v>
      </c>
      <c r="AE6">
        <v>-332997404.39999998</v>
      </c>
      <c r="AF6">
        <v>-304757388.20999998</v>
      </c>
      <c r="AG6">
        <v>1197993900.8099999</v>
      </c>
      <c r="AH6">
        <v>408440961.57999998</v>
      </c>
      <c r="AI6" t="s">
        <v>59</v>
      </c>
      <c r="AJ6">
        <v>-1906103742.70277</v>
      </c>
    </row>
    <row r="7" spans="1:36" ht="17" thickBot="1" x14ac:dyDescent="0.25">
      <c r="A7" s="10" t="s">
        <v>17</v>
      </c>
      <c r="B7" s="4">
        <v>1280</v>
      </c>
      <c r="C7" s="4">
        <v>1042</v>
      </c>
      <c r="D7" s="4">
        <v>10.1</v>
      </c>
      <c r="E7" s="5">
        <v>76.400000000000006</v>
      </c>
      <c r="F7">
        <v>2721027335.4499998</v>
      </c>
      <c r="G7">
        <v>76104994.533299997</v>
      </c>
      <c r="H7">
        <f t="shared" si="0"/>
        <v>2.7969213517920744E-2</v>
      </c>
      <c r="I7">
        <v>3607549851.6599998</v>
      </c>
      <c r="J7">
        <v>28360934.292199999</v>
      </c>
      <c r="K7">
        <f t="shared" si="1"/>
        <v>7.8615502095278952E-3</v>
      </c>
      <c r="L7">
        <f t="shared" si="2"/>
        <v>886522516.21000004</v>
      </c>
      <c r="M7">
        <f t="shared" si="3"/>
        <v>2.90530700014296</v>
      </c>
      <c r="N7">
        <f t="shared" si="4"/>
        <v>81217687.647704601</v>
      </c>
      <c r="O7" s="1">
        <f t="shared" si="5"/>
        <v>886522516.21000004</v>
      </c>
      <c r="P7" s="1">
        <f t="shared" si="6"/>
        <v>81217687.647704601</v>
      </c>
      <c r="Q7" s="1">
        <f t="shared" si="7"/>
        <v>204617209.60839999</v>
      </c>
      <c r="R7" s="1">
        <f t="shared" si="8"/>
        <v>1436174702.5125432</v>
      </c>
      <c r="T7">
        <v>-2.326544218</v>
      </c>
      <c r="U7">
        <v>391253658.669999</v>
      </c>
      <c r="V7">
        <v>3834753586.0289998</v>
      </c>
      <c r="W7">
        <v>-6576092.7999999896</v>
      </c>
      <c r="X7">
        <v>-153587835</v>
      </c>
      <c r="Y7">
        <v>-343369091.799999</v>
      </c>
      <c r="Z7">
        <v>-120712110.59999999</v>
      </c>
      <c r="AA7">
        <v>6507684200.6000004</v>
      </c>
      <c r="AB7">
        <v>-50330880.950000003</v>
      </c>
      <c r="AC7">
        <v>-698493.65839999996</v>
      </c>
      <c r="AD7">
        <v>-558305865.19999897</v>
      </c>
      <c r="AE7">
        <v>-606005840</v>
      </c>
      <c r="AF7">
        <v>-366087657.78600001</v>
      </c>
      <c r="AG7">
        <v>720583663.12</v>
      </c>
      <c r="AH7">
        <v>223872134.73199999</v>
      </c>
      <c r="AI7" t="s">
        <v>61</v>
      </c>
      <c r="AJ7">
        <v>-5001440731.5800505</v>
      </c>
    </row>
    <row r="8" spans="1:36" x14ac:dyDescent="0.2">
      <c r="A8" s="9" t="s">
        <v>22</v>
      </c>
      <c r="B8">
        <v>1280</v>
      </c>
      <c r="C8">
        <v>1265</v>
      </c>
      <c r="D8">
        <v>18.295738</v>
      </c>
      <c r="E8">
        <v>68.556979999999996</v>
      </c>
      <c r="F8">
        <v>2861165724.4899998</v>
      </c>
      <c r="G8">
        <v>75472956.378800005</v>
      </c>
      <c r="H8">
        <f t="shared" si="0"/>
        <v>2.6378393859814952E-2</v>
      </c>
      <c r="I8">
        <v>4600730995.6000004</v>
      </c>
      <c r="J8">
        <v>2992301.6630600002</v>
      </c>
      <c r="K8">
        <f t="shared" si="1"/>
        <v>6.5039700558927409E-4</v>
      </c>
      <c r="L8">
        <f t="shared" si="2"/>
        <v>1739565271.1100006</v>
      </c>
      <c r="M8">
        <f t="shared" si="3"/>
        <v>2.6386410875456381</v>
      </c>
      <c r="N8">
        <f t="shared" si="4"/>
        <v>75532251.481066018</v>
      </c>
      <c r="O8" s="1">
        <f t="shared" si="5"/>
        <v>1739565271.1100006</v>
      </c>
      <c r="P8" s="1">
        <f t="shared" si="6"/>
        <v>75532251.481066018</v>
      </c>
      <c r="Q8" s="1">
        <f t="shared" si="7"/>
        <v>0</v>
      </c>
      <c r="R8" s="1">
        <f t="shared" si="8"/>
        <v>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G17"/>
  <sheetViews>
    <sheetView tabSelected="1" workbookViewId="0">
      <selection activeCell="U25" sqref="U25"/>
    </sheetView>
  </sheetViews>
  <sheetFormatPr baseColWidth="10" defaultRowHeight="16" x14ac:dyDescent="0.2"/>
  <cols>
    <col min="1" max="1" width="16.83203125" bestFit="1" customWidth="1"/>
    <col min="2" max="3" width="11.1640625" bestFit="1" customWidth="1"/>
    <col min="5" max="5" width="11.1640625" bestFit="1" customWidth="1"/>
    <col min="6" max="6" width="12.5" bestFit="1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3</v>
      </c>
      <c r="F1" t="s">
        <v>27</v>
      </c>
      <c r="G1" t="s">
        <v>12</v>
      </c>
    </row>
    <row r="2" spans="1:7" x14ac:dyDescent="0.2">
      <c r="A2" t="s">
        <v>28</v>
      </c>
      <c r="B2">
        <v>2102483898.8800001</v>
      </c>
      <c r="C2">
        <v>10442175.4814</v>
      </c>
      <c r="D2" s="11">
        <f>C2/B2</f>
        <v>4.966589987662964E-3</v>
      </c>
      <c r="E2">
        <f>B2-$B$2</f>
        <v>0</v>
      </c>
      <c r="F2">
        <f>SQRT(POWER($C$2,2)+POWER(C2,2))</f>
        <v>14767466.186475683</v>
      </c>
      <c r="G2" s="11" t="e">
        <f>F2/E2</f>
        <v>#DIV/0!</v>
      </c>
    </row>
    <row r="3" spans="1:7" x14ac:dyDescent="0.2">
      <c r="A3" t="s">
        <v>29</v>
      </c>
      <c r="B3">
        <v>3091190401</v>
      </c>
      <c r="C3">
        <v>2724584.22</v>
      </c>
      <c r="D3" s="11">
        <f t="shared" ref="D3:D11" si="0">C3/B3</f>
        <v>8.8140291168043133E-4</v>
      </c>
      <c r="E3">
        <f>B3-$B$2</f>
        <v>988706502.11999989</v>
      </c>
      <c r="F3">
        <f t="shared" ref="F3:F11" si="1">SQRT(POWER($C$2,2)+POWER(C3,2))</f>
        <v>10791774.087527238</v>
      </c>
      <c r="G3" s="11">
        <f>F3/E3</f>
        <v>1.0915043103678744E-2</v>
      </c>
    </row>
    <row r="4" spans="1:7" x14ac:dyDescent="0.2">
      <c r="A4" t="s">
        <v>30</v>
      </c>
      <c r="B4">
        <v>2982864900</v>
      </c>
      <c r="C4">
        <v>4436364.47</v>
      </c>
      <c r="D4" s="11">
        <f t="shared" si="0"/>
        <v>1.4872830713854991E-3</v>
      </c>
      <c r="E4">
        <f t="shared" ref="E4:E11" si="2">B4-$B$2</f>
        <v>880381001.11999989</v>
      </c>
      <c r="F4">
        <f t="shared" si="1"/>
        <v>11345499.481954494</v>
      </c>
      <c r="G4" s="11">
        <f t="shared" ref="G4:G11" si="3">F4/E4</f>
        <v>1.2887033531528983E-2</v>
      </c>
    </row>
    <row r="5" spans="1:7" x14ac:dyDescent="0.2">
      <c r="A5" t="s">
        <v>31</v>
      </c>
      <c r="B5">
        <v>3202368412</v>
      </c>
      <c r="C5">
        <v>2472844.06</v>
      </c>
      <c r="D5" s="11">
        <f t="shared" si="0"/>
        <v>7.7219224706741828E-4</v>
      </c>
      <c r="E5">
        <f t="shared" si="2"/>
        <v>1099884513.1199999</v>
      </c>
      <c r="F5">
        <f t="shared" si="1"/>
        <v>10730982.551911479</v>
      </c>
      <c r="G5" s="11">
        <f t="shared" si="3"/>
        <v>9.7564629958024549E-3</v>
      </c>
    </row>
    <row r="6" spans="1:7" x14ac:dyDescent="0.2">
      <c r="A6" t="s">
        <v>32</v>
      </c>
      <c r="B6">
        <v>3114145565.8800001</v>
      </c>
      <c r="C6">
        <v>4555498.9392900001</v>
      </c>
      <c r="D6" s="11">
        <f t="shared" si="0"/>
        <v>1.4628407192014802E-3</v>
      </c>
      <c r="E6">
        <f t="shared" si="2"/>
        <v>1011661667</v>
      </c>
      <c r="F6">
        <f t="shared" si="1"/>
        <v>11392611.61324407</v>
      </c>
      <c r="G6" s="11">
        <f t="shared" si="3"/>
        <v>1.1261286243085524E-2</v>
      </c>
    </row>
    <row r="7" spans="1:7" x14ac:dyDescent="0.2">
      <c r="A7" t="s">
        <v>33</v>
      </c>
      <c r="B7">
        <v>3073139848.2199998</v>
      </c>
      <c r="C7">
        <v>3087947.7798199998</v>
      </c>
      <c r="D7" s="11">
        <f t="shared" si="0"/>
        <v>1.0048185023563366E-3</v>
      </c>
      <c r="E7">
        <f t="shared" si="2"/>
        <v>970655949.33999968</v>
      </c>
      <c r="F7">
        <f t="shared" si="1"/>
        <v>10889189.605992109</v>
      </c>
      <c r="G7" s="11">
        <f t="shared" si="3"/>
        <v>1.1218382387081895E-2</v>
      </c>
    </row>
    <row r="8" spans="1:7" x14ac:dyDescent="0.2">
      <c r="A8" t="s">
        <v>39</v>
      </c>
      <c r="B8">
        <v>2995792962.5500002</v>
      </c>
      <c r="C8">
        <v>5906834.7022700002</v>
      </c>
      <c r="D8" s="11">
        <f t="shared" si="0"/>
        <v>1.9717099199145389E-3</v>
      </c>
      <c r="E8">
        <f t="shared" si="2"/>
        <v>893309063.67000008</v>
      </c>
      <c r="F8">
        <f t="shared" si="1"/>
        <v>11997071.517011659</v>
      </c>
      <c r="G8" s="11">
        <f t="shared" si="3"/>
        <v>1.3429922526167867E-2</v>
      </c>
    </row>
    <row r="9" spans="1:7" x14ac:dyDescent="0.2">
      <c r="A9" t="s">
        <v>40</v>
      </c>
      <c r="B9">
        <v>2899454146</v>
      </c>
      <c r="C9">
        <v>1244304.42</v>
      </c>
      <c r="D9" s="11">
        <f t="shared" si="0"/>
        <v>4.291512668743546E-4</v>
      </c>
      <c r="E9">
        <f t="shared" si="2"/>
        <v>796970247.11999989</v>
      </c>
      <c r="F9">
        <f t="shared" si="1"/>
        <v>10516050.697575722</v>
      </c>
      <c r="G9" s="11">
        <f t="shared" si="3"/>
        <v>1.3195035492952749E-2</v>
      </c>
    </row>
    <row r="10" spans="1:7" x14ac:dyDescent="0.2">
      <c r="A10" t="s">
        <v>71</v>
      </c>
      <c r="B10">
        <v>3228258109.6900001</v>
      </c>
      <c r="C10">
        <v>3394463.3216200001</v>
      </c>
      <c r="D10" s="11">
        <f t="shared" si="0"/>
        <v>1.0514844867673733E-3</v>
      </c>
      <c r="E10">
        <f t="shared" si="2"/>
        <v>1125774210.8099999</v>
      </c>
      <c r="F10">
        <f t="shared" si="1"/>
        <v>10980045.993809626</v>
      </c>
      <c r="G10" s="11">
        <f t="shared" si="3"/>
        <v>9.7533287655518688E-3</v>
      </c>
    </row>
    <row r="11" spans="1:7" x14ac:dyDescent="0.2">
      <c r="A11" t="s">
        <v>72</v>
      </c>
      <c r="B11">
        <v>2954602048.9699998</v>
      </c>
      <c r="C11">
        <v>5465429.1587100001</v>
      </c>
      <c r="D11" s="11">
        <f t="shared" si="0"/>
        <v>1.8498021283831765E-3</v>
      </c>
      <c r="E11">
        <f t="shared" si="2"/>
        <v>852118150.08999968</v>
      </c>
      <c r="F11">
        <f t="shared" si="1"/>
        <v>11786006.307194512</v>
      </c>
      <c r="G11" s="11">
        <f t="shared" si="3"/>
        <v>1.3831422680000056E-2</v>
      </c>
    </row>
    <row r="13" spans="1:7" x14ac:dyDescent="0.2">
      <c r="A13" t="s">
        <v>3</v>
      </c>
      <c r="B13" t="s">
        <v>64</v>
      </c>
      <c r="C13" t="s">
        <v>65</v>
      </c>
      <c r="D13" t="s">
        <v>66</v>
      </c>
      <c r="E13" t="s">
        <v>67</v>
      </c>
    </row>
    <row r="14" spans="1:7" x14ac:dyDescent="0.2">
      <c r="A14" t="s">
        <v>68</v>
      </c>
      <c r="B14">
        <f>E4</f>
        <v>880381001.11999989</v>
      </c>
      <c r="C14">
        <f>E5</f>
        <v>1099884513.1199999</v>
      </c>
      <c r="D14">
        <f>F4</f>
        <v>11345499.481954494</v>
      </c>
      <c r="E14">
        <f>F5</f>
        <v>10730982.551911479</v>
      </c>
    </row>
    <row r="15" spans="1:7" x14ac:dyDescent="0.2">
      <c r="A15" t="s">
        <v>69</v>
      </c>
      <c r="B15">
        <f>E6</f>
        <v>1011661667</v>
      </c>
      <c r="C15">
        <f>E7</f>
        <v>970655949.33999968</v>
      </c>
      <c r="D15">
        <f>F6</f>
        <v>11392611.61324407</v>
      </c>
      <c r="E15">
        <f>F7</f>
        <v>10889189.605992109</v>
      </c>
    </row>
    <row r="16" spans="1:7" x14ac:dyDescent="0.2">
      <c r="A16" t="s">
        <v>70</v>
      </c>
      <c r="B16">
        <f>E8</f>
        <v>893309063.67000008</v>
      </c>
      <c r="C16">
        <f>E9</f>
        <v>796970247.11999989</v>
      </c>
      <c r="D16">
        <f>F8</f>
        <v>11997071.517011659</v>
      </c>
      <c r="E16">
        <f>F9</f>
        <v>10516050.697575722</v>
      </c>
    </row>
    <row r="17" spans="1:5" x14ac:dyDescent="0.2">
      <c r="A17" t="s">
        <v>73</v>
      </c>
      <c r="B17">
        <f>E10</f>
        <v>1125774210.8099999</v>
      </c>
      <c r="C17">
        <f>E11</f>
        <v>852118150.08999968</v>
      </c>
      <c r="D17">
        <f>F10</f>
        <v>10980045.993809626</v>
      </c>
      <c r="E17">
        <f>F11</f>
        <v>11786006.307194512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BF4E-63B1-3B49-81EC-48E68EDAAD9B}">
  <dimension ref="A1:G5"/>
  <sheetViews>
    <sheetView workbookViewId="0">
      <selection activeCell="I4" sqref="I4"/>
    </sheetView>
  </sheetViews>
  <sheetFormatPr baseColWidth="10" defaultRowHeight="16" x14ac:dyDescent="0.2"/>
  <cols>
    <col min="2" max="2" width="11.1640625" bestFit="1" customWidth="1"/>
    <col min="4" max="4" width="12.1640625" bestFit="1" customWidth="1"/>
    <col min="5" max="5" width="11.1640625" bestFit="1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3</v>
      </c>
      <c r="F1" t="s">
        <v>27</v>
      </c>
      <c r="G1" t="s">
        <v>12</v>
      </c>
    </row>
    <row r="2" spans="1:7" x14ac:dyDescent="0.2">
      <c r="A2" t="s">
        <v>34</v>
      </c>
      <c r="B2">
        <v>2102483898.8800001</v>
      </c>
      <c r="C2">
        <v>10442175.4814</v>
      </c>
      <c r="D2" s="11">
        <f>C2/B2</f>
        <v>4.966589987662964E-3</v>
      </c>
      <c r="E2">
        <f>B2-$B$2</f>
        <v>0</v>
      </c>
      <c r="F2">
        <f>SQRT(POWER(C2,2)+POWER($C$2,2))</f>
        <v>14767466.186475683</v>
      </c>
      <c r="G2" s="11" t="e">
        <f>F2/E2</f>
        <v>#DIV/0!</v>
      </c>
    </row>
    <row r="3" spans="1:7" x14ac:dyDescent="0.2">
      <c r="A3" t="s">
        <v>35</v>
      </c>
      <c r="B3">
        <v>3589667022.7199998</v>
      </c>
      <c r="C3">
        <v>20927.310484099999</v>
      </c>
      <c r="D3" s="11">
        <f t="shared" ref="D3:D5" si="0">C3/B3</f>
        <v>5.8298751253654551E-6</v>
      </c>
      <c r="E3">
        <f t="shared" ref="E3:E5" si="1">B3-$B$2</f>
        <v>1487183123.8399997</v>
      </c>
      <c r="F3">
        <f t="shared" ref="F3:F5" si="2">SQRT(POWER(C3,2)+POWER($C$2,2))</f>
        <v>10442196.451737316</v>
      </c>
      <c r="G3" s="11">
        <f t="shared" ref="G3:G5" si="3">F3/E3</f>
        <v>7.0214597545828206E-3</v>
      </c>
    </row>
    <row r="4" spans="1:7" x14ac:dyDescent="0.2">
      <c r="A4" t="s">
        <v>36</v>
      </c>
      <c r="B4">
        <v>2162947058</v>
      </c>
      <c r="C4">
        <v>15334997.619999999</v>
      </c>
      <c r="D4" s="11">
        <f t="shared" si="0"/>
        <v>7.0898626775357711E-3</v>
      </c>
      <c r="E4">
        <f>B4-$B$2</f>
        <v>60463159.119999886</v>
      </c>
      <c r="F4">
        <f t="shared" si="2"/>
        <v>18552659.668892678</v>
      </c>
      <c r="G4" s="11">
        <f t="shared" si="3"/>
        <v>0.30684238036705341</v>
      </c>
    </row>
    <row r="5" spans="1:7" x14ac:dyDescent="0.2">
      <c r="A5" t="s">
        <v>37</v>
      </c>
      <c r="B5">
        <v>3311505178.27</v>
      </c>
      <c r="C5">
        <v>4118428.9192300001</v>
      </c>
      <c r="D5" s="11">
        <f t="shared" si="0"/>
        <v>1.2436728005908039E-3</v>
      </c>
      <c r="E5">
        <f t="shared" si="1"/>
        <v>1209021279.3899999</v>
      </c>
      <c r="F5">
        <f t="shared" si="2"/>
        <v>11224993.788287871</v>
      </c>
      <c r="G5" s="11">
        <f t="shared" si="3"/>
        <v>9.2843641213257496E-3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braidwood_SA</vt:lpstr>
      <vt:lpstr>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2023-02-03T19:48:28Z</dcterms:modified>
</cp:coreProperties>
</file>