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l-my.sharepoint.com/personal/maria_herreradiaz_inl_gov/Documents/Documents/CO2 Logistic/"/>
    </mc:Choice>
  </mc:AlternateContent>
  <xr:revisionPtr revIDLastSave="15" documentId="8_{9D4EEB00-6DCB-422B-9C80-1771D2CA33C8}" xr6:coauthVersionLast="47" xr6:coauthVersionMax="47" xr10:uidLastSave="{CD099E17-DADA-4E8E-A67B-1BC49F3613E0}"/>
  <bookViews>
    <workbookView xWindow="-14625" yWindow="-16320" windowWidth="29040" windowHeight="15840" xr2:uid="{CC085166-4A28-4689-9C28-484C1D9E9C9F}"/>
  </bookViews>
  <sheets>
    <sheet name="Summary" sheetId="2" r:id="rId1"/>
    <sheet name="Braidwood" sheetId="1" r:id="rId2"/>
    <sheet name="South Texas" sheetId="3" r:id="rId3"/>
    <sheet name="Prairie Island" sheetId="4" r:id="rId4"/>
    <sheet name="Davis Besse" sheetId="6" r:id="rId5"/>
    <sheet name="Cooper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" i="5" s="1"/>
  <c r="H2" i="6"/>
  <c r="H3" i="6" s="1"/>
  <c r="F2" i="4"/>
  <c r="G2" i="4" s="1"/>
  <c r="F2" i="3"/>
  <c r="F3" i="3" s="1"/>
  <c r="F2" i="1"/>
  <c r="F3" i="1" s="1"/>
  <c r="F4" i="1" s="1"/>
  <c r="F3" i="4" l="1"/>
  <c r="F4" i="4" s="1"/>
  <c r="G4" i="4" s="1"/>
  <c r="H4" i="5"/>
  <c r="I3" i="5"/>
  <c r="I2" i="5"/>
  <c r="H4" i="6"/>
  <c r="I3" i="6"/>
  <c r="I2" i="6"/>
  <c r="F4" i="3"/>
  <c r="G3" i="3"/>
  <c r="G2" i="3"/>
  <c r="G2" i="1"/>
  <c r="F5" i="1"/>
  <c r="G4" i="1"/>
  <c r="G3" i="1"/>
  <c r="F5" i="4" l="1"/>
  <c r="G5" i="4" s="1"/>
  <c r="G3" i="4"/>
  <c r="H5" i="5"/>
  <c r="I4" i="5"/>
  <c r="H5" i="6"/>
  <c r="I4" i="6"/>
  <c r="G4" i="3"/>
  <c r="F5" i="3"/>
  <c r="F6" i="1"/>
  <c r="G5" i="1"/>
  <c r="F6" i="4" l="1"/>
  <c r="G6" i="4" s="1"/>
  <c r="H6" i="5"/>
  <c r="I5" i="5"/>
  <c r="I5" i="6"/>
  <c r="H6" i="6"/>
  <c r="F6" i="3"/>
  <c r="G5" i="3"/>
  <c r="G6" i="1"/>
  <c r="F7" i="1"/>
  <c r="F7" i="4" l="1"/>
  <c r="F8" i="4" s="1"/>
  <c r="H7" i="5"/>
  <c r="I6" i="5"/>
  <c r="I6" i="6"/>
  <c r="H7" i="6"/>
  <c r="F7" i="3"/>
  <c r="G6" i="3"/>
  <c r="G7" i="1"/>
  <c r="F8" i="1"/>
  <c r="G7" i="4" l="1"/>
  <c r="H8" i="5"/>
  <c r="I7" i="5"/>
  <c r="I7" i="6"/>
  <c r="H8" i="6"/>
  <c r="F9" i="4"/>
  <c r="G8" i="4"/>
  <c r="F8" i="3"/>
  <c r="G7" i="3"/>
  <c r="G8" i="1"/>
  <c r="F9" i="1"/>
  <c r="H9" i="5" l="1"/>
  <c r="I8" i="5"/>
  <c r="H9" i="6"/>
  <c r="I8" i="6"/>
  <c r="F10" i="4"/>
  <c r="G9" i="4"/>
  <c r="G8" i="3"/>
  <c r="F9" i="3"/>
  <c r="F10" i="1"/>
  <c r="G9" i="1"/>
  <c r="H10" i="5" l="1"/>
  <c r="I9" i="5"/>
  <c r="I9" i="6"/>
  <c r="H10" i="6"/>
  <c r="F11" i="4"/>
  <c r="G10" i="4"/>
  <c r="G9" i="3"/>
  <c r="F10" i="3"/>
  <c r="F11" i="1"/>
  <c r="G10" i="1"/>
  <c r="H11" i="5" l="1"/>
  <c r="I10" i="5"/>
  <c r="H11" i="6"/>
  <c r="I10" i="6"/>
  <c r="F12" i="4"/>
  <c r="G11" i="4"/>
  <c r="F11" i="3"/>
  <c r="G10" i="3"/>
  <c r="F12" i="1"/>
  <c r="G11" i="1"/>
  <c r="H12" i="5" l="1"/>
  <c r="I12" i="5" s="1"/>
  <c r="I11" i="5"/>
  <c r="H12" i="6"/>
  <c r="I11" i="6"/>
  <c r="F13" i="4"/>
  <c r="G12" i="4"/>
  <c r="F12" i="3"/>
  <c r="G11" i="3"/>
  <c r="F13" i="1"/>
  <c r="G12" i="1"/>
  <c r="H13" i="6" l="1"/>
  <c r="I12" i="6"/>
  <c r="F14" i="4"/>
  <c r="G13" i="4"/>
  <c r="G12" i="3"/>
  <c r="F13" i="3"/>
  <c r="F14" i="1"/>
  <c r="G13" i="1"/>
  <c r="I13" i="6" l="1"/>
  <c r="H14" i="6"/>
  <c r="F15" i="4"/>
  <c r="G14" i="4"/>
  <c r="G13" i="3"/>
  <c r="F14" i="3"/>
  <c r="G14" i="1"/>
  <c r="F15" i="1"/>
  <c r="H15" i="6" l="1"/>
  <c r="I14" i="6"/>
  <c r="F16" i="4"/>
  <c r="G15" i="4"/>
  <c r="F15" i="3"/>
  <c r="G14" i="3"/>
  <c r="G15" i="1"/>
  <c r="F16" i="1"/>
  <c r="I15" i="6" l="1"/>
  <c r="H16" i="6"/>
  <c r="G16" i="4"/>
  <c r="F17" i="4"/>
  <c r="F16" i="3"/>
  <c r="G15" i="3"/>
  <c r="G16" i="1"/>
  <c r="F17" i="1"/>
  <c r="H17" i="6" l="1"/>
  <c r="I17" i="6" s="1"/>
  <c r="I16" i="6"/>
  <c r="F18" i="4"/>
  <c r="G17" i="4"/>
  <c r="G16" i="3"/>
  <c r="F17" i="3"/>
  <c r="F18" i="1"/>
  <c r="G17" i="1"/>
  <c r="F19" i="4" l="1"/>
  <c r="G19" i="4" s="1"/>
  <c r="G18" i="4"/>
  <c r="G17" i="3"/>
  <c r="F18" i="3"/>
  <c r="G18" i="1"/>
  <c r="F19" i="1"/>
  <c r="F19" i="3" l="1"/>
  <c r="G18" i="3"/>
  <c r="F20" i="1"/>
  <c r="G19" i="1"/>
  <c r="F20" i="3" l="1"/>
  <c r="G19" i="3"/>
  <c r="F21" i="1"/>
  <c r="G20" i="1"/>
  <c r="G20" i="3" l="1"/>
  <c r="F21" i="3"/>
  <c r="F22" i="1"/>
  <c r="G21" i="1"/>
  <c r="G21" i="3" l="1"/>
  <c r="F22" i="3"/>
  <c r="G22" i="1"/>
  <c r="F23" i="1"/>
  <c r="G23" i="1" s="1"/>
  <c r="F23" i="3" l="1"/>
  <c r="G22" i="3"/>
  <c r="F24" i="3" l="1"/>
  <c r="G23" i="3"/>
  <c r="G24" i="3" l="1"/>
  <c r="F25" i="3"/>
  <c r="F26" i="3" l="1"/>
  <c r="G25" i="3"/>
  <c r="F27" i="3" l="1"/>
  <c r="G26" i="3"/>
  <c r="F28" i="3" l="1"/>
  <c r="G27" i="3"/>
  <c r="G28" i="3" l="1"/>
  <c r="F29" i="3"/>
  <c r="G29" i="3" l="1"/>
  <c r="F30" i="3"/>
  <c r="F31" i="3" l="1"/>
  <c r="G30" i="3"/>
  <c r="F32" i="3" l="1"/>
  <c r="G31" i="3"/>
  <c r="G32" i="3" l="1"/>
  <c r="F33" i="3"/>
  <c r="G33" i="3" s="1"/>
</calcChain>
</file>

<file path=xl/sharedStrings.xml><?xml version="1.0" encoding="utf-8"?>
<sst xmlns="http://schemas.openxmlformats.org/spreadsheetml/2006/main" count="237" uniqueCount="109">
  <si>
    <t>Source</t>
  </si>
  <si>
    <t>Plant Location</t>
  </si>
  <si>
    <t>Distance (mi)</t>
  </si>
  <si>
    <t>Amount Of CO2 transported (MT/year)</t>
  </si>
  <si>
    <t>Number of Pump</t>
  </si>
  <si>
    <t>Pipe diameter (inches)</t>
  </si>
  <si>
    <t>Cost of CO2 logistics ($/MT)</t>
  </si>
  <si>
    <t>Cumulative amount of CO2 transported (MMT/year)</t>
  </si>
  <si>
    <t>Cumulative average logistics cost of CO2 ($/MT)</t>
  </si>
  <si>
    <t>Natural Gas</t>
  </si>
  <si>
    <t>Peoria</t>
  </si>
  <si>
    <t>Rochelle</t>
  </si>
  <si>
    <t>Annawan</t>
  </si>
  <si>
    <t>Amonnia</t>
  </si>
  <si>
    <t>Pekin</t>
  </si>
  <si>
    <t>Bioethanol</t>
  </si>
  <si>
    <t>Hennepin</t>
  </si>
  <si>
    <t>MINOOKA</t>
  </si>
  <si>
    <t>MORRIS</t>
  </si>
  <si>
    <t>Decatur</t>
  </si>
  <si>
    <t>Gibson city</t>
  </si>
  <si>
    <t>JOLIET</t>
  </si>
  <si>
    <t>Wever</t>
  </si>
  <si>
    <t>Lima</t>
  </si>
  <si>
    <t>Linden</t>
  </si>
  <si>
    <t>Hydrogen</t>
  </si>
  <si>
    <t>Rensselaer</t>
  </si>
  <si>
    <t>EAST DUBUQUE</t>
  </si>
  <si>
    <t>South bend</t>
  </si>
  <si>
    <t>EAST CHICAGO</t>
  </si>
  <si>
    <t>Cement</t>
  </si>
  <si>
    <t>East Chicago</t>
  </si>
  <si>
    <t>Rosemount</t>
  </si>
  <si>
    <t xml:space="preserve">Steels </t>
  </si>
  <si>
    <t>FESTUS</t>
  </si>
  <si>
    <t>BLOOMSDALE</t>
  </si>
  <si>
    <t>ROXANA</t>
  </si>
  <si>
    <t>Natura Gas</t>
  </si>
  <si>
    <t>WHARTON</t>
  </si>
  <si>
    <t>Point Comfort</t>
  </si>
  <si>
    <t>Ammonia</t>
  </si>
  <si>
    <t>PCS NITROGEN FERTILIZER LP - GEISMAR AGRICULTURAL NITROGEN &amp; PHOSPHATE PLANT</t>
  </si>
  <si>
    <t>FREEPORT</t>
  </si>
  <si>
    <t>Buda</t>
  </si>
  <si>
    <t>TEXAS CITY</t>
  </si>
  <si>
    <t>New Braunfels</t>
  </si>
  <si>
    <t>Steels and Mills</t>
  </si>
  <si>
    <t>Portland</t>
  </si>
  <si>
    <t>VIDOR</t>
  </si>
  <si>
    <t>SEGUIN</t>
  </si>
  <si>
    <t>PLAINVIEW</t>
  </si>
  <si>
    <t>Hereford</t>
  </si>
  <si>
    <t>RIVES</t>
  </si>
  <si>
    <t>MIDLOTHIAN</t>
  </si>
  <si>
    <t>LIBERAL</t>
  </si>
  <si>
    <t>HEREFORD</t>
  </si>
  <si>
    <t>JEWETT</t>
  </si>
  <si>
    <t>Pelham</t>
  </si>
  <si>
    <t>LYONS</t>
  </si>
  <si>
    <t>MADISON</t>
  </si>
  <si>
    <t>GARDEN CITY</t>
  </si>
  <si>
    <t>COLWICH</t>
  </si>
  <si>
    <t>Pratt</t>
  </si>
  <si>
    <t>RUSSELL</t>
  </si>
  <si>
    <t>SAINT JOSEPH</t>
  </si>
  <si>
    <t>LADDONIA</t>
  </si>
  <si>
    <t>CARROLLTON</t>
  </si>
  <si>
    <t>HOPKINSVILLE</t>
  </si>
  <si>
    <t>Macon</t>
  </si>
  <si>
    <t>GARNETT</t>
  </si>
  <si>
    <t>MALTA BEND</t>
  </si>
  <si>
    <t>SAINT PAUL</t>
  </si>
  <si>
    <t>COTTAGE GROVE</t>
  </si>
  <si>
    <t>Biethanol</t>
  </si>
  <si>
    <t>Claremont</t>
  </si>
  <si>
    <t>Janesville</t>
  </si>
  <si>
    <t>Duncombe</t>
  </si>
  <si>
    <t xml:space="preserve">St Ansgar  </t>
  </si>
  <si>
    <t>Winthrop</t>
  </si>
  <si>
    <t>Boyceville</t>
  </si>
  <si>
    <t>SERGEANT BLUFF</t>
  </si>
  <si>
    <t xml:space="preserve">Lake Crystal  </t>
  </si>
  <si>
    <t>Preston</t>
  </si>
  <si>
    <t>ALPENA</t>
  </si>
  <si>
    <t>Albert Lea</t>
  </si>
  <si>
    <t>Steel</t>
  </si>
  <si>
    <t>MOUNTAIN IRON</t>
  </si>
  <si>
    <t>FORBES</t>
  </si>
  <si>
    <t>ROMEOVILLE</t>
  </si>
  <si>
    <t>Fremont</t>
  </si>
  <si>
    <t>Marion</t>
  </si>
  <si>
    <t>Fostoria</t>
  </si>
  <si>
    <t>Leipsic</t>
  </si>
  <si>
    <t>Bluffton</t>
  </si>
  <si>
    <t xml:space="preserve">Bloomingburg </t>
  </si>
  <si>
    <t>LOUISVILLE</t>
  </si>
  <si>
    <t>CHANUTE</t>
  </si>
  <si>
    <t xml:space="preserve">Coshocton </t>
  </si>
  <si>
    <t>Marysville</t>
  </si>
  <si>
    <t>GRANITE CITY</t>
  </si>
  <si>
    <t>MCPHERSON</t>
  </si>
  <si>
    <t>East DUBUQUE</t>
  </si>
  <si>
    <t>MARSHALLTOWN</t>
  </si>
  <si>
    <t>Blair</t>
  </si>
  <si>
    <t>Adams</t>
  </si>
  <si>
    <t xml:space="preserve">Council bluffs </t>
  </si>
  <si>
    <t>Shenandoah</t>
  </si>
  <si>
    <t xml:space="preserve">Saint Joseph 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</si>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</sst>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"/>
    <numFmt numFmtId="167" formatCode="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D5AE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D4A37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6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77590"/>
      <color rgb="FF43AA8B"/>
      <color rgb="FF90BE6D"/>
      <color rgb="FFF9C74F"/>
      <color rgb="FFF94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Braidwood</c:v>
          </c:tx>
          <c:spPr>
            <a:ln w="19050" cap="rnd">
              <a:solidFill>
                <a:srgbClr val="F94144"/>
              </a:solidFill>
              <a:round/>
            </a:ln>
            <a:effectLst/>
          </c:spPr>
          <c:marker>
            <c:symbol val="none"/>
          </c:marker>
          <c:xVal>
            <c:numRef>
              <c:f>Braidwood!$A$27:$A$69</c:f>
              <c:numCache>
                <c:formatCode>General</c:formatCode>
                <c:ptCount val="43"/>
                <c:pt idx="0" formatCode="0.00">
                  <c:v>0</c:v>
                </c:pt>
                <c:pt idx="1">
                  <c:v>2.5006743</c:v>
                </c:pt>
                <c:pt idx="2">
                  <c:v>2.5006743</c:v>
                </c:pt>
                <c:pt idx="3">
                  <c:v>2.9089782</c:v>
                </c:pt>
                <c:pt idx="4">
                  <c:v>2.9089782</c:v>
                </c:pt>
                <c:pt idx="5">
                  <c:v>3.2622239999999998</c:v>
                </c:pt>
                <c:pt idx="6">
                  <c:v>3.2622239999999998</c:v>
                </c:pt>
                <c:pt idx="7">
                  <c:v>4.7970227999999997</c:v>
                </c:pt>
                <c:pt idx="8">
                  <c:v>4.7970227999999997</c:v>
                </c:pt>
                <c:pt idx="9">
                  <c:v>5.4742958000000002</c:v>
                </c:pt>
                <c:pt idx="10">
                  <c:v>5.4742958000000002</c:v>
                </c:pt>
                <c:pt idx="11">
                  <c:v>6.1701248</c:v>
                </c:pt>
                <c:pt idx="12">
                  <c:v>6.1701248</c:v>
                </c:pt>
                <c:pt idx="13">
                  <c:v>7.3481989999999993</c:v>
                </c:pt>
                <c:pt idx="14">
                  <c:v>7.3481989999999993</c:v>
                </c:pt>
                <c:pt idx="15">
                  <c:v>7.8863069999999995</c:v>
                </c:pt>
                <c:pt idx="16">
                  <c:v>7.8863069999999995</c:v>
                </c:pt>
                <c:pt idx="17">
                  <c:v>8.1646380000000001</c:v>
                </c:pt>
                <c:pt idx="18">
                  <c:v>8.1646380000000001</c:v>
                </c:pt>
                <c:pt idx="19">
                  <c:v>8.7139889999999998</c:v>
                </c:pt>
                <c:pt idx="20">
                  <c:v>8.7139889999999998</c:v>
                </c:pt>
                <c:pt idx="21">
                  <c:v>8.9644870000000001</c:v>
                </c:pt>
                <c:pt idx="22">
                  <c:v>8.9644870000000001</c:v>
                </c:pt>
                <c:pt idx="23">
                  <c:v>9.2149850000000004</c:v>
                </c:pt>
                <c:pt idx="24">
                  <c:v>9.383839</c:v>
                </c:pt>
                <c:pt idx="25">
                  <c:v>9.383839</c:v>
                </c:pt>
                <c:pt idx="26">
                  <c:v>10.8750508</c:v>
                </c:pt>
                <c:pt idx="27">
                  <c:v>10.8750508</c:v>
                </c:pt>
                <c:pt idx="28">
                  <c:v>11.0439048</c:v>
                </c:pt>
                <c:pt idx="29">
                  <c:v>11.0439048</c:v>
                </c:pt>
                <c:pt idx="30">
                  <c:v>11.233169800000001</c:v>
                </c:pt>
                <c:pt idx="31">
                  <c:v>11.233169800000001</c:v>
                </c:pt>
                <c:pt idx="32">
                  <c:v>11.335224800000001</c:v>
                </c:pt>
                <c:pt idx="33">
                  <c:v>11.335224800000001</c:v>
                </c:pt>
                <c:pt idx="34">
                  <c:v>13.08093818</c:v>
                </c:pt>
                <c:pt idx="35">
                  <c:v>13.08093818</c:v>
                </c:pt>
                <c:pt idx="36">
                  <c:v>14.5974488</c:v>
                </c:pt>
                <c:pt idx="37">
                  <c:v>14.5974488</c:v>
                </c:pt>
                <c:pt idx="38">
                  <c:v>17.859672799999998</c:v>
                </c:pt>
                <c:pt idx="39">
                  <c:v>17.859672799999998</c:v>
                </c:pt>
                <c:pt idx="40">
                  <c:v>18.767409199999999</c:v>
                </c:pt>
                <c:pt idx="41">
                  <c:v>18.767409199999999</c:v>
                </c:pt>
                <c:pt idx="42">
                  <c:v>19.630685</c:v>
                </c:pt>
              </c:numCache>
            </c:numRef>
          </c:xVal>
          <c:yVal>
            <c:numRef>
              <c:f>Braidwood!$B$27:$B$69</c:f>
              <c:numCache>
                <c:formatCode>General</c:formatCode>
                <c:ptCount val="43"/>
                <c:pt idx="0">
                  <c:v>14.490155876423708</c:v>
                </c:pt>
                <c:pt idx="1">
                  <c:v>14.490155876423708</c:v>
                </c:pt>
                <c:pt idx="2">
                  <c:v>16.552085087637206</c:v>
                </c:pt>
                <c:pt idx="3">
                  <c:v>16.552085087637206</c:v>
                </c:pt>
                <c:pt idx="4">
                  <c:v>18.211714428938784</c:v>
                </c:pt>
                <c:pt idx="5">
                  <c:v>18.211714428938784</c:v>
                </c:pt>
                <c:pt idx="6">
                  <c:v>23.51587094083354</c:v>
                </c:pt>
                <c:pt idx="7">
                  <c:v>23.51587094083354</c:v>
                </c:pt>
                <c:pt idx="8">
                  <c:v>25.175915797944128</c:v>
                </c:pt>
                <c:pt idx="9">
                  <c:v>25.175915797944128</c:v>
                </c:pt>
                <c:pt idx="10">
                  <c:v>27.291077741316421</c:v>
                </c:pt>
                <c:pt idx="11">
                  <c:v>27.291077741316421</c:v>
                </c:pt>
                <c:pt idx="12">
                  <c:v>30.13316570939449</c:v>
                </c:pt>
                <c:pt idx="13">
                  <c:v>30.13316570939449</c:v>
                </c:pt>
                <c:pt idx="14">
                  <c:v>31.374674727652458</c:v>
                </c:pt>
                <c:pt idx="15">
                  <c:v>31.374674727652458</c:v>
                </c:pt>
                <c:pt idx="16">
                  <c:v>32.103112536861914</c:v>
                </c:pt>
                <c:pt idx="17">
                  <c:v>32.103112536861914</c:v>
                </c:pt>
                <c:pt idx="18">
                  <c:v>33.610149691200448</c:v>
                </c:pt>
                <c:pt idx="19">
                  <c:v>33.610149691200448</c:v>
                </c:pt>
                <c:pt idx="20">
                  <c:v>34.686567768367894</c:v>
                </c:pt>
                <c:pt idx="21">
                  <c:v>34.686567768367894</c:v>
                </c:pt>
                <c:pt idx="22">
                  <c:v>35.868381761970511</c:v>
                </c:pt>
                <c:pt idx="23">
                  <c:v>36.710253241355737</c:v>
                </c:pt>
                <c:pt idx="24">
                  <c:v>36.710253241355737</c:v>
                </c:pt>
                <c:pt idx="25">
                  <c:v>43.904475054350193</c:v>
                </c:pt>
                <c:pt idx="26">
                  <c:v>43.904475054350193</c:v>
                </c:pt>
                <c:pt idx="27">
                  <c:v>44.604876706169151</c:v>
                </c:pt>
                <c:pt idx="28">
                  <c:v>44.604876706169151</c:v>
                </c:pt>
                <c:pt idx="29">
                  <c:v>45.449817052839393</c:v>
                </c:pt>
                <c:pt idx="30">
                  <c:v>45.449817052839393</c:v>
                </c:pt>
                <c:pt idx="31">
                  <c:v>46.046221454439298</c:v>
                </c:pt>
                <c:pt idx="32">
                  <c:v>46.046221454439298</c:v>
                </c:pt>
                <c:pt idx="33">
                  <c:v>55.434025504095814</c:v>
                </c:pt>
                <c:pt idx="34">
                  <c:v>55.434025504095814</c:v>
                </c:pt>
                <c:pt idx="35">
                  <c:v>62.431369383306034</c:v>
                </c:pt>
                <c:pt idx="36">
                  <c:v>62.431369383306034</c:v>
                </c:pt>
                <c:pt idx="37">
                  <c:v>73.852685620299809</c:v>
                </c:pt>
                <c:pt idx="38">
                  <c:v>73.852685620299809</c:v>
                </c:pt>
                <c:pt idx="39">
                  <c:v>76.699551030338085</c:v>
                </c:pt>
                <c:pt idx="40">
                  <c:v>76.699551030338085</c:v>
                </c:pt>
                <c:pt idx="41">
                  <c:v>80.111617481142673</c:v>
                </c:pt>
                <c:pt idx="42">
                  <c:v>80.111617481142673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A-452E-92E5-EB1CBD56FA4D}"/>
            </c:ext>
          </c:extLst>
        </c:ser>
        <c:ser>
          <c:idx val="1"/>
          <c:order val="1"/>
          <c:tx>
            <c:v>South Texas</c:v>
          </c:tx>
          <c:spPr>
            <a:ln w="19050" cap="rnd">
              <a:solidFill>
                <a:srgbClr val="90BE6D"/>
              </a:solidFill>
              <a:round/>
            </a:ln>
            <a:effectLst/>
          </c:spPr>
          <c:marker>
            <c:symbol val="none"/>
          </c:marker>
          <c:xVal>
            <c:numRef>
              <c:f>'South Texas'!$A$37:$A$100</c:f>
              <c:numCache>
                <c:formatCode>General</c:formatCode>
                <c:ptCount val="64"/>
                <c:pt idx="0">
                  <c:v>0</c:v>
                </c:pt>
                <c:pt idx="1">
                  <c:v>2.0119419000000001</c:v>
                </c:pt>
                <c:pt idx="2">
                  <c:v>2.0119419000000001</c:v>
                </c:pt>
                <c:pt idx="3">
                  <c:v>2.6261595</c:v>
                </c:pt>
                <c:pt idx="4">
                  <c:v>2.6261595</c:v>
                </c:pt>
                <c:pt idx="5">
                  <c:v>4.9661594999999998</c:v>
                </c:pt>
                <c:pt idx="6">
                  <c:v>4.9661594999999998</c:v>
                </c:pt>
                <c:pt idx="7">
                  <c:v>6.2332091999999992</c:v>
                </c:pt>
                <c:pt idx="8">
                  <c:v>6.2332091999999992</c:v>
                </c:pt>
                <c:pt idx="9">
                  <c:v>7.7675726999999988</c:v>
                </c:pt>
                <c:pt idx="10">
                  <c:v>7.7675726999999988</c:v>
                </c:pt>
                <c:pt idx="11">
                  <c:v>8.731225199999999</c:v>
                </c:pt>
                <c:pt idx="12">
                  <c:v>8.731225199999999</c:v>
                </c:pt>
                <c:pt idx="13">
                  <c:v>9.8797499999999996</c:v>
                </c:pt>
                <c:pt idx="14">
                  <c:v>9.8797499999999996</c:v>
                </c:pt>
                <c:pt idx="15">
                  <c:v>10.651667399999999</c:v>
                </c:pt>
                <c:pt idx="16">
                  <c:v>10.651667399999999</c:v>
                </c:pt>
                <c:pt idx="17">
                  <c:v>11.532113099999998</c:v>
                </c:pt>
                <c:pt idx="18">
                  <c:v>11.532113099999998</c:v>
                </c:pt>
                <c:pt idx="19">
                  <c:v>11.769465599999998</c:v>
                </c:pt>
                <c:pt idx="20">
                  <c:v>11.769465599999998</c:v>
                </c:pt>
                <c:pt idx="21">
                  <c:v>11.936464482399106</c:v>
                </c:pt>
                <c:pt idx="22">
                  <c:v>11.936464482399106</c:v>
                </c:pt>
                <c:pt idx="23">
                  <c:v>12.111813308918169</c:v>
                </c:pt>
                <c:pt idx="24">
                  <c:v>12.111813308918169</c:v>
                </c:pt>
                <c:pt idx="25">
                  <c:v>12.312211967797097</c:v>
                </c:pt>
                <c:pt idx="26">
                  <c:v>12.312211967797097</c:v>
                </c:pt>
                <c:pt idx="27">
                  <c:v>12.547391867797097</c:v>
                </c:pt>
                <c:pt idx="28">
                  <c:v>12.547391867797097</c:v>
                </c:pt>
                <c:pt idx="29">
                  <c:v>12.739440582556071</c:v>
                </c:pt>
                <c:pt idx="30">
                  <c:v>12.739440582556071</c:v>
                </c:pt>
                <c:pt idx="31">
                  <c:v>12.906439464955179</c:v>
                </c:pt>
                <c:pt idx="32">
                  <c:v>12.906439464955179</c:v>
                </c:pt>
                <c:pt idx="33">
                  <c:v>13.068300864955178</c:v>
                </c:pt>
                <c:pt idx="34">
                  <c:v>13.068300864955178</c:v>
                </c:pt>
                <c:pt idx="35">
                  <c:v>13.268699523834107</c:v>
                </c:pt>
                <c:pt idx="36">
                  <c:v>13.268699523834107</c:v>
                </c:pt>
                <c:pt idx="37">
                  <c:v>13.343928723834107</c:v>
                </c:pt>
                <c:pt idx="38">
                  <c:v>13.343928723834107</c:v>
                </c:pt>
                <c:pt idx="39">
                  <c:v>13.477527829753393</c:v>
                </c:pt>
                <c:pt idx="40">
                  <c:v>13.477527829753393</c:v>
                </c:pt>
                <c:pt idx="41">
                  <c:v>13.62782682391259</c:v>
                </c:pt>
                <c:pt idx="42">
                  <c:v>13.62782682391259</c:v>
                </c:pt>
                <c:pt idx="43">
                  <c:v>13.731366131000037</c:v>
                </c:pt>
                <c:pt idx="44">
                  <c:v>13.731366131000037</c:v>
                </c:pt>
                <c:pt idx="45">
                  <c:v>13.824885505143538</c:v>
                </c:pt>
                <c:pt idx="46">
                  <c:v>13.824885505143538</c:v>
                </c:pt>
                <c:pt idx="47">
                  <c:v>13.916734890463047</c:v>
                </c:pt>
                <c:pt idx="48">
                  <c:v>13.916734890463047</c:v>
                </c:pt>
                <c:pt idx="49">
                  <c:v>14.008584275782557</c:v>
                </c:pt>
                <c:pt idx="50">
                  <c:v>14.008584275782557</c:v>
                </c:pt>
                <c:pt idx="51">
                  <c:v>14.09208371698211</c:v>
                </c:pt>
                <c:pt idx="52">
                  <c:v>14.09208371698211</c:v>
                </c:pt>
                <c:pt idx="53">
                  <c:v>14.175583158181663</c:v>
                </c:pt>
                <c:pt idx="54">
                  <c:v>14.175583158181663</c:v>
                </c:pt>
                <c:pt idx="55">
                  <c:v>14.252402644085253</c:v>
                </c:pt>
                <c:pt idx="56">
                  <c:v>14.252402644085253</c:v>
                </c:pt>
                <c:pt idx="57">
                  <c:v>14.327552141164851</c:v>
                </c:pt>
                <c:pt idx="58">
                  <c:v>14.327552141164851</c:v>
                </c:pt>
                <c:pt idx="59">
                  <c:v>14.404371627068441</c:v>
                </c:pt>
                <c:pt idx="60">
                  <c:v>14.404371627068441</c:v>
                </c:pt>
                <c:pt idx="61">
                  <c:v>14.46449122473212</c:v>
                </c:pt>
                <c:pt idx="62">
                  <c:v>14.46449122473212</c:v>
                </c:pt>
                <c:pt idx="63">
                  <c:v>14.524610822395799</c:v>
                </c:pt>
              </c:numCache>
            </c:numRef>
          </c:xVal>
          <c:yVal>
            <c:numRef>
              <c:f>'South Texas'!$B$37:$B$100</c:f>
              <c:numCache>
                <c:formatCode>General</c:formatCode>
                <c:ptCount val="64"/>
                <c:pt idx="0">
                  <c:v>17.448880989455958</c:v>
                </c:pt>
                <c:pt idx="1">
                  <c:v>17.448880989455958</c:v>
                </c:pt>
                <c:pt idx="2">
                  <c:v>20.092631102800759</c:v>
                </c:pt>
                <c:pt idx="3">
                  <c:v>20.092631102800759</c:v>
                </c:pt>
                <c:pt idx="4">
                  <c:v>28.287267558524508</c:v>
                </c:pt>
                <c:pt idx="5">
                  <c:v>28.287267558524508</c:v>
                </c:pt>
                <c:pt idx="6">
                  <c:v>43.000896195171251</c:v>
                </c:pt>
                <c:pt idx="7">
                  <c:v>43.000896195171251</c:v>
                </c:pt>
                <c:pt idx="8">
                  <c:v>57.11326841876226</c:v>
                </c:pt>
                <c:pt idx="9">
                  <c:v>57.11326841876226</c:v>
                </c:pt>
                <c:pt idx="10">
                  <c:v>63.680044209425148</c:v>
                </c:pt>
                <c:pt idx="11">
                  <c:v>63.680044209425148</c:v>
                </c:pt>
                <c:pt idx="12">
                  <c:v>71.041355125759935</c:v>
                </c:pt>
                <c:pt idx="13">
                  <c:v>71.041355125759935</c:v>
                </c:pt>
                <c:pt idx="14">
                  <c:v>79.976483225945799</c:v>
                </c:pt>
                <c:pt idx="15">
                  <c:v>79.976483225945799</c:v>
                </c:pt>
                <c:pt idx="16">
                  <c:v>90.297635252776942</c:v>
                </c:pt>
                <c:pt idx="17">
                  <c:v>90.297635252776942</c:v>
                </c:pt>
                <c:pt idx="18">
                  <c:v>94.107862332453095</c:v>
                </c:pt>
                <c:pt idx="19">
                  <c:v>94.107862332453095</c:v>
                </c:pt>
                <c:pt idx="20">
                  <c:v>97.019665021547411</c:v>
                </c:pt>
                <c:pt idx="21">
                  <c:v>97.019665021547411</c:v>
                </c:pt>
                <c:pt idx="22">
                  <c:v>100.24317419747341</c:v>
                </c:pt>
                <c:pt idx="23">
                  <c:v>100.24317419747341</c:v>
                </c:pt>
                <c:pt idx="24">
                  <c:v>103.95214629462264</c:v>
                </c:pt>
                <c:pt idx="25">
                  <c:v>103.95214629462264</c:v>
                </c:pt>
                <c:pt idx="26">
                  <c:v>108.17597656815254</c:v>
                </c:pt>
                <c:pt idx="27">
                  <c:v>108.17597656815254</c:v>
                </c:pt>
                <c:pt idx="28">
                  <c:v>111.55723249874008</c:v>
                </c:pt>
                <c:pt idx="29">
                  <c:v>111.55723249874008</c:v>
                </c:pt>
                <c:pt idx="30">
                  <c:v>114.44597867475467</c:v>
                </c:pt>
                <c:pt idx="31">
                  <c:v>114.44597867475467</c:v>
                </c:pt>
                <c:pt idx="32">
                  <c:v>117.27590387039956</c:v>
                </c:pt>
                <c:pt idx="33">
                  <c:v>117.27590387039956</c:v>
                </c:pt>
                <c:pt idx="34">
                  <c:v>120.96636904600464</c:v>
                </c:pt>
                <c:pt idx="35">
                  <c:v>120.96636904600464</c:v>
                </c:pt>
                <c:pt idx="36">
                  <c:v>122.84064209123675</c:v>
                </c:pt>
                <c:pt idx="37">
                  <c:v>122.84064209123675</c:v>
                </c:pt>
                <c:pt idx="38">
                  <c:v>126.41832310555606</c:v>
                </c:pt>
                <c:pt idx="39">
                  <c:v>126.41832310555606</c:v>
                </c:pt>
                <c:pt idx="40">
                  <c:v>130.42325715402319</c:v>
                </c:pt>
                <c:pt idx="41">
                  <c:v>130.42325715402319</c:v>
                </c:pt>
                <c:pt idx="42">
                  <c:v>134.22409462500434</c:v>
                </c:pt>
                <c:pt idx="43">
                  <c:v>134.22409462500434</c:v>
                </c:pt>
                <c:pt idx="44">
                  <c:v>137.63336153082352</c:v>
                </c:pt>
                <c:pt idx="45">
                  <c:v>137.63336153082352</c:v>
                </c:pt>
                <c:pt idx="46">
                  <c:v>141.05085241323724</c:v>
                </c:pt>
                <c:pt idx="47">
                  <c:v>141.05085241323724</c:v>
                </c:pt>
                <c:pt idx="48">
                  <c:v>144.95173244292377</c:v>
                </c:pt>
                <c:pt idx="49">
                  <c:v>144.95173244292377</c:v>
                </c:pt>
                <c:pt idx="50">
                  <c:v>149.13922087114199</c:v>
                </c:pt>
                <c:pt idx="51">
                  <c:v>149.13922087114199</c:v>
                </c:pt>
                <c:pt idx="52">
                  <c:v>153.31230747906255</c:v>
                </c:pt>
                <c:pt idx="53">
                  <c:v>153.31230747906255</c:v>
                </c:pt>
                <c:pt idx="54">
                  <c:v>157.37086449383037</c:v>
                </c:pt>
                <c:pt idx="55">
                  <c:v>157.37086449383037</c:v>
                </c:pt>
                <c:pt idx="56">
                  <c:v>161.41067545814613</c:v>
                </c:pt>
                <c:pt idx="57">
                  <c:v>161.41067545814613</c:v>
                </c:pt>
                <c:pt idx="58">
                  <c:v>165.62929248056702</c:v>
                </c:pt>
                <c:pt idx="59">
                  <c:v>165.62929248056702</c:v>
                </c:pt>
                <c:pt idx="60">
                  <c:v>169.16777984376736</c:v>
                </c:pt>
                <c:pt idx="61">
                  <c:v>169.16777984376736</c:v>
                </c:pt>
                <c:pt idx="62">
                  <c:v>173.15521234708669</c:v>
                </c:pt>
                <c:pt idx="63">
                  <c:v>173.15521234708669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A-452E-92E5-EB1CBD56FA4D}"/>
            </c:ext>
          </c:extLst>
        </c:ser>
        <c:ser>
          <c:idx val="2"/>
          <c:order val="2"/>
          <c:tx>
            <c:v>Davis Besse</c:v>
          </c:tx>
          <c:spPr>
            <a:ln w="19050" cap="rnd">
              <a:solidFill>
                <a:srgbClr val="43AA8B"/>
              </a:solidFill>
              <a:round/>
            </a:ln>
            <a:effectLst/>
          </c:spPr>
          <c:marker>
            <c:symbol val="none"/>
          </c:marker>
          <c:xVal>
            <c:numRef>
              <c:f>'Davis Besse'!$A$21:$A$52</c:f>
              <c:numCache>
                <c:formatCode>General</c:formatCode>
                <c:ptCount val="32"/>
                <c:pt idx="0">
                  <c:v>0</c:v>
                </c:pt>
                <c:pt idx="1">
                  <c:v>1.36</c:v>
                </c:pt>
                <c:pt idx="2">
                  <c:v>1.36</c:v>
                </c:pt>
                <c:pt idx="3">
                  <c:v>2.5627402000000004</c:v>
                </c:pt>
                <c:pt idx="4">
                  <c:v>2.5627402000000004</c:v>
                </c:pt>
                <c:pt idx="5">
                  <c:v>2.8410712000000005</c:v>
                </c:pt>
                <c:pt idx="6">
                  <c:v>2.8410712000000005</c:v>
                </c:pt>
                <c:pt idx="7">
                  <c:v>2.9672482000000007</c:v>
                </c:pt>
                <c:pt idx="8">
                  <c:v>2.9672482000000007</c:v>
                </c:pt>
                <c:pt idx="9">
                  <c:v>3.1583692000000005</c:v>
                </c:pt>
                <c:pt idx="10">
                  <c:v>3.1583692000000005</c:v>
                </c:pt>
                <c:pt idx="11">
                  <c:v>3.3995902000000005</c:v>
                </c:pt>
                <c:pt idx="12">
                  <c:v>3.3995902000000005</c:v>
                </c:pt>
                <c:pt idx="13">
                  <c:v>3.6500882000000003</c:v>
                </c:pt>
                <c:pt idx="14">
                  <c:v>3.6500882000000003</c:v>
                </c:pt>
                <c:pt idx="15">
                  <c:v>3.7614212000000005</c:v>
                </c:pt>
                <c:pt idx="16">
                  <c:v>3.7614212000000005</c:v>
                </c:pt>
                <c:pt idx="17">
                  <c:v>4.7935960000000009</c:v>
                </c:pt>
                <c:pt idx="18">
                  <c:v>4.7935960000000009</c:v>
                </c:pt>
                <c:pt idx="19">
                  <c:v>5.3374560100000012</c:v>
                </c:pt>
                <c:pt idx="20">
                  <c:v>5.3374560100000012</c:v>
                </c:pt>
                <c:pt idx="21">
                  <c:v>6.1528560000000008</c:v>
                </c:pt>
                <c:pt idx="22">
                  <c:v>6.1528560000000008</c:v>
                </c:pt>
                <c:pt idx="23">
                  <c:v>6.2549110000000008</c:v>
                </c:pt>
                <c:pt idx="24">
                  <c:v>6.2549110000000008</c:v>
                </c:pt>
                <c:pt idx="25">
                  <c:v>6.3476880000000007</c:v>
                </c:pt>
                <c:pt idx="26">
                  <c:v>6.3476880000000007</c:v>
                </c:pt>
                <c:pt idx="27">
                  <c:v>7.7069480000000006</c:v>
                </c:pt>
                <c:pt idx="28">
                  <c:v>7.7069480000000006</c:v>
                </c:pt>
                <c:pt idx="29">
                  <c:v>8.0340331999999997</c:v>
                </c:pt>
                <c:pt idx="30">
                  <c:v>8.0340331999999997</c:v>
                </c:pt>
                <c:pt idx="31">
                  <c:v>8.1905529999999995</c:v>
                </c:pt>
              </c:numCache>
            </c:numRef>
          </c:xVal>
          <c:yVal>
            <c:numRef>
              <c:f>'Davis Besse'!$B$21:$B$52</c:f>
              <c:numCache>
                <c:formatCode>General</c:formatCode>
                <c:ptCount val="32"/>
                <c:pt idx="0">
                  <c:v>19.623853260655228</c:v>
                </c:pt>
                <c:pt idx="1">
                  <c:v>19.623853260655228</c:v>
                </c:pt>
                <c:pt idx="2">
                  <c:v>25.272247870952487</c:v>
                </c:pt>
                <c:pt idx="3">
                  <c:v>25.272247870952487</c:v>
                </c:pt>
                <c:pt idx="4">
                  <c:v>28.69429334702518</c:v>
                </c:pt>
                <c:pt idx="5">
                  <c:v>28.69429334702518</c:v>
                </c:pt>
                <c:pt idx="6">
                  <c:v>30.48496019000352</c:v>
                </c:pt>
                <c:pt idx="7">
                  <c:v>30.48496019000352</c:v>
                </c:pt>
                <c:pt idx="8">
                  <c:v>33.08149871626847</c:v>
                </c:pt>
                <c:pt idx="9">
                  <c:v>33.08149871626847</c:v>
                </c:pt>
                <c:pt idx="10">
                  <c:v>37.097476778093259</c:v>
                </c:pt>
                <c:pt idx="11">
                  <c:v>37.097476778093259</c:v>
                </c:pt>
                <c:pt idx="12">
                  <c:v>40.921018915710668</c:v>
                </c:pt>
                <c:pt idx="13">
                  <c:v>40.921018915710668</c:v>
                </c:pt>
                <c:pt idx="14">
                  <c:v>43.360035936522721</c:v>
                </c:pt>
                <c:pt idx="15">
                  <c:v>43.360035936522721</c:v>
                </c:pt>
                <c:pt idx="16">
                  <c:v>63.975397461914667</c:v>
                </c:pt>
                <c:pt idx="17">
                  <c:v>63.975397461914667</c:v>
                </c:pt>
                <c:pt idx="18">
                  <c:v>72.572493643527764</c:v>
                </c:pt>
                <c:pt idx="19">
                  <c:v>72.572493643527764</c:v>
                </c:pt>
                <c:pt idx="20">
                  <c:v>82.648918146099462</c:v>
                </c:pt>
                <c:pt idx="21">
                  <c:v>82.648918146099462</c:v>
                </c:pt>
                <c:pt idx="22">
                  <c:v>83.993247098465332</c:v>
                </c:pt>
                <c:pt idx="23">
                  <c:v>83.993247098465332</c:v>
                </c:pt>
                <c:pt idx="24">
                  <c:v>85.316515033836524</c:v>
                </c:pt>
                <c:pt idx="25">
                  <c:v>85.316515033836524</c:v>
                </c:pt>
                <c:pt idx="26">
                  <c:v>102.94837359799092</c:v>
                </c:pt>
                <c:pt idx="27">
                  <c:v>102.94837359799092</c:v>
                </c:pt>
                <c:pt idx="28">
                  <c:v>107.27062648642185</c:v>
                </c:pt>
                <c:pt idx="29">
                  <c:v>107.27062648642185</c:v>
                </c:pt>
                <c:pt idx="30">
                  <c:v>110.19366026779859</c:v>
                </c:pt>
                <c:pt idx="31">
                  <c:v>110.19366026779859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CA-452E-92E5-EB1CBD56FA4D}"/>
            </c:ext>
          </c:extLst>
        </c:ser>
        <c:ser>
          <c:idx val="3"/>
          <c:order val="3"/>
          <c:tx>
            <c:v>Prairie Island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'Prairie Island'!$A$22:$A$57</c:f>
              <c:numCache>
                <c:formatCode>General</c:formatCode>
                <c:ptCount val="36"/>
                <c:pt idx="0">
                  <c:v>0</c:v>
                </c:pt>
                <c:pt idx="1">
                  <c:v>1.1288608999999998</c:v>
                </c:pt>
                <c:pt idx="2">
                  <c:v>1.1288608999999998</c:v>
                </c:pt>
                <c:pt idx="3">
                  <c:v>1.3592599999999999</c:v>
                </c:pt>
                <c:pt idx="4">
                  <c:v>1.3592599999999999</c:v>
                </c:pt>
                <c:pt idx="5">
                  <c:v>1.6004799999999999</c:v>
                </c:pt>
                <c:pt idx="6">
                  <c:v>1.6004799999999999</c:v>
                </c:pt>
                <c:pt idx="7">
                  <c:v>1.8788109999999998</c:v>
                </c:pt>
                <c:pt idx="8">
                  <c:v>1.8788109999999998</c:v>
                </c:pt>
                <c:pt idx="9">
                  <c:v>2.4049932999999997</c:v>
                </c:pt>
                <c:pt idx="10">
                  <c:v>2.4049932999999997</c:v>
                </c:pt>
                <c:pt idx="11">
                  <c:v>2.9543442999999998</c:v>
                </c:pt>
                <c:pt idx="12">
                  <c:v>2.9543442999999998</c:v>
                </c:pt>
                <c:pt idx="13">
                  <c:v>3.1899982999999996</c:v>
                </c:pt>
                <c:pt idx="14">
                  <c:v>3.1899982999999996</c:v>
                </c:pt>
                <c:pt idx="15">
                  <c:v>3.4015302999999997</c:v>
                </c:pt>
                <c:pt idx="16">
                  <c:v>3.4015302999999997</c:v>
                </c:pt>
                <c:pt idx="17">
                  <c:v>4.5110782</c:v>
                </c:pt>
                <c:pt idx="18">
                  <c:v>4.5110782</c:v>
                </c:pt>
                <c:pt idx="19">
                  <c:v>4.6131332</c:v>
                </c:pt>
                <c:pt idx="20">
                  <c:v>4.6131332</c:v>
                </c:pt>
                <c:pt idx="21">
                  <c:v>4.8968598999999999</c:v>
                </c:pt>
                <c:pt idx="22">
                  <c:v>4.8968598999999999</c:v>
                </c:pt>
                <c:pt idx="23">
                  <c:v>5.0081929000000001</c:v>
                </c:pt>
                <c:pt idx="24">
                  <c:v>5.0081929000000001</c:v>
                </c:pt>
                <c:pt idx="25">
                  <c:v>5.0935478999999999</c:v>
                </c:pt>
                <c:pt idx="26">
                  <c:v>5.0935478999999999</c:v>
                </c:pt>
                <c:pt idx="27">
                  <c:v>6.4528078999999998</c:v>
                </c:pt>
                <c:pt idx="28">
                  <c:v>6.4528078999999998</c:v>
                </c:pt>
                <c:pt idx="29">
                  <c:v>6.5307408999999996</c:v>
                </c:pt>
                <c:pt idx="30">
                  <c:v>6.5307408999999996</c:v>
                </c:pt>
                <c:pt idx="31">
                  <c:v>7.4928623999999999</c:v>
                </c:pt>
                <c:pt idx="32">
                  <c:v>7.4928623999999999</c:v>
                </c:pt>
                <c:pt idx="33">
                  <c:v>7.8900008999999995</c:v>
                </c:pt>
                <c:pt idx="34">
                  <c:v>7.8900008999999995</c:v>
                </c:pt>
                <c:pt idx="35">
                  <c:v>8.1397129999999986</c:v>
                </c:pt>
              </c:numCache>
            </c:numRef>
          </c:xVal>
          <c:yVal>
            <c:numRef>
              <c:f>'Prairie Island'!$B$22:$B$56</c:f>
              <c:numCache>
                <c:formatCode>General</c:formatCode>
                <c:ptCount val="35"/>
                <c:pt idx="0">
                  <c:v>22.401958855870383</c:v>
                </c:pt>
                <c:pt idx="1">
                  <c:v>22.401958855870383</c:v>
                </c:pt>
                <c:pt idx="2">
                  <c:v>25.056911263621156</c:v>
                </c:pt>
                <c:pt idx="3">
                  <c:v>25.056911263621156</c:v>
                </c:pt>
                <c:pt idx="4">
                  <c:v>29.725053418153294</c:v>
                </c:pt>
                <c:pt idx="5">
                  <c:v>29.725053418153294</c:v>
                </c:pt>
                <c:pt idx="6">
                  <c:v>33.825303111391456</c:v>
                </c:pt>
                <c:pt idx="7">
                  <c:v>33.825303111391456</c:v>
                </c:pt>
                <c:pt idx="8">
                  <c:v>39.689390831938979</c:v>
                </c:pt>
                <c:pt idx="9">
                  <c:v>39.689390831938979</c:v>
                </c:pt>
                <c:pt idx="10">
                  <c:v>44.036613895215119</c:v>
                </c:pt>
                <c:pt idx="11">
                  <c:v>44.036613895215119</c:v>
                </c:pt>
                <c:pt idx="12">
                  <c:v>46.153735279789423</c:v>
                </c:pt>
                <c:pt idx="13">
                  <c:v>46.153735279789423</c:v>
                </c:pt>
                <c:pt idx="14">
                  <c:v>48.039830678250098</c:v>
                </c:pt>
                <c:pt idx="15">
                  <c:v>48.039830678250098</c:v>
                </c:pt>
                <c:pt idx="16">
                  <c:v>61.372677373879561</c:v>
                </c:pt>
                <c:pt idx="17">
                  <c:v>61.372677373879561</c:v>
                </c:pt>
                <c:pt idx="18">
                  <c:v>62.316424056455439</c:v>
                </c:pt>
                <c:pt idx="19">
                  <c:v>62.316424056455439</c:v>
                </c:pt>
                <c:pt idx="20">
                  <c:v>65.250216433352904</c:v>
                </c:pt>
                <c:pt idx="21">
                  <c:v>65.250216433352904</c:v>
                </c:pt>
                <c:pt idx="22">
                  <c:v>66.597893542996914</c:v>
                </c:pt>
                <c:pt idx="23">
                  <c:v>66.597893542996914</c:v>
                </c:pt>
                <c:pt idx="24">
                  <c:v>67.724401561652542</c:v>
                </c:pt>
                <c:pt idx="25">
                  <c:v>67.724401561652542</c:v>
                </c:pt>
                <c:pt idx="26">
                  <c:v>84.385744808762595</c:v>
                </c:pt>
                <c:pt idx="27">
                  <c:v>84.385744808762595</c:v>
                </c:pt>
                <c:pt idx="28">
                  <c:v>85.302252122951415</c:v>
                </c:pt>
                <c:pt idx="29">
                  <c:v>85.302252122951415</c:v>
                </c:pt>
                <c:pt idx="30">
                  <c:v>99.417988599615512</c:v>
                </c:pt>
                <c:pt idx="31">
                  <c:v>99.417988599615512</c:v>
                </c:pt>
                <c:pt idx="32">
                  <c:v>107.15650868680335</c:v>
                </c:pt>
                <c:pt idx="33">
                  <c:v>107.15650868680335</c:v>
                </c:pt>
                <c:pt idx="34">
                  <c:v>112.59130648080055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CA-452E-92E5-EB1CBD56FA4D}"/>
            </c:ext>
          </c:extLst>
        </c:ser>
        <c:ser>
          <c:idx val="4"/>
          <c:order val="4"/>
          <c:tx>
            <c:v>Cooper</c:v>
          </c:tx>
          <c:spPr>
            <a:ln w="19050" cap="rnd">
              <a:solidFill>
                <a:srgbClr val="577590"/>
              </a:solidFill>
              <a:round/>
            </a:ln>
            <a:effectLst/>
          </c:spPr>
          <c:marker>
            <c:symbol val="none"/>
          </c:marker>
          <c:xVal>
            <c:numRef>
              <c:f>Cooper!$A$16:$A$37</c:f>
              <c:numCache>
                <c:formatCode>General</c:formatCode>
                <c:ptCount val="22"/>
                <c:pt idx="0">
                  <c:v>0</c:v>
                </c:pt>
                <c:pt idx="1">
                  <c:v>1.04</c:v>
                </c:pt>
                <c:pt idx="2">
                  <c:v>1.04</c:v>
                </c:pt>
                <c:pt idx="3">
                  <c:v>2.08</c:v>
                </c:pt>
                <c:pt idx="4">
                  <c:v>2.08</c:v>
                </c:pt>
                <c:pt idx="5">
                  <c:v>2.4696639999999999</c:v>
                </c:pt>
                <c:pt idx="6">
                  <c:v>2.4696639999999999</c:v>
                </c:pt>
                <c:pt idx="7">
                  <c:v>2.6552179999999996</c:v>
                </c:pt>
                <c:pt idx="8">
                  <c:v>2.6552179999999996</c:v>
                </c:pt>
                <c:pt idx="9">
                  <c:v>2.8370609999999998</c:v>
                </c:pt>
                <c:pt idx="10">
                  <c:v>2.8370609999999998</c:v>
                </c:pt>
                <c:pt idx="11">
                  <c:v>2.9892159999999999</c:v>
                </c:pt>
                <c:pt idx="12">
                  <c:v>2.9892159999999999</c:v>
                </c:pt>
                <c:pt idx="13">
                  <c:v>3.0819929999999998</c:v>
                </c:pt>
                <c:pt idx="14">
                  <c:v>3.0819929999999998</c:v>
                </c:pt>
                <c:pt idx="15">
                  <c:v>4.1219929999999998</c:v>
                </c:pt>
                <c:pt idx="16">
                  <c:v>4.1219929999999998</c:v>
                </c:pt>
                <c:pt idx="17">
                  <c:v>5.1619929999999998</c:v>
                </c:pt>
                <c:pt idx="18">
                  <c:v>5.1619929999999998</c:v>
                </c:pt>
                <c:pt idx="19">
                  <c:v>5.1991040000000002</c:v>
                </c:pt>
                <c:pt idx="20">
                  <c:v>5.1991040000000002</c:v>
                </c:pt>
                <c:pt idx="21">
                  <c:v>6.2391040000000002</c:v>
                </c:pt>
              </c:numCache>
            </c:numRef>
          </c:xVal>
          <c:yVal>
            <c:numRef>
              <c:f>Cooper!$B$16:$B$37</c:f>
              <c:numCache>
                <c:formatCode>General</c:formatCode>
                <c:ptCount val="22"/>
                <c:pt idx="0">
                  <c:v>39.59570822611569</c:v>
                </c:pt>
                <c:pt idx="1">
                  <c:v>39.59570822611569</c:v>
                </c:pt>
                <c:pt idx="2">
                  <c:v>39.646216129078127</c:v>
                </c:pt>
                <c:pt idx="3">
                  <c:v>39.646216129078127</c:v>
                </c:pt>
                <c:pt idx="4">
                  <c:v>42.054836213315461</c:v>
                </c:pt>
                <c:pt idx="5">
                  <c:v>42.054836213315461</c:v>
                </c:pt>
                <c:pt idx="6">
                  <c:v>43.472706571789665</c:v>
                </c:pt>
                <c:pt idx="7">
                  <c:v>43.472706571789665</c:v>
                </c:pt>
                <c:pt idx="8">
                  <c:v>45.181811686331081</c:v>
                </c:pt>
                <c:pt idx="9">
                  <c:v>45.181811686331081</c:v>
                </c:pt>
                <c:pt idx="10">
                  <c:v>46.617862334704483</c:v>
                </c:pt>
                <c:pt idx="11">
                  <c:v>46.617862334704483</c:v>
                </c:pt>
                <c:pt idx="12">
                  <c:v>48.854562124862355</c:v>
                </c:pt>
                <c:pt idx="13">
                  <c:v>48.854562124862355</c:v>
                </c:pt>
                <c:pt idx="14">
                  <c:v>68.643266609643305</c:v>
                </c:pt>
                <c:pt idx="15">
                  <c:v>68.643266609643305</c:v>
                </c:pt>
                <c:pt idx="16">
                  <c:v>83.471170112416047</c:v>
                </c:pt>
                <c:pt idx="17">
                  <c:v>83.471170112416047</c:v>
                </c:pt>
                <c:pt idx="18">
                  <c:v>84.138209412559902</c:v>
                </c:pt>
                <c:pt idx="19">
                  <c:v>84.138209412559902</c:v>
                </c:pt>
                <c:pt idx="20">
                  <c:v>103.87992015978128</c:v>
                </c:pt>
                <c:pt idx="21">
                  <c:v>103.87992015978128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CA-452E-92E5-EB1CBD56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Amount of CO</a:t>
                </a:r>
                <a:r>
                  <a:rPr lang="en-US" sz="1200" b="1"/>
                  <a:t>2</a:t>
                </a:r>
                <a:r>
                  <a:rPr lang="en-US" sz="1600" b="1"/>
                  <a:t> transported (MMT)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 Cost of CO</a:t>
                </a:r>
                <a:r>
                  <a:rPr lang="en-US" sz="1200" b="1"/>
                  <a:t>2</a:t>
                </a:r>
                <a:r>
                  <a:rPr lang="en-US" sz="1600" b="1"/>
                  <a:t>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'[1]South Texas. Updated Values'!$A$37:$A$100</c:f>
              <c:numCache>
                <c:formatCode>General</c:formatCode>
                <c:ptCount val="64"/>
                <c:pt idx="0">
                  <c:v>0</c:v>
                </c:pt>
                <c:pt idx="1">
                  <c:v>2.0119419000000001</c:v>
                </c:pt>
                <c:pt idx="2">
                  <c:v>2.0119419000000001</c:v>
                </c:pt>
                <c:pt idx="3">
                  <c:v>2.6261595</c:v>
                </c:pt>
                <c:pt idx="4">
                  <c:v>2.6261595</c:v>
                </c:pt>
                <c:pt idx="5">
                  <c:v>4.9661594999999998</c:v>
                </c:pt>
                <c:pt idx="6">
                  <c:v>4.9661594999999998</c:v>
                </c:pt>
                <c:pt idx="7">
                  <c:v>6.2332091999999992</c:v>
                </c:pt>
                <c:pt idx="8">
                  <c:v>6.2332091999999992</c:v>
                </c:pt>
                <c:pt idx="9">
                  <c:v>7.7675726999999988</c:v>
                </c:pt>
                <c:pt idx="10">
                  <c:v>7.7675726999999988</c:v>
                </c:pt>
                <c:pt idx="11">
                  <c:v>8.731225199999999</c:v>
                </c:pt>
                <c:pt idx="12">
                  <c:v>8.731225199999999</c:v>
                </c:pt>
                <c:pt idx="13">
                  <c:v>9.8797499999999996</c:v>
                </c:pt>
                <c:pt idx="14">
                  <c:v>9.8797499999999996</c:v>
                </c:pt>
                <c:pt idx="15">
                  <c:v>10.651667399999999</c:v>
                </c:pt>
                <c:pt idx="16">
                  <c:v>10.651667399999999</c:v>
                </c:pt>
                <c:pt idx="17">
                  <c:v>11.532113099999998</c:v>
                </c:pt>
                <c:pt idx="18">
                  <c:v>11.532113099999998</c:v>
                </c:pt>
                <c:pt idx="19">
                  <c:v>11.769465599999998</c:v>
                </c:pt>
                <c:pt idx="20">
                  <c:v>11.769465599999998</c:v>
                </c:pt>
                <c:pt idx="21">
                  <c:v>11.936464482399106</c:v>
                </c:pt>
                <c:pt idx="22">
                  <c:v>11.936464482399106</c:v>
                </c:pt>
                <c:pt idx="23">
                  <c:v>12.111813308918169</c:v>
                </c:pt>
                <c:pt idx="24">
                  <c:v>12.111813308918169</c:v>
                </c:pt>
                <c:pt idx="25">
                  <c:v>12.312211967797097</c:v>
                </c:pt>
                <c:pt idx="26">
                  <c:v>12.312211967797097</c:v>
                </c:pt>
                <c:pt idx="27">
                  <c:v>12.547391867797097</c:v>
                </c:pt>
                <c:pt idx="28">
                  <c:v>12.547391867797097</c:v>
                </c:pt>
                <c:pt idx="29">
                  <c:v>12.739440582556071</c:v>
                </c:pt>
                <c:pt idx="30">
                  <c:v>12.739440582556071</c:v>
                </c:pt>
                <c:pt idx="31">
                  <c:v>12.906439464955179</c:v>
                </c:pt>
                <c:pt idx="32">
                  <c:v>12.906439464955179</c:v>
                </c:pt>
                <c:pt idx="33">
                  <c:v>13.068300864955178</c:v>
                </c:pt>
                <c:pt idx="34">
                  <c:v>13.068300864955178</c:v>
                </c:pt>
                <c:pt idx="35">
                  <c:v>13.268699523834107</c:v>
                </c:pt>
                <c:pt idx="36">
                  <c:v>13.268699523834107</c:v>
                </c:pt>
                <c:pt idx="37">
                  <c:v>13.343928723834107</c:v>
                </c:pt>
                <c:pt idx="38">
                  <c:v>13.343928723834107</c:v>
                </c:pt>
                <c:pt idx="39">
                  <c:v>13.477527829753393</c:v>
                </c:pt>
                <c:pt idx="40">
                  <c:v>13.477527829753393</c:v>
                </c:pt>
                <c:pt idx="41">
                  <c:v>13.62782682391259</c:v>
                </c:pt>
                <c:pt idx="42">
                  <c:v>13.62782682391259</c:v>
                </c:pt>
                <c:pt idx="43">
                  <c:v>13.731366131000037</c:v>
                </c:pt>
                <c:pt idx="44">
                  <c:v>13.731366131000037</c:v>
                </c:pt>
                <c:pt idx="45">
                  <c:v>13.824885505143538</c:v>
                </c:pt>
                <c:pt idx="46">
                  <c:v>13.824885505143538</c:v>
                </c:pt>
                <c:pt idx="47">
                  <c:v>13.916734890463047</c:v>
                </c:pt>
                <c:pt idx="48">
                  <c:v>13.916734890463047</c:v>
                </c:pt>
                <c:pt idx="49">
                  <c:v>14.008584275782557</c:v>
                </c:pt>
                <c:pt idx="50">
                  <c:v>14.008584275782557</c:v>
                </c:pt>
                <c:pt idx="51">
                  <c:v>14.09208371698211</c:v>
                </c:pt>
                <c:pt idx="52">
                  <c:v>14.09208371698211</c:v>
                </c:pt>
                <c:pt idx="53">
                  <c:v>14.175583158181663</c:v>
                </c:pt>
                <c:pt idx="54">
                  <c:v>14.175583158181663</c:v>
                </c:pt>
                <c:pt idx="55">
                  <c:v>14.252402644085253</c:v>
                </c:pt>
                <c:pt idx="56">
                  <c:v>14.252402644085253</c:v>
                </c:pt>
                <c:pt idx="57">
                  <c:v>14.327552141164851</c:v>
                </c:pt>
                <c:pt idx="58">
                  <c:v>14.327552141164851</c:v>
                </c:pt>
                <c:pt idx="59">
                  <c:v>14.404371627068441</c:v>
                </c:pt>
                <c:pt idx="60">
                  <c:v>14.404371627068441</c:v>
                </c:pt>
                <c:pt idx="61">
                  <c:v>14.46449122473212</c:v>
                </c:pt>
                <c:pt idx="62">
                  <c:v>14.46449122473212</c:v>
                </c:pt>
                <c:pt idx="63">
                  <c:v>14.524610822395799</c:v>
                </c:pt>
              </c:numCache>
            </c:numRef>
          </c:xVal>
          <c:yVal>
            <c:numRef>
              <c:f>'[1]South Texas. Updated Values'!$B$37:$B$100</c:f>
              <c:numCache>
                <c:formatCode>General</c:formatCode>
                <c:ptCount val="64"/>
                <c:pt idx="0">
                  <c:v>17.448880989455958</c:v>
                </c:pt>
                <c:pt idx="1">
                  <c:v>17.448880989455958</c:v>
                </c:pt>
                <c:pt idx="2">
                  <c:v>20.092631102800759</c:v>
                </c:pt>
                <c:pt idx="3">
                  <c:v>20.092631102800759</c:v>
                </c:pt>
                <c:pt idx="4">
                  <c:v>28.287267558524508</c:v>
                </c:pt>
                <c:pt idx="5">
                  <c:v>28.287267558524508</c:v>
                </c:pt>
                <c:pt idx="6">
                  <c:v>43.000896195171251</c:v>
                </c:pt>
                <c:pt idx="7">
                  <c:v>43.000896195171251</c:v>
                </c:pt>
                <c:pt idx="8">
                  <c:v>57.11326841876226</c:v>
                </c:pt>
                <c:pt idx="9">
                  <c:v>57.11326841876226</c:v>
                </c:pt>
                <c:pt idx="10">
                  <c:v>63.680044209425148</c:v>
                </c:pt>
                <c:pt idx="11">
                  <c:v>63.680044209425148</c:v>
                </c:pt>
                <c:pt idx="12">
                  <c:v>71.041355125759935</c:v>
                </c:pt>
                <c:pt idx="13">
                  <c:v>71.041355125759935</c:v>
                </c:pt>
                <c:pt idx="14">
                  <c:v>79.976483225945799</c:v>
                </c:pt>
                <c:pt idx="15">
                  <c:v>79.976483225945799</c:v>
                </c:pt>
                <c:pt idx="16">
                  <c:v>90.297635252776942</c:v>
                </c:pt>
                <c:pt idx="17">
                  <c:v>90.297635252776942</c:v>
                </c:pt>
                <c:pt idx="18">
                  <c:v>94.107862332453095</c:v>
                </c:pt>
                <c:pt idx="19">
                  <c:v>94.107862332453095</c:v>
                </c:pt>
                <c:pt idx="20">
                  <c:v>97.019665021547411</c:v>
                </c:pt>
                <c:pt idx="21">
                  <c:v>97.019665021547411</c:v>
                </c:pt>
                <c:pt idx="22">
                  <c:v>100.24317419747341</c:v>
                </c:pt>
                <c:pt idx="23">
                  <c:v>100.24317419747341</c:v>
                </c:pt>
                <c:pt idx="24">
                  <c:v>103.95214629462264</c:v>
                </c:pt>
                <c:pt idx="25">
                  <c:v>103.95214629462264</c:v>
                </c:pt>
                <c:pt idx="26">
                  <c:v>108.17597656815254</c:v>
                </c:pt>
                <c:pt idx="27">
                  <c:v>108.17597656815254</c:v>
                </c:pt>
                <c:pt idx="28">
                  <c:v>111.55723249874008</c:v>
                </c:pt>
                <c:pt idx="29">
                  <c:v>111.55723249874008</c:v>
                </c:pt>
                <c:pt idx="30">
                  <c:v>114.44597867475467</c:v>
                </c:pt>
                <c:pt idx="31">
                  <c:v>114.44597867475467</c:v>
                </c:pt>
                <c:pt idx="32">
                  <c:v>117.27590387039956</c:v>
                </c:pt>
                <c:pt idx="33">
                  <c:v>117.27590387039956</c:v>
                </c:pt>
                <c:pt idx="34">
                  <c:v>120.96636904600464</c:v>
                </c:pt>
                <c:pt idx="35">
                  <c:v>120.96636904600464</c:v>
                </c:pt>
                <c:pt idx="36">
                  <c:v>122.84064209123675</c:v>
                </c:pt>
                <c:pt idx="37">
                  <c:v>122.84064209123675</c:v>
                </c:pt>
                <c:pt idx="38">
                  <c:v>126.41832310555606</c:v>
                </c:pt>
                <c:pt idx="39">
                  <c:v>126.41832310555606</c:v>
                </c:pt>
                <c:pt idx="40">
                  <c:v>130.42325715402319</c:v>
                </c:pt>
                <c:pt idx="41">
                  <c:v>130.42325715402319</c:v>
                </c:pt>
                <c:pt idx="42">
                  <c:v>134.22409462500434</c:v>
                </c:pt>
                <c:pt idx="43">
                  <c:v>134.22409462500434</c:v>
                </c:pt>
                <c:pt idx="44">
                  <c:v>137.63336153082352</c:v>
                </c:pt>
                <c:pt idx="45">
                  <c:v>137.63336153082352</c:v>
                </c:pt>
                <c:pt idx="46">
                  <c:v>141.05085241323724</c:v>
                </c:pt>
                <c:pt idx="47">
                  <c:v>141.05085241323724</c:v>
                </c:pt>
                <c:pt idx="48">
                  <c:v>144.95173244292377</c:v>
                </c:pt>
                <c:pt idx="49">
                  <c:v>144.95173244292377</c:v>
                </c:pt>
                <c:pt idx="50">
                  <c:v>149.13922087114199</c:v>
                </c:pt>
                <c:pt idx="51">
                  <c:v>149.13922087114199</c:v>
                </c:pt>
                <c:pt idx="52">
                  <c:v>153.31230747906255</c:v>
                </c:pt>
                <c:pt idx="53">
                  <c:v>153.31230747906255</c:v>
                </c:pt>
                <c:pt idx="54">
                  <c:v>157.37086449383037</c:v>
                </c:pt>
                <c:pt idx="55">
                  <c:v>157.37086449383037</c:v>
                </c:pt>
                <c:pt idx="56">
                  <c:v>161.41067545814613</c:v>
                </c:pt>
                <c:pt idx="57">
                  <c:v>161.41067545814613</c:v>
                </c:pt>
                <c:pt idx="58">
                  <c:v>165.62929248056702</c:v>
                </c:pt>
                <c:pt idx="59">
                  <c:v>165.62929248056702</c:v>
                </c:pt>
                <c:pt idx="60">
                  <c:v>169.16777984376736</c:v>
                </c:pt>
                <c:pt idx="61">
                  <c:v>169.16777984376736</c:v>
                </c:pt>
                <c:pt idx="62">
                  <c:v>173.15521234708669</c:v>
                </c:pt>
                <c:pt idx="63">
                  <c:v>173.15521234708669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7-4DA2-976B-2E96B0B1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38112"/>
        <c:axId val="1474833536"/>
      </c:scatterChart>
      <c:valAx>
        <c:axId val="1474838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33536"/>
        <c:crosses val="autoZero"/>
        <c:crossBetween val="midCat"/>
      </c:valAx>
      <c:valAx>
        <c:axId val="14748335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'[1]Prairie Island. Updated Values'!$A$22:$A$57</c:f>
              <c:numCache>
                <c:formatCode>General</c:formatCode>
                <c:ptCount val="36"/>
                <c:pt idx="0">
                  <c:v>0</c:v>
                </c:pt>
                <c:pt idx="1">
                  <c:v>1.1288608999999998</c:v>
                </c:pt>
                <c:pt idx="2">
                  <c:v>1.1288608999999998</c:v>
                </c:pt>
                <c:pt idx="3">
                  <c:v>1.3592599999999999</c:v>
                </c:pt>
                <c:pt idx="4">
                  <c:v>1.3592599999999999</c:v>
                </c:pt>
                <c:pt idx="5">
                  <c:v>1.6004799999999999</c:v>
                </c:pt>
                <c:pt idx="6">
                  <c:v>1.6004799999999999</c:v>
                </c:pt>
                <c:pt idx="7">
                  <c:v>1.8788109999999998</c:v>
                </c:pt>
                <c:pt idx="8">
                  <c:v>1.8788109999999998</c:v>
                </c:pt>
                <c:pt idx="9">
                  <c:v>2.4049932999999997</c:v>
                </c:pt>
                <c:pt idx="10">
                  <c:v>2.4049932999999997</c:v>
                </c:pt>
                <c:pt idx="11">
                  <c:v>2.9543442999999998</c:v>
                </c:pt>
                <c:pt idx="12">
                  <c:v>2.9543442999999998</c:v>
                </c:pt>
                <c:pt idx="13">
                  <c:v>3.1899982999999996</c:v>
                </c:pt>
                <c:pt idx="14">
                  <c:v>3.1899982999999996</c:v>
                </c:pt>
                <c:pt idx="15">
                  <c:v>3.4015302999999997</c:v>
                </c:pt>
                <c:pt idx="16">
                  <c:v>3.4015302999999997</c:v>
                </c:pt>
                <c:pt idx="17">
                  <c:v>4.5110782</c:v>
                </c:pt>
                <c:pt idx="18">
                  <c:v>4.5110782</c:v>
                </c:pt>
                <c:pt idx="19">
                  <c:v>4.6131332</c:v>
                </c:pt>
                <c:pt idx="20">
                  <c:v>4.6131332</c:v>
                </c:pt>
                <c:pt idx="21">
                  <c:v>4.8968598999999999</c:v>
                </c:pt>
                <c:pt idx="22">
                  <c:v>4.8968598999999999</c:v>
                </c:pt>
                <c:pt idx="23">
                  <c:v>5.0081929000000001</c:v>
                </c:pt>
                <c:pt idx="24">
                  <c:v>5.0081929000000001</c:v>
                </c:pt>
                <c:pt idx="25">
                  <c:v>5.0935478999999999</c:v>
                </c:pt>
                <c:pt idx="26">
                  <c:v>5.0935478999999999</c:v>
                </c:pt>
                <c:pt idx="27">
                  <c:v>6.4528078999999998</c:v>
                </c:pt>
                <c:pt idx="28">
                  <c:v>6.4528078999999998</c:v>
                </c:pt>
                <c:pt idx="29">
                  <c:v>6.5307408999999996</c:v>
                </c:pt>
                <c:pt idx="30">
                  <c:v>6.5307408999999996</c:v>
                </c:pt>
                <c:pt idx="31">
                  <c:v>7.4928623999999999</c:v>
                </c:pt>
                <c:pt idx="32">
                  <c:v>7.4928623999999999</c:v>
                </c:pt>
                <c:pt idx="33">
                  <c:v>7.8900008999999995</c:v>
                </c:pt>
                <c:pt idx="34">
                  <c:v>7.8900008999999995</c:v>
                </c:pt>
                <c:pt idx="35">
                  <c:v>8.1397129999999986</c:v>
                </c:pt>
              </c:numCache>
            </c:numRef>
          </c:xVal>
          <c:yVal>
            <c:numRef>
              <c:f>'[1]Prairie Island. Updated Values'!$B$22:$B$57</c:f>
              <c:numCache>
                <c:formatCode>General</c:formatCode>
                <c:ptCount val="36"/>
                <c:pt idx="0">
                  <c:v>22.401958855870383</c:v>
                </c:pt>
                <c:pt idx="1">
                  <c:v>22.401958855870383</c:v>
                </c:pt>
                <c:pt idx="2">
                  <c:v>25.056911263621156</c:v>
                </c:pt>
                <c:pt idx="3">
                  <c:v>25.056911263621156</c:v>
                </c:pt>
                <c:pt idx="4">
                  <c:v>29.725053418153294</c:v>
                </c:pt>
                <c:pt idx="5">
                  <c:v>29.725053418153294</c:v>
                </c:pt>
                <c:pt idx="6">
                  <c:v>33.825303111391456</c:v>
                </c:pt>
                <c:pt idx="7">
                  <c:v>33.825303111391456</c:v>
                </c:pt>
                <c:pt idx="8">
                  <c:v>39.689390831938979</c:v>
                </c:pt>
                <c:pt idx="9">
                  <c:v>39.689390831938979</c:v>
                </c:pt>
                <c:pt idx="10">
                  <c:v>44.036613895215119</c:v>
                </c:pt>
                <c:pt idx="11">
                  <c:v>44.036613895215119</c:v>
                </c:pt>
                <c:pt idx="12">
                  <c:v>46.153735279789423</c:v>
                </c:pt>
                <c:pt idx="13">
                  <c:v>46.153735279789423</c:v>
                </c:pt>
                <c:pt idx="14">
                  <c:v>48.039830678250098</c:v>
                </c:pt>
                <c:pt idx="15">
                  <c:v>48.039830678250098</c:v>
                </c:pt>
                <c:pt idx="16">
                  <c:v>61.372677373879561</c:v>
                </c:pt>
                <c:pt idx="17">
                  <c:v>61.372677373879561</c:v>
                </c:pt>
                <c:pt idx="18">
                  <c:v>62.316424056455439</c:v>
                </c:pt>
                <c:pt idx="19">
                  <c:v>62.316424056455439</c:v>
                </c:pt>
                <c:pt idx="20">
                  <c:v>65.250216433352904</c:v>
                </c:pt>
                <c:pt idx="21">
                  <c:v>65.250216433352904</c:v>
                </c:pt>
                <c:pt idx="22">
                  <c:v>66.597893542996914</c:v>
                </c:pt>
                <c:pt idx="23">
                  <c:v>66.597893542996914</c:v>
                </c:pt>
                <c:pt idx="24">
                  <c:v>67.724401561652542</c:v>
                </c:pt>
                <c:pt idx="25">
                  <c:v>67.724401561652542</c:v>
                </c:pt>
                <c:pt idx="26">
                  <c:v>84.385744808762595</c:v>
                </c:pt>
                <c:pt idx="27">
                  <c:v>84.385744808762595</c:v>
                </c:pt>
                <c:pt idx="28">
                  <c:v>85.302252122951415</c:v>
                </c:pt>
                <c:pt idx="29">
                  <c:v>85.302252122951415</c:v>
                </c:pt>
                <c:pt idx="30">
                  <c:v>99.417988599615512</c:v>
                </c:pt>
                <c:pt idx="31">
                  <c:v>99.417988599615512</c:v>
                </c:pt>
                <c:pt idx="32">
                  <c:v>107.15650868680335</c:v>
                </c:pt>
                <c:pt idx="33">
                  <c:v>107.15650868680335</c:v>
                </c:pt>
                <c:pt idx="34">
                  <c:v>112.59130648080055</c:v>
                </c:pt>
                <c:pt idx="35">
                  <c:v>112.59130648080055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2-43A3-92AC-D8D46750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42496"/>
        <c:axId val="854642080"/>
      </c:scatterChart>
      <c:valAx>
        <c:axId val="85464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42080"/>
        <c:crosses val="autoZero"/>
        <c:crossBetween val="midCat"/>
      </c:valAx>
      <c:valAx>
        <c:axId val="8546420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4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'[1]Davis Besse. Updated Values'!$A$21:$A$52</c:f>
              <c:numCache>
                <c:formatCode>General</c:formatCode>
                <c:ptCount val="32"/>
                <c:pt idx="0">
                  <c:v>0</c:v>
                </c:pt>
                <c:pt idx="1">
                  <c:v>1.36</c:v>
                </c:pt>
                <c:pt idx="2">
                  <c:v>1.36</c:v>
                </c:pt>
                <c:pt idx="3">
                  <c:v>2.5627402000000004</c:v>
                </c:pt>
                <c:pt idx="4">
                  <c:v>2.5627402000000004</c:v>
                </c:pt>
                <c:pt idx="5">
                  <c:v>2.8410712000000005</c:v>
                </c:pt>
                <c:pt idx="6">
                  <c:v>2.8410712000000005</c:v>
                </c:pt>
                <c:pt idx="7">
                  <c:v>2.9672482000000007</c:v>
                </c:pt>
                <c:pt idx="8">
                  <c:v>2.9672482000000007</c:v>
                </c:pt>
                <c:pt idx="9">
                  <c:v>3.1583692000000005</c:v>
                </c:pt>
                <c:pt idx="10">
                  <c:v>3.1583692000000005</c:v>
                </c:pt>
                <c:pt idx="11">
                  <c:v>3.3995902000000005</c:v>
                </c:pt>
                <c:pt idx="12">
                  <c:v>3.3995902000000005</c:v>
                </c:pt>
                <c:pt idx="13">
                  <c:v>3.6500882000000003</c:v>
                </c:pt>
                <c:pt idx="14">
                  <c:v>3.6500882000000003</c:v>
                </c:pt>
                <c:pt idx="15">
                  <c:v>3.7614212000000005</c:v>
                </c:pt>
                <c:pt idx="16">
                  <c:v>3.7614212000000005</c:v>
                </c:pt>
                <c:pt idx="17">
                  <c:v>4.7935960000000009</c:v>
                </c:pt>
                <c:pt idx="18">
                  <c:v>4.7935960000000009</c:v>
                </c:pt>
                <c:pt idx="19">
                  <c:v>5.3374560100000012</c:v>
                </c:pt>
                <c:pt idx="20">
                  <c:v>5.3374560100000012</c:v>
                </c:pt>
                <c:pt idx="21">
                  <c:v>6.1528560000000008</c:v>
                </c:pt>
                <c:pt idx="22">
                  <c:v>6.1528560000000008</c:v>
                </c:pt>
                <c:pt idx="23">
                  <c:v>6.2549110000000008</c:v>
                </c:pt>
                <c:pt idx="24">
                  <c:v>6.2549110000000008</c:v>
                </c:pt>
                <c:pt idx="25">
                  <c:v>6.3476880000000007</c:v>
                </c:pt>
                <c:pt idx="26">
                  <c:v>6.3476880000000007</c:v>
                </c:pt>
                <c:pt idx="27">
                  <c:v>7.7069480000000006</c:v>
                </c:pt>
                <c:pt idx="28">
                  <c:v>7.7069480000000006</c:v>
                </c:pt>
                <c:pt idx="29">
                  <c:v>8.0340331999999997</c:v>
                </c:pt>
                <c:pt idx="30">
                  <c:v>8.0340331999999997</c:v>
                </c:pt>
                <c:pt idx="31">
                  <c:v>8.1905529999999995</c:v>
                </c:pt>
              </c:numCache>
            </c:numRef>
          </c:xVal>
          <c:yVal>
            <c:numRef>
              <c:f>'[1]Davis Besse. Updated Values'!$B$21:$B$52</c:f>
              <c:numCache>
                <c:formatCode>General</c:formatCode>
                <c:ptCount val="32"/>
                <c:pt idx="0">
                  <c:v>19.623853260655228</c:v>
                </c:pt>
                <c:pt idx="1">
                  <c:v>19.623853260655228</c:v>
                </c:pt>
                <c:pt idx="2">
                  <c:v>25.272247870952487</c:v>
                </c:pt>
                <c:pt idx="3">
                  <c:v>25.272247870952487</c:v>
                </c:pt>
                <c:pt idx="4">
                  <c:v>28.69429334702518</c:v>
                </c:pt>
                <c:pt idx="5">
                  <c:v>28.69429334702518</c:v>
                </c:pt>
                <c:pt idx="6">
                  <c:v>30.48496019000352</c:v>
                </c:pt>
                <c:pt idx="7">
                  <c:v>30.48496019000352</c:v>
                </c:pt>
                <c:pt idx="8">
                  <c:v>33.08149871626847</c:v>
                </c:pt>
                <c:pt idx="9">
                  <c:v>33.08149871626847</c:v>
                </c:pt>
                <c:pt idx="10">
                  <c:v>37.097476778093259</c:v>
                </c:pt>
                <c:pt idx="11">
                  <c:v>37.097476778093259</c:v>
                </c:pt>
                <c:pt idx="12">
                  <c:v>40.921018915710668</c:v>
                </c:pt>
                <c:pt idx="13">
                  <c:v>40.921018915710668</c:v>
                </c:pt>
                <c:pt idx="14">
                  <c:v>43.360035936522721</c:v>
                </c:pt>
                <c:pt idx="15">
                  <c:v>43.360035936522721</c:v>
                </c:pt>
                <c:pt idx="16">
                  <c:v>63.975397461914667</c:v>
                </c:pt>
                <c:pt idx="17">
                  <c:v>63.975397461914667</c:v>
                </c:pt>
                <c:pt idx="18">
                  <c:v>72.572493643527764</c:v>
                </c:pt>
                <c:pt idx="19">
                  <c:v>72.572493643527764</c:v>
                </c:pt>
                <c:pt idx="20">
                  <c:v>82.648918146099462</c:v>
                </c:pt>
                <c:pt idx="21">
                  <c:v>82.648918146099462</c:v>
                </c:pt>
                <c:pt idx="22">
                  <c:v>83.993247098465332</c:v>
                </c:pt>
                <c:pt idx="23">
                  <c:v>83.993247098465332</c:v>
                </c:pt>
                <c:pt idx="24">
                  <c:v>85.316515033836524</c:v>
                </c:pt>
                <c:pt idx="25">
                  <c:v>85.316515033836524</c:v>
                </c:pt>
                <c:pt idx="26">
                  <c:v>102.94837359799092</c:v>
                </c:pt>
                <c:pt idx="27">
                  <c:v>102.94837359799092</c:v>
                </c:pt>
                <c:pt idx="28">
                  <c:v>107.27062648642185</c:v>
                </c:pt>
                <c:pt idx="29">
                  <c:v>107.27062648642185</c:v>
                </c:pt>
                <c:pt idx="30">
                  <c:v>110.19366026779859</c:v>
                </c:pt>
                <c:pt idx="31">
                  <c:v>110.19366026779859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0-4953-8AF2-1BD595BA1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  <c:extLst/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CO2 transported (MMT)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228601</xdr:colOff>
      <xdr:row>7</xdr:row>
      <xdr:rowOff>0</xdr:rowOff>
    </xdr:from>
    <xdr:to>
      <xdr:col>14</xdr:col>
      <xdr:colOff>190501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15BC1-3A89-4452-8DCB-6ED5EBBC8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42</xdr:row>
      <xdr:rowOff>0</xdr:rowOff>
    </xdr:from>
    <xdr:to>
      <xdr:col>6</xdr:col>
      <xdr:colOff>704850</xdr:colOff>
      <xdr:row>67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DE488-B305-444D-8FE8-B87304EE7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0</xdr:rowOff>
    </xdr:from>
    <xdr:to>
      <xdr:col>5</xdr:col>
      <xdr:colOff>1228725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ED2ED-73E0-4EA9-8392-8A4FC36CF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180974</xdr:rowOff>
    </xdr:from>
    <xdr:to>
      <xdr:col>7</xdr:col>
      <xdr:colOff>85725</xdr:colOff>
      <xdr:row>37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CFA9C-B190-409C-AE9C-C05C8E50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l-my.sharepoint.com/personal/maria_herreradiaz_inl_gov/Documents/Documents/CO2%20Logistic/CO2%20curve%20data.xlsx" TargetMode="External"/><Relationship Id="rId1" Type="http://schemas.openxmlformats.org/officeDocument/2006/relationships/externalLinkPath" Target="CO2%20curv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 (2)"/>
      <sheetName val="Braidwood (2)"/>
      <sheetName val="Sheet1 (3)"/>
      <sheetName val="Sheet1"/>
      <sheetName val="Sheet1 (2)"/>
      <sheetName val="Sheet2"/>
      <sheetName val="South Texas (2)"/>
      <sheetName val="Palo Verde (2)"/>
      <sheetName val="Prairie Island (2)"/>
      <sheetName val="Davis Besse (2)"/>
      <sheetName val="Cooper (2)"/>
      <sheetName val="Braidwood"/>
      <sheetName val="BraidwoodUpdated"/>
      <sheetName val="Braidwood 50%"/>
      <sheetName val="South Texas"/>
      <sheetName val="South Texas. Updated Values"/>
      <sheetName val="South Texas 50%"/>
      <sheetName val="South Texas1"/>
      <sheetName val="Palo Verde"/>
      <sheetName val="Palo Verde 50%"/>
      <sheetName val="Palo Verde1"/>
      <sheetName val="Prairie Island"/>
      <sheetName val="Prairie Island. Updated Values"/>
      <sheetName val="Prairie Island 50%"/>
      <sheetName val="Davis Besse"/>
      <sheetName val="Davis Besse. Updated Values"/>
      <sheetName val="Davis Besse 50%"/>
      <sheetName val="Cooper"/>
      <sheetName val="Cooper Updated values"/>
      <sheetName val="Cooper 50%"/>
      <sheetName val="CC curve"/>
    </sheetNames>
    <sheetDataSet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7">
          <cell r="A37">
            <v>0</v>
          </cell>
          <cell r="B37">
            <v>17.448880989455958</v>
          </cell>
        </row>
        <row r="38">
          <cell r="A38">
            <v>2.0119419000000001</v>
          </cell>
          <cell r="B38">
            <v>17.448880989455958</v>
          </cell>
        </row>
        <row r="39">
          <cell r="A39">
            <v>2.0119419000000001</v>
          </cell>
          <cell r="B39">
            <v>20.092631102800759</v>
          </cell>
        </row>
        <row r="40">
          <cell r="A40">
            <v>2.6261595</v>
          </cell>
          <cell r="B40">
            <v>20.092631102800759</v>
          </cell>
        </row>
        <row r="41">
          <cell r="A41">
            <v>2.6261595</v>
          </cell>
          <cell r="B41">
            <v>28.287267558524508</v>
          </cell>
        </row>
        <row r="42">
          <cell r="A42">
            <v>4.9661594999999998</v>
          </cell>
          <cell r="B42">
            <v>28.287267558524508</v>
          </cell>
        </row>
        <row r="43">
          <cell r="A43">
            <v>4.9661594999999998</v>
          </cell>
          <cell r="B43">
            <v>43.000896195171251</v>
          </cell>
        </row>
        <row r="44">
          <cell r="A44">
            <v>6.2332091999999992</v>
          </cell>
          <cell r="B44">
            <v>43.000896195171251</v>
          </cell>
        </row>
        <row r="45">
          <cell r="A45">
            <v>6.2332091999999992</v>
          </cell>
          <cell r="B45">
            <v>57.11326841876226</v>
          </cell>
        </row>
        <row r="46">
          <cell r="A46">
            <v>7.7675726999999988</v>
          </cell>
          <cell r="B46">
            <v>57.11326841876226</v>
          </cell>
        </row>
        <row r="47">
          <cell r="A47">
            <v>7.7675726999999988</v>
          </cell>
          <cell r="B47">
            <v>63.680044209425148</v>
          </cell>
        </row>
        <row r="48">
          <cell r="A48">
            <v>8.731225199999999</v>
          </cell>
          <cell r="B48">
            <v>63.680044209425148</v>
          </cell>
        </row>
        <row r="49">
          <cell r="A49">
            <v>8.731225199999999</v>
          </cell>
          <cell r="B49">
            <v>71.041355125759935</v>
          </cell>
        </row>
        <row r="50">
          <cell r="A50">
            <v>9.8797499999999996</v>
          </cell>
          <cell r="B50">
            <v>71.041355125759935</v>
          </cell>
        </row>
        <row r="51">
          <cell r="A51">
            <v>9.8797499999999996</v>
          </cell>
          <cell r="B51">
            <v>79.976483225945799</v>
          </cell>
        </row>
        <row r="52">
          <cell r="A52">
            <v>10.651667399999999</v>
          </cell>
          <cell r="B52">
            <v>79.976483225945799</v>
          </cell>
        </row>
        <row r="53">
          <cell r="A53">
            <v>10.651667399999999</v>
          </cell>
          <cell r="B53">
            <v>90.297635252776942</v>
          </cell>
        </row>
        <row r="54">
          <cell r="A54">
            <v>11.532113099999998</v>
          </cell>
          <cell r="B54">
            <v>90.297635252776942</v>
          </cell>
        </row>
        <row r="55">
          <cell r="A55">
            <v>11.532113099999998</v>
          </cell>
          <cell r="B55">
            <v>94.107862332453095</v>
          </cell>
        </row>
        <row r="56">
          <cell r="A56">
            <v>11.769465599999998</v>
          </cell>
          <cell r="B56">
            <v>94.107862332453095</v>
          </cell>
        </row>
        <row r="57">
          <cell r="A57">
            <v>11.769465599999998</v>
          </cell>
          <cell r="B57">
            <v>97.019665021547411</v>
          </cell>
        </row>
        <row r="58">
          <cell r="A58">
            <v>11.936464482399106</v>
          </cell>
          <cell r="B58">
            <v>97.019665021547411</v>
          </cell>
        </row>
        <row r="59">
          <cell r="A59">
            <v>11.936464482399106</v>
          </cell>
          <cell r="B59">
            <v>100.24317419747341</v>
          </cell>
        </row>
        <row r="60">
          <cell r="A60">
            <v>12.111813308918169</v>
          </cell>
          <cell r="B60">
            <v>100.24317419747341</v>
          </cell>
        </row>
        <row r="61">
          <cell r="A61">
            <v>12.111813308918169</v>
          </cell>
          <cell r="B61">
            <v>103.95214629462264</v>
          </cell>
        </row>
        <row r="62">
          <cell r="A62">
            <v>12.312211967797097</v>
          </cell>
          <cell r="B62">
            <v>103.95214629462264</v>
          </cell>
        </row>
        <row r="63">
          <cell r="A63">
            <v>12.312211967797097</v>
          </cell>
          <cell r="B63">
            <v>108.17597656815254</v>
          </cell>
        </row>
        <row r="64">
          <cell r="A64">
            <v>12.547391867797097</v>
          </cell>
          <cell r="B64">
            <v>108.17597656815254</v>
          </cell>
        </row>
        <row r="65">
          <cell r="A65">
            <v>12.547391867797097</v>
          </cell>
          <cell r="B65">
            <v>111.55723249874008</v>
          </cell>
        </row>
        <row r="66">
          <cell r="A66">
            <v>12.739440582556071</v>
          </cell>
          <cell r="B66">
            <v>111.55723249874008</v>
          </cell>
        </row>
        <row r="67">
          <cell r="A67">
            <v>12.739440582556071</v>
          </cell>
          <cell r="B67">
            <v>114.44597867475467</v>
          </cell>
        </row>
        <row r="68">
          <cell r="A68">
            <v>12.906439464955179</v>
          </cell>
          <cell r="B68">
            <v>114.44597867475467</v>
          </cell>
        </row>
        <row r="69">
          <cell r="A69">
            <v>12.906439464955179</v>
          </cell>
          <cell r="B69">
            <v>117.27590387039956</v>
          </cell>
        </row>
        <row r="70">
          <cell r="A70">
            <v>13.068300864955178</v>
          </cell>
          <cell r="B70">
            <v>117.27590387039956</v>
          </cell>
        </row>
        <row r="71">
          <cell r="A71">
            <v>13.068300864955178</v>
          </cell>
          <cell r="B71">
            <v>120.96636904600464</v>
          </cell>
        </row>
        <row r="72">
          <cell r="A72">
            <v>13.268699523834107</v>
          </cell>
          <cell r="B72">
            <v>120.96636904600464</v>
          </cell>
        </row>
        <row r="73">
          <cell r="A73">
            <v>13.268699523834107</v>
          </cell>
          <cell r="B73">
            <v>122.84064209123675</v>
          </cell>
        </row>
        <row r="74">
          <cell r="A74">
            <v>13.343928723834107</v>
          </cell>
          <cell r="B74">
            <v>122.84064209123675</v>
          </cell>
        </row>
        <row r="75">
          <cell r="A75">
            <v>13.343928723834107</v>
          </cell>
          <cell r="B75">
            <v>126.41832310555606</v>
          </cell>
        </row>
        <row r="76">
          <cell r="A76">
            <v>13.477527829753393</v>
          </cell>
          <cell r="B76">
            <v>126.41832310555606</v>
          </cell>
        </row>
        <row r="77">
          <cell r="A77">
            <v>13.477527829753393</v>
          </cell>
          <cell r="B77">
            <v>130.42325715402319</v>
          </cell>
        </row>
        <row r="78">
          <cell r="A78">
            <v>13.62782682391259</v>
          </cell>
          <cell r="B78">
            <v>130.42325715402319</v>
          </cell>
        </row>
        <row r="79">
          <cell r="A79">
            <v>13.62782682391259</v>
          </cell>
          <cell r="B79">
            <v>134.22409462500434</v>
          </cell>
        </row>
        <row r="80">
          <cell r="A80">
            <v>13.731366131000037</v>
          </cell>
          <cell r="B80">
            <v>134.22409462500434</v>
          </cell>
        </row>
        <row r="81">
          <cell r="A81">
            <v>13.731366131000037</v>
          </cell>
          <cell r="B81">
            <v>137.63336153082352</v>
          </cell>
        </row>
        <row r="82">
          <cell r="A82">
            <v>13.824885505143538</v>
          </cell>
          <cell r="B82">
            <v>137.63336153082352</v>
          </cell>
        </row>
        <row r="83">
          <cell r="A83">
            <v>13.824885505143538</v>
          </cell>
          <cell r="B83">
            <v>141.05085241323724</v>
          </cell>
        </row>
        <row r="84">
          <cell r="A84">
            <v>13.916734890463047</v>
          </cell>
          <cell r="B84">
            <v>141.05085241323724</v>
          </cell>
        </row>
        <row r="85">
          <cell r="A85">
            <v>13.916734890463047</v>
          </cell>
          <cell r="B85">
            <v>144.95173244292377</v>
          </cell>
        </row>
        <row r="86">
          <cell r="A86">
            <v>14.008584275782557</v>
          </cell>
          <cell r="B86">
            <v>144.95173244292377</v>
          </cell>
        </row>
        <row r="87">
          <cell r="A87">
            <v>14.008584275782557</v>
          </cell>
          <cell r="B87">
            <v>149.13922087114199</v>
          </cell>
        </row>
        <row r="88">
          <cell r="A88">
            <v>14.09208371698211</v>
          </cell>
          <cell r="B88">
            <v>149.13922087114199</v>
          </cell>
        </row>
        <row r="89">
          <cell r="A89">
            <v>14.09208371698211</v>
          </cell>
          <cell r="B89">
            <v>153.31230747906255</v>
          </cell>
        </row>
        <row r="90">
          <cell r="A90">
            <v>14.175583158181663</v>
          </cell>
          <cell r="B90">
            <v>153.31230747906255</v>
          </cell>
        </row>
        <row r="91">
          <cell r="A91">
            <v>14.175583158181663</v>
          </cell>
          <cell r="B91">
            <v>157.37086449383037</v>
          </cell>
        </row>
        <row r="92">
          <cell r="A92">
            <v>14.252402644085253</v>
          </cell>
          <cell r="B92">
            <v>157.37086449383037</v>
          </cell>
        </row>
        <row r="93">
          <cell r="A93">
            <v>14.252402644085253</v>
          </cell>
          <cell r="B93">
            <v>161.41067545814613</v>
          </cell>
        </row>
        <row r="94">
          <cell r="A94">
            <v>14.327552141164851</v>
          </cell>
          <cell r="B94">
            <v>161.41067545814613</v>
          </cell>
        </row>
        <row r="95">
          <cell r="A95">
            <v>14.327552141164851</v>
          </cell>
          <cell r="B95">
            <v>165.62929248056702</v>
          </cell>
        </row>
        <row r="96">
          <cell r="A96">
            <v>14.404371627068441</v>
          </cell>
          <cell r="B96">
            <v>165.62929248056702</v>
          </cell>
        </row>
        <row r="97">
          <cell r="A97">
            <v>14.404371627068441</v>
          </cell>
          <cell r="B97">
            <v>169.16777984376736</v>
          </cell>
        </row>
        <row r="98">
          <cell r="A98">
            <v>14.46449122473212</v>
          </cell>
          <cell r="B98">
            <v>169.16777984376736</v>
          </cell>
        </row>
        <row r="99">
          <cell r="A99">
            <v>14.46449122473212</v>
          </cell>
          <cell r="B99">
            <v>173.15521234708669</v>
          </cell>
        </row>
        <row r="100">
          <cell r="A100">
            <v>14.524610822395799</v>
          </cell>
          <cell r="B100">
            <v>173.15521234708669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>
        <row r="22">
          <cell r="A22">
            <v>0</v>
          </cell>
          <cell r="B22">
            <v>22.401958855870383</v>
          </cell>
        </row>
        <row r="23">
          <cell r="A23">
            <v>1.1288608999999998</v>
          </cell>
          <cell r="B23">
            <v>22.401958855870383</v>
          </cell>
        </row>
        <row r="24">
          <cell r="A24">
            <v>1.1288608999999998</v>
          </cell>
          <cell r="B24">
            <v>25.056911263621156</v>
          </cell>
        </row>
        <row r="25">
          <cell r="A25">
            <v>1.3592599999999999</v>
          </cell>
          <cell r="B25">
            <v>25.056911263621156</v>
          </cell>
        </row>
        <row r="26">
          <cell r="A26">
            <v>1.3592599999999999</v>
          </cell>
          <cell r="B26">
            <v>29.725053418153294</v>
          </cell>
        </row>
        <row r="27">
          <cell r="A27">
            <v>1.6004799999999999</v>
          </cell>
          <cell r="B27">
            <v>29.725053418153294</v>
          </cell>
        </row>
        <row r="28">
          <cell r="A28">
            <v>1.6004799999999999</v>
          </cell>
          <cell r="B28">
            <v>33.825303111391456</v>
          </cell>
        </row>
        <row r="29">
          <cell r="A29">
            <v>1.8788109999999998</v>
          </cell>
          <cell r="B29">
            <v>33.825303111391456</v>
          </cell>
        </row>
        <row r="30">
          <cell r="A30">
            <v>1.8788109999999998</v>
          </cell>
          <cell r="B30">
            <v>39.689390831938979</v>
          </cell>
        </row>
        <row r="31">
          <cell r="A31">
            <v>2.4049932999999997</v>
          </cell>
          <cell r="B31">
            <v>39.689390831938979</v>
          </cell>
        </row>
        <row r="32">
          <cell r="A32">
            <v>2.4049932999999997</v>
          </cell>
          <cell r="B32">
            <v>44.036613895215119</v>
          </cell>
        </row>
        <row r="33">
          <cell r="A33">
            <v>2.9543442999999998</v>
          </cell>
          <cell r="B33">
            <v>44.036613895215119</v>
          </cell>
        </row>
        <row r="34">
          <cell r="A34">
            <v>2.9543442999999998</v>
          </cell>
          <cell r="B34">
            <v>46.153735279789423</v>
          </cell>
        </row>
        <row r="35">
          <cell r="A35">
            <v>3.1899982999999996</v>
          </cell>
          <cell r="B35">
            <v>46.153735279789423</v>
          </cell>
        </row>
        <row r="36">
          <cell r="A36">
            <v>3.1899982999999996</v>
          </cell>
          <cell r="B36">
            <v>48.039830678250098</v>
          </cell>
        </row>
        <row r="37">
          <cell r="A37">
            <v>3.4015302999999997</v>
          </cell>
          <cell r="B37">
            <v>48.039830678250098</v>
          </cell>
        </row>
        <row r="38">
          <cell r="A38">
            <v>3.4015302999999997</v>
          </cell>
          <cell r="B38">
            <v>61.372677373879561</v>
          </cell>
        </row>
        <row r="39">
          <cell r="A39">
            <v>4.5110782</v>
          </cell>
          <cell r="B39">
            <v>61.372677373879561</v>
          </cell>
        </row>
        <row r="40">
          <cell r="A40">
            <v>4.5110782</v>
          </cell>
          <cell r="B40">
            <v>62.316424056455439</v>
          </cell>
        </row>
        <row r="41">
          <cell r="A41">
            <v>4.6131332</v>
          </cell>
          <cell r="B41">
            <v>62.316424056455439</v>
          </cell>
        </row>
        <row r="42">
          <cell r="A42">
            <v>4.6131332</v>
          </cell>
          <cell r="B42">
            <v>65.250216433352904</v>
          </cell>
        </row>
        <row r="43">
          <cell r="A43">
            <v>4.8968598999999999</v>
          </cell>
          <cell r="B43">
            <v>65.250216433352904</v>
          </cell>
        </row>
        <row r="44">
          <cell r="A44">
            <v>4.8968598999999999</v>
          </cell>
          <cell r="B44">
            <v>66.597893542996914</v>
          </cell>
        </row>
        <row r="45">
          <cell r="A45">
            <v>5.0081929000000001</v>
          </cell>
          <cell r="B45">
            <v>66.597893542996914</v>
          </cell>
        </row>
        <row r="46">
          <cell r="A46">
            <v>5.0081929000000001</v>
          </cell>
          <cell r="B46">
            <v>67.724401561652542</v>
          </cell>
        </row>
        <row r="47">
          <cell r="A47">
            <v>5.0935478999999999</v>
          </cell>
          <cell r="B47">
            <v>67.724401561652542</v>
          </cell>
        </row>
        <row r="48">
          <cell r="A48">
            <v>5.0935478999999999</v>
          </cell>
          <cell r="B48">
            <v>84.385744808762595</v>
          </cell>
        </row>
        <row r="49">
          <cell r="A49">
            <v>6.4528078999999998</v>
          </cell>
          <cell r="B49">
            <v>84.385744808762595</v>
          </cell>
        </row>
        <row r="50">
          <cell r="A50">
            <v>6.4528078999999998</v>
          </cell>
          <cell r="B50">
            <v>85.302252122951415</v>
          </cell>
        </row>
        <row r="51">
          <cell r="A51">
            <v>6.5307408999999996</v>
          </cell>
          <cell r="B51">
            <v>85.302252122951415</v>
          </cell>
        </row>
        <row r="52">
          <cell r="A52">
            <v>6.5307408999999996</v>
          </cell>
          <cell r="B52">
            <v>99.417988599615512</v>
          </cell>
        </row>
        <row r="53">
          <cell r="A53">
            <v>7.4928623999999999</v>
          </cell>
          <cell r="B53">
            <v>99.417988599615512</v>
          </cell>
        </row>
        <row r="54">
          <cell r="A54">
            <v>7.4928623999999999</v>
          </cell>
          <cell r="B54">
            <v>107.15650868680335</v>
          </cell>
        </row>
        <row r="55">
          <cell r="A55">
            <v>7.8900008999999995</v>
          </cell>
          <cell r="B55">
            <v>107.15650868680335</v>
          </cell>
        </row>
        <row r="56">
          <cell r="A56">
            <v>7.8900008999999995</v>
          </cell>
          <cell r="B56">
            <v>112.59130648080055</v>
          </cell>
        </row>
        <row r="57">
          <cell r="A57">
            <v>8.1397129999999986</v>
          </cell>
          <cell r="B57">
            <v>112.59130648080055</v>
          </cell>
        </row>
      </sheetData>
      <sheetData sheetId="23"/>
      <sheetData sheetId="24"/>
      <sheetData sheetId="25">
        <row r="21">
          <cell r="A21">
            <v>0</v>
          </cell>
          <cell r="B21">
            <v>19.623853260655228</v>
          </cell>
        </row>
        <row r="22">
          <cell r="A22">
            <v>1.36</v>
          </cell>
          <cell r="B22">
            <v>19.623853260655228</v>
          </cell>
        </row>
        <row r="23">
          <cell r="A23">
            <v>1.36</v>
          </cell>
          <cell r="B23">
            <v>25.272247870952487</v>
          </cell>
        </row>
        <row r="24">
          <cell r="A24">
            <v>2.5627402000000004</v>
          </cell>
          <cell r="B24">
            <v>25.272247870952487</v>
          </cell>
        </row>
        <row r="25">
          <cell r="A25">
            <v>2.5627402000000004</v>
          </cell>
          <cell r="B25">
            <v>28.69429334702518</v>
          </cell>
        </row>
        <row r="26">
          <cell r="A26">
            <v>2.8410712000000005</v>
          </cell>
          <cell r="B26">
            <v>28.69429334702518</v>
          </cell>
        </row>
        <row r="27">
          <cell r="A27">
            <v>2.8410712000000005</v>
          </cell>
          <cell r="B27">
            <v>30.48496019000352</v>
          </cell>
        </row>
        <row r="28">
          <cell r="A28">
            <v>2.9672482000000007</v>
          </cell>
          <cell r="B28">
            <v>30.48496019000352</v>
          </cell>
        </row>
        <row r="29">
          <cell r="A29">
            <v>2.9672482000000007</v>
          </cell>
          <cell r="B29">
            <v>33.08149871626847</v>
          </cell>
        </row>
        <row r="30">
          <cell r="A30">
            <v>3.1583692000000005</v>
          </cell>
          <cell r="B30">
            <v>33.08149871626847</v>
          </cell>
        </row>
        <row r="31">
          <cell r="A31">
            <v>3.1583692000000005</v>
          </cell>
          <cell r="B31">
            <v>37.097476778093259</v>
          </cell>
        </row>
        <row r="32">
          <cell r="A32">
            <v>3.3995902000000005</v>
          </cell>
          <cell r="B32">
            <v>37.097476778093259</v>
          </cell>
        </row>
        <row r="33">
          <cell r="A33">
            <v>3.3995902000000005</v>
          </cell>
          <cell r="B33">
            <v>40.921018915710668</v>
          </cell>
        </row>
        <row r="34">
          <cell r="A34">
            <v>3.6500882000000003</v>
          </cell>
          <cell r="B34">
            <v>40.921018915710668</v>
          </cell>
        </row>
        <row r="35">
          <cell r="A35">
            <v>3.6500882000000003</v>
          </cell>
          <cell r="B35">
            <v>43.360035936522721</v>
          </cell>
        </row>
        <row r="36">
          <cell r="A36">
            <v>3.7614212000000005</v>
          </cell>
          <cell r="B36">
            <v>43.360035936522721</v>
          </cell>
        </row>
        <row r="37">
          <cell r="A37">
            <v>3.7614212000000005</v>
          </cell>
          <cell r="B37">
            <v>63.975397461914667</v>
          </cell>
        </row>
        <row r="38">
          <cell r="A38">
            <v>4.7935960000000009</v>
          </cell>
          <cell r="B38">
            <v>63.975397461914667</v>
          </cell>
        </row>
        <row r="39">
          <cell r="A39">
            <v>4.7935960000000009</v>
          </cell>
          <cell r="B39">
            <v>72.572493643527764</v>
          </cell>
        </row>
        <row r="40">
          <cell r="A40">
            <v>5.3374560100000012</v>
          </cell>
          <cell r="B40">
            <v>72.572493643527764</v>
          </cell>
        </row>
        <row r="41">
          <cell r="A41">
            <v>5.3374560100000012</v>
          </cell>
          <cell r="B41">
            <v>82.648918146099462</v>
          </cell>
        </row>
        <row r="42">
          <cell r="A42">
            <v>6.1528560000000008</v>
          </cell>
          <cell r="B42">
            <v>82.648918146099462</v>
          </cell>
        </row>
        <row r="43">
          <cell r="A43">
            <v>6.1528560000000008</v>
          </cell>
          <cell r="B43">
            <v>83.993247098465332</v>
          </cell>
        </row>
        <row r="44">
          <cell r="A44">
            <v>6.2549110000000008</v>
          </cell>
          <cell r="B44">
            <v>83.993247098465332</v>
          </cell>
        </row>
        <row r="45">
          <cell r="A45">
            <v>6.2549110000000008</v>
          </cell>
          <cell r="B45">
            <v>85.316515033836524</v>
          </cell>
        </row>
        <row r="46">
          <cell r="A46">
            <v>6.3476880000000007</v>
          </cell>
          <cell r="B46">
            <v>85.316515033836524</v>
          </cell>
        </row>
        <row r="47">
          <cell r="A47">
            <v>6.3476880000000007</v>
          </cell>
          <cell r="B47">
            <v>102.94837359799092</v>
          </cell>
        </row>
        <row r="48">
          <cell r="A48">
            <v>7.7069480000000006</v>
          </cell>
          <cell r="B48">
            <v>102.94837359799092</v>
          </cell>
        </row>
        <row r="49">
          <cell r="A49">
            <v>7.7069480000000006</v>
          </cell>
          <cell r="B49">
            <v>107.27062648642185</v>
          </cell>
        </row>
        <row r="50">
          <cell r="A50">
            <v>8.0340331999999997</v>
          </cell>
          <cell r="B50">
            <v>107.27062648642185</v>
          </cell>
        </row>
        <row r="51">
          <cell r="A51">
            <v>8.0340331999999997</v>
          </cell>
          <cell r="B51">
            <v>110.19366026779859</v>
          </cell>
        </row>
        <row r="52">
          <cell r="A52">
            <v>8.1905529999999995</v>
          </cell>
          <cell r="B52">
            <v>110.19366026779859</v>
          </cell>
        </row>
      </sheetData>
      <sheetData sheetId="26"/>
      <sheetData sheetId="27"/>
      <sheetData sheetId="28">
        <row r="16">
          <cell r="A16">
            <v>0</v>
          </cell>
          <cell r="B16">
            <v>39.59570822611569</v>
          </cell>
        </row>
        <row r="17">
          <cell r="A17">
            <v>1.04</v>
          </cell>
          <cell r="B17">
            <v>39.59570822611569</v>
          </cell>
        </row>
        <row r="18">
          <cell r="A18">
            <v>1.04</v>
          </cell>
          <cell r="B18">
            <v>39.646216129078127</v>
          </cell>
        </row>
        <row r="19">
          <cell r="A19">
            <v>2.08</v>
          </cell>
          <cell r="B19">
            <v>39.646216129078127</v>
          </cell>
        </row>
        <row r="20">
          <cell r="A20">
            <v>2.08</v>
          </cell>
          <cell r="B20">
            <v>42.054836213315461</v>
          </cell>
        </row>
        <row r="21">
          <cell r="A21">
            <v>2.4696639999999999</v>
          </cell>
          <cell r="B21">
            <v>42.054836213315461</v>
          </cell>
        </row>
        <row r="22">
          <cell r="A22">
            <v>2.4696639999999999</v>
          </cell>
          <cell r="B22">
            <v>43.472706571789665</v>
          </cell>
        </row>
        <row r="23">
          <cell r="A23">
            <v>2.6552179999999996</v>
          </cell>
          <cell r="B23">
            <v>43.472706571789665</v>
          </cell>
        </row>
        <row r="24">
          <cell r="A24">
            <v>2.6552179999999996</v>
          </cell>
          <cell r="B24">
            <v>45.181811686331081</v>
          </cell>
        </row>
        <row r="25">
          <cell r="A25">
            <v>2.8370609999999998</v>
          </cell>
          <cell r="B25">
            <v>45.181811686331081</v>
          </cell>
        </row>
        <row r="26">
          <cell r="A26">
            <v>2.8370609999999998</v>
          </cell>
          <cell r="B26">
            <v>46.617862334704483</v>
          </cell>
        </row>
        <row r="27">
          <cell r="A27">
            <v>2.9892159999999999</v>
          </cell>
          <cell r="B27">
            <v>46.617862334704483</v>
          </cell>
        </row>
        <row r="28">
          <cell r="A28">
            <v>2.9892159999999999</v>
          </cell>
          <cell r="B28">
            <v>48.854562124862355</v>
          </cell>
        </row>
        <row r="29">
          <cell r="A29">
            <v>3.0819929999999998</v>
          </cell>
          <cell r="B29">
            <v>48.854562124862355</v>
          </cell>
        </row>
        <row r="30">
          <cell r="A30">
            <v>3.0819929999999998</v>
          </cell>
          <cell r="B30">
            <v>68.643266609643305</v>
          </cell>
        </row>
        <row r="31">
          <cell r="A31">
            <v>4.1219929999999998</v>
          </cell>
          <cell r="B31">
            <v>68.643266609643305</v>
          </cell>
        </row>
        <row r="32">
          <cell r="A32">
            <v>4.1219929999999998</v>
          </cell>
          <cell r="B32">
            <v>83.471170112416047</v>
          </cell>
        </row>
        <row r="33">
          <cell r="A33">
            <v>5.1619929999999998</v>
          </cell>
          <cell r="B33">
            <v>83.471170112416047</v>
          </cell>
        </row>
        <row r="34">
          <cell r="A34">
            <v>5.1619929999999998</v>
          </cell>
          <cell r="B34">
            <v>84.138209412559902</v>
          </cell>
        </row>
        <row r="35">
          <cell r="A35">
            <v>5.1991040000000002</v>
          </cell>
          <cell r="B35">
            <v>84.138209412559902</v>
          </cell>
        </row>
        <row r="36">
          <cell r="A36">
            <v>5.1991040000000002</v>
          </cell>
          <cell r="B36">
            <v>103.87992015978128</v>
          </cell>
        </row>
        <row r="37">
          <cell r="A37">
            <v>6.2391040000000002</v>
          </cell>
          <cell r="B37">
            <v>103.87992015978128</v>
          </cell>
        </row>
      </sheetData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1BD3-0B64-45CE-A9F4-46EE65D3CE4C}">
  <dimension ref="A1"/>
  <sheetViews>
    <sheetView tabSelected="1" workbookViewId="0">
      <selection activeCell="S20" sqref="S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FBF2-8C39-40E9-8669-406AD17B62B2}">
  <dimension ref="A1:G69"/>
  <sheetViews>
    <sheetView topLeftCell="A32" workbookViewId="0">
      <selection activeCell="J9" sqref="J9"/>
    </sheetView>
  </sheetViews>
  <sheetFormatPr defaultRowHeight="14.5" x14ac:dyDescent="0.35"/>
  <cols>
    <col min="1" max="1" width="25.26953125" customWidth="1"/>
    <col min="2" max="2" width="16" customWidth="1"/>
    <col min="4" max="4" width="17.36328125" customWidth="1"/>
    <col min="5" max="5" width="13.6328125" customWidth="1"/>
    <col min="6" max="6" width="16.54296875" customWidth="1"/>
    <col min="7" max="7" width="13.36328125" customWidth="1"/>
  </cols>
  <sheetData>
    <row r="1" spans="1:7" ht="5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6</v>
      </c>
      <c r="F1" s="4" t="s">
        <v>7</v>
      </c>
      <c r="G1" s="4" t="s">
        <v>8</v>
      </c>
    </row>
    <row r="2" spans="1:7" x14ac:dyDescent="0.35">
      <c r="A2" s="1" t="s">
        <v>9</v>
      </c>
      <c r="B2" s="5" t="s">
        <v>10</v>
      </c>
      <c r="C2" s="6">
        <v>15.024264513594627</v>
      </c>
      <c r="D2" s="6">
        <v>2.5006743</v>
      </c>
      <c r="E2" s="7">
        <v>14.49015587642371</v>
      </c>
      <c r="F2" s="8">
        <f>D2</f>
        <v>2.5006743</v>
      </c>
      <c r="G2" s="9">
        <f>(D2*E2)/F2</f>
        <v>14.490155876423708</v>
      </c>
    </row>
    <row r="3" spans="1:7" x14ac:dyDescent="0.35">
      <c r="A3" s="1" t="s">
        <v>9</v>
      </c>
      <c r="B3" s="5" t="s">
        <v>11</v>
      </c>
      <c r="C3" s="6">
        <v>11.664848391687077</v>
      </c>
      <c r="D3" s="6">
        <v>0.4083039</v>
      </c>
      <c r="E3" s="7">
        <v>29.180456716957593</v>
      </c>
      <c r="F3" s="8">
        <f>F2+D3</f>
        <v>2.9089782</v>
      </c>
      <c r="G3" s="10">
        <f>(D2*E2+E3*D3)/F3</f>
        <v>16.552085087637206</v>
      </c>
    </row>
    <row r="4" spans="1:7" x14ac:dyDescent="0.35">
      <c r="A4" s="1" t="s">
        <v>9</v>
      </c>
      <c r="B4" s="5" t="s">
        <v>12</v>
      </c>
      <c r="C4" s="6">
        <v>16.504452824348203</v>
      </c>
      <c r="D4" s="6">
        <v>0.35324579999999978</v>
      </c>
      <c r="E4" s="7">
        <v>31.8787575301636</v>
      </c>
      <c r="F4" s="8">
        <f>F3+D4</f>
        <v>3.2622239999999998</v>
      </c>
      <c r="G4" s="9">
        <f>(D2*E2+E3*D3+E4*D4)/F4</f>
        <v>18.211714428938784</v>
      </c>
    </row>
    <row r="5" spans="1:7" x14ac:dyDescent="0.35">
      <c r="A5" s="1" t="s">
        <v>13</v>
      </c>
      <c r="B5" s="5" t="s">
        <v>14</v>
      </c>
      <c r="C5" s="5">
        <v>162.6</v>
      </c>
      <c r="D5" s="6">
        <v>1.5347988000000001</v>
      </c>
      <c r="E5" s="7">
        <v>34.789887230694688</v>
      </c>
      <c r="F5" s="8">
        <f>F4+D5</f>
        <v>4.7970227999999997</v>
      </c>
      <c r="G5" s="9">
        <f>(D2*E2+E3*D3+E4*D4+E5*D5)/F5</f>
        <v>23.51587094083354</v>
      </c>
    </row>
    <row r="6" spans="1:7" x14ac:dyDescent="0.35">
      <c r="A6" s="1" t="s">
        <v>15</v>
      </c>
      <c r="B6" s="5" t="s">
        <v>16</v>
      </c>
      <c r="C6" s="5">
        <v>75.5</v>
      </c>
      <c r="D6" s="6">
        <v>0.67727300000000001</v>
      </c>
      <c r="E6" s="7">
        <v>36.933763857120027</v>
      </c>
      <c r="F6" s="8">
        <f>F5+D6</f>
        <v>5.4742958000000002</v>
      </c>
      <c r="G6" s="10">
        <f>(D2*E2+E3*D3+E4*D4+E5*D5+E6*D6)/F6</f>
        <v>25.175915797944128</v>
      </c>
    </row>
    <row r="7" spans="1:7" x14ac:dyDescent="0.35">
      <c r="A7" s="1" t="s">
        <v>15</v>
      </c>
      <c r="B7" s="5" t="s">
        <v>17</v>
      </c>
      <c r="C7" s="11">
        <v>126</v>
      </c>
      <c r="D7" s="12">
        <v>0.69582900000000003</v>
      </c>
      <c r="E7" s="7">
        <v>43.931692235571163</v>
      </c>
      <c r="F7" s="8">
        <f>F6+D7</f>
        <v>6.1701248</v>
      </c>
      <c r="G7" s="10">
        <f>(D2*E2+E3*D3+E4*D4+E5*D5+E6*D6+E7*D7)/F7</f>
        <v>27.291077741316421</v>
      </c>
    </row>
    <row r="8" spans="1:7" x14ac:dyDescent="0.35">
      <c r="A8" s="1" t="s">
        <v>13</v>
      </c>
      <c r="B8" s="5" t="s">
        <v>18</v>
      </c>
      <c r="C8" s="5">
        <v>216.1</v>
      </c>
      <c r="D8" s="6">
        <v>1.1780741999999997</v>
      </c>
      <c r="E8" s="7">
        <v>45.018507783450673</v>
      </c>
      <c r="F8" s="8">
        <f>F7+D8</f>
        <v>7.3481989999999993</v>
      </c>
      <c r="G8" s="10">
        <f>(D2*E2+E3*D3+E4*D4+E5*D5+E6*D6+E7*D7+E8*D8)/F8</f>
        <v>30.13316570939449</v>
      </c>
    </row>
    <row r="9" spans="1:7" x14ac:dyDescent="0.35">
      <c r="A9" s="1" t="s">
        <v>15</v>
      </c>
      <c r="B9" s="11" t="s">
        <v>19</v>
      </c>
      <c r="C9" s="5">
        <v>112.2</v>
      </c>
      <c r="D9" s="6">
        <v>0.53810800000000003</v>
      </c>
      <c r="E9" s="14">
        <v>48.328251568090025</v>
      </c>
      <c r="F9" s="8">
        <f>F8+D9</f>
        <v>7.8863069999999995</v>
      </c>
      <c r="G9" s="9">
        <f>(D2*E2+E3*D3+E4*D4+E5*D5+E6*D6+E7*D7+E8*D8+E9*D9)/F9</f>
        <v>31.374674727652458</v>
      </c>
    </row>
    <row r="10" spans="1:7" x14ac:dyDescent="0.35">
      <c r="A10" s="1" t="s">
        <v>15</v>
      </c>
      <c r="B10" s="5" t="s">
        <v>20</v>
      </c>
      <c r="C10" s="5">
        <v>62.5</v>
      </c>
      <c r="D10" s="6">
        <v>0.278331</v>
      </c>
      <c r="E10" s="7">
        <v>52.742869494704173</v>
      </c>
      <c r="F10" s="8">
        <f>F9+D10</f>
        <v>8.1646380000000001</v>
      </c>
      <c r="G10" s="10">
        <f>(D2*E2+E3*D3+E4*D4+E5*D5+E6*D6+E7*D7+E8*D8+E9*D9+E10*D10)/F10</f>
        <v>32.103112536861914</v>
      </c>
    </row>
    <row r="11" spans="1:7" x14ac:dyDescent="0.35">
      <c r="A11" s="1" t="s">
        <v>13</v>
      </c>
      <c r="B11" s="5" t="s">
        <v>21</v>
      </c>
      <c r="C11" s="5">
        <v>145.6</v>
      </c>
      <c r="D11" s="6">
        <v>0.54935100000000003</v>
      </c>
      <c r="E11" s="7">
        <v>56.008239105298664</v>
      </c>
      <c r="F11" s="8">
        <f>F10+D11</f>
        <v>8.7139889999999998</v>
      </c>
      <c r="G11" s="9">
        <f>(D2*E2+E3*D3+E4*D4+E5*D5+E6*D6+E7*D7+E8*D8+E9*D9+E10*D10+E11*D11)/F11</f>
        <v>33.610149691200448</v>
      </c>
    </row>
    <row r="12" spans="1:7" x14ac:dyDescent="0.35">
      <c r="A12" s="1" t="s">
        <v>15</v>
      </c>
      <c r="B12" s="5" t="s">
        <v>22</v>
      </c>
      <c r="C12" s="5">
        <v>107.6</v>
      </c>
      <c r="D12" s="6">
        <v>0.250498</v>
      </c>
      <c r="E12" s="7">
        <v>72.131558482218935</v>
      </c>
      <c r="F12" s="8">
        <f>F11+D12</f>
        <v>8.9644870000000001</v>
      </c>
      <c r="G12" s="10">
        <f>(D2*E2+E3*D3+E4*D4+E5*D5+E6*D6+E7*D7+E8*D8+E9*D9+E10*D10+E11*D11+E12*D12)/F12</f>
        <v>34.686567768367894</v>
      </c>
    </row>
    <row r="13" spans="1:7" x14ac:dyDescent="0.35">
      <c r="A13" s="1" t="s">
        <v>15</v>
      </c>
      <c r="B13" s="5" t="s">
        <v>23</v>
      </c>
      <c r="C13" s="5">
        <v>124.6</v>
      </c>
      <c r="D13" s="6">
        <v>0.250498</v>
      </c>
      <c r="E13" s="7">
        <v>78.161558482218936</v>
      </c>
      <c r="F13" s="8">
        <f>F12+D13</f>
        <v>9.2149850000000004</v>
      </c>
      <c r="G13" s="9">
        <f>(D2*E2+E3*D3+E4*D4+E5*D5+E6*D6+E7*D7+E8*D8+E9*D9+E10*D10+E11*D11+E12*D12+E13*D13)/F13</f>
        <v>35.868381761970511</v>
      </c>
    </row>
    <row r="14" spans="1:7" x14ac:dyDescent="0.35">
      <c r="A14" s="1" t="s">
        <v>15</v>
      </c>
      <c r="B14" s="5" t="s">
        <v>24</v>
      </c>
      <c r="C14" s="5">
        <v>87.4</v>
      </c>
      <c r="D14" s="6">
        <v>0.168854</v>
      </c>
      <c r="E14" s="7">
        <v>82.654282132958087</v>
      </c>
      <c r="F14" s="8">
        <f>F13+D14</f>
        <v>9.383839</v>
      </c>
      <c r="G14" s="10">
        <f>(D2*E2+E3*D3+E4*D4+E5*D5+E6*D6+E7*D7+E8*D8+E9*D9+E10*D10+E11*D11+E12*D12+E13*D13+E14*D14)/F14</f>
        <v>36.710253241355737</v>
      </c>
    </row>
    <row r="15" spans="1:7" x14ac:dyDescent="0.35">
      <c r="A15" s="1" t="s">
        <v>25</v>
      </c>
      <c r="B15" s="5" t="s">
        <v>26</v>
      </c>
      <c r="C15" s="6">
        <v>47.37362733469265</v>
      </c>
      <c r="D15" s="6">
        <v>1.4912118000000001</v>
      </c>
      <c r="E15" s="7">
        <v>89.175991295992119</v>
      </c>
      <c r="F15" s="8">
        <f>F14+D15</f>
        <v>10.8750508</v>
      </c>
      <c r="G15" s="10">
        <f>(D2*E2+E3*D3+E4*D4+E5*D5+E6*D6+E7*D7+E8*D8+E9*D9+E10*D10+E11*D11+E12*D12+E13*D13+E14*D14+E15*D15)/F15</f>
        <v>43.904475054350193</v>
      </c>
    </row>
    <row r="16" spans="1:7" x14ac:dyDescent="0.35">
      <c r="A16" s="1" t="s">
        <v>15</v>
      </c>
      <c r="B16" s="5" t="s">
        <v>27</v>
      </c>
      <c r="C16" s="5">
        <v>100.8</v>
      </c>
      <c r="D16" s="6">
        <v>0.168854</v>
      </c>
      <c r="E16" s="7">
        <v>89.71428213295809</v>
      </c>
      <c r="F16" s="8">
        <f>F15+D16</f>
        <v>11.0439048</v>
      </c>
      <c r="G16" s="9">
        <f>(D2*E2+E3*D3+E4*D4+E5*D5+E6*D6+E7*D7+E8*D8+E9*D9+E10*D10+E11*D11+E12*D12+E13*D13+E14*D14+E15*D15+E16*D16)/F16</f>
        <v>44.604876706169151</v>
      </c>
    </row>
    <row r="17" spans="1:7" x14ac:dyDescent="0.35">
      <c r="A17" s="1" t="s">
        <v>15</v>
      </c>
      <c r="B17" s="11" t="s">
        <v>28</v>
      </c>
      <c r="C17" s="11">
        <v>125.1</v>
      </c>
      <c r="D17" s="12">
        <v>0.18926499999999999</v>
      </c>
      <c r="E17" s="14">
        <v>94.753390086972772</v>
      </c>
      <c r="F17" s="8">
        <f>F16+D17</f>
        <v>11.233169800000001</v>
      </c>
      <c r="G17" s="10">
        <f>(D2*E2+E3*D3+E4*D4+E5*D5+E6*D6+E7*D7+E8*D8+E9*D9+E10*D10+E11*D11+E12*D12+E13*D13+E14*D14+E15*D15+E16*D16+E17*D17)/F17</f>
        <v>45.449817052839393</v>
      </c>
    </row>
    <row r="18" spans="1:7" x14ac:dyDescent="0.35">
      <c r="A18" s="1" t="s">
        <v>15</v>
      </c>
      <c r="B18" s="5" t="s">
        <v>29</v>
      </c>
      <c r="C18" s="5">
        <v>80.8</v>
      </c>
      <c r="D18" s="6">
        <v>0.10205500000000001</v>
      </c>
      <c r="E18" s="7">
        <v>111.69231339152306</v>
      </c>
      <c r="F18" s="8">
        <f>F17+D18</f>
        <v>11.335224800000001</v>
      </c>
      <c r="G18" s="10">
        <f>(D2*E2+E3*D3+E4*D4+E5*D5+E6*D6+E7*D7+E8*D8+E9*D9+E10*D10+E11*D11+E12*D12+E13*D13+E14*D14+E15*D15+E16*D16+E17*D17+E18*D18)/F18</f>
        <v>46.046221454439298</v>
      </c>
    </row>
    <row r="19" spans="1:7" x14ac:dyDescent="0.35">
      <c r="A19" s="1" t="s">
        <v>30</v>
      </c>
      <c r="B19" s="5" t="s">
        <v>31</v>
      </c>
      <c r="C19" s="5">
        <v>243.7</v>
      </c>
      <c r="D19" s="6">
        <v>1.7457133799999998</v>
      </c>
      <c r="E19" s="7">
        <v>116.39069256086489</v>
      </c>
      <c r="F19" s="8">
        <f>F18+D19</f>
        <v>13.08093818</v>
      </c>
      <c r="G19" s="9">
        <f>(D2*E2+E3*D3+E4*D4+E5*D5+E6*D6+E7*D7+E8*D8+E9*D9+E10*D10+E11*D11+E12*D12+E13*D13+E14*D14+E15*D15+E16*D16+E17*D17+E18*D18+E19*D19)/F19</f>
        <v>55.434025504095814</v>
      </c>
    </row>
    <row r="20" spans="1:7" x14ac:dyDescent="0.35">
      <c r="A20" s="1" t="s">
        <v>30</v>
      </c>
      <c r="B20" s="5" t="s">
        <v>32</v>
      </c>
      <c r="C20" s="5">
        <v>241.2</v>
      </c>
      <c r="D20" s="6">
        <v>1.51651062</v>
      </c>
      <c r="E20" s="7">
        <v>122.78823170989514</v>
      </c>
      <c r="F20" s="8">
        <f>F19+D20</f>
        <v>14.5974488</v>
      </c>
      <c r="G20" s="10">
        <f>(D2*E2+E3*D3+E4*D4+E5*D5+E6*D6+E7*D7+E8*D8+E9*D9+E10*D10+E11*D11+E12*D12+E13*D13+E14*D14+E15*D15+E16*D16+E17*D17+E18*D18+E19*D19+E20*D20)/F20</f>
        <v>62.431369383306034</v>
      </c>
    </row>
    <row r="21" spans="1:7" x14ac:dyDescent="0.35">
      <c r="A21" s="1" t="s">
        <v>33</v>
      </c>
      <c r="B21" s="11" t="s">
        <v>34</v>
      </c>
      <c r="C21" s="6">
        <v>47.25</v>
      </c>
      <c r="D21" s="6">
        <v>3.2622239999999998</v>
      </c>
      <c r="E21" s="7">
        <v>124.95956209417935</v>
      </c>
      <c r="F21" s="8">
        <f>F20+D21</f>
        <v>17.859672799999998</v>
      </c>
      <c r="G21" s="10">
        <f>(D2*E2+E3*D3+E4*D4+E5*D5+E6*D6+E7*D7+E8*D8+E9*D9+E10*D10+E11*D11+E12*D12+E13*D13+E14*D14+E15*D15+E16*D16+E17*D17+E18*D18+E19*D19+E20*D20+E21*D21)/F21</f>
        <v>73.852685620299809</v>
      </c>
    </row>
    <row r="22" spans="1:7" x14ac:dyDescent="0.35">
      <c r="A22" s="1" t="s">
        <v>25</v>
      </c>
      <c r="B22" s="11" t="s">
        <v>35</v>
      </c>
      <c r="C22" s="6">
        <v>194.34775578498193</v>
      </c>
      <c r="D22" s="6">
        <v>0.90773640000000011</v>
      </c>
      <c r="E22" s="7">
        <v>132.71149979533376</v>
      </c>
      <c r="F22" s="8">
        <f>F21+D22</f>
        <v>18.767409199999999</v>
      </c>
      <c r="G22" s="10">
        <f>(D2*E2+E3*D3+E4*D4+E5*D5+E6*D6+E7*D7+E8*D8+E9*D9+E10*D10+E11*D11+E12*D12+E13*D13+E14*D14+E15*D15+E16*D16+E17*D17+E18*D18+E19*D19+E20*D20+E21*D21+E22*D22)/F22</f>
        <v>76.699551030338085</v>
      </c>
    </row>
    <row r="23" spans="1:7" x14ac:dyDescent="0.35">
      <c r="A23" s="1" t="s">
        <v>25</v>
      </c>
      <c r="B23" s="5" t="s">
        <v>36</v>
      </c>
      <c r="C23" s="6">
        <v>343.59145113555797</v>
      </c>
      <c r="D23" s="6">
        <v>0.86327579999999937</v>
      </c>
      <c r="E23" s="7">
        <v>154.28912517896234</v>
      </c>
      <c r="F23" s="8">
        <f>F22+D23</f>
        <v>19.630685</v>
      </c>
      <c r="G23" s="10">
        <f>(D2*E2+E3*D3+E4*D4+E5*D5+E6*D6+E7*D7+E8*D8+E9*D9+E10*D10+E11*D11+E12*D12+E13*D13+E14*D14+E15*D15+E16*D16+E17*D17+E18*D18+E19*D19+E20*D20+E21*D21+E22*D22+E23*D23)/F23</f>
        <v>80.111617481142673</v>
      </c>
    </row>
    <row r="27" spans="1:7" x14ac:dyDescent="0.35">
      <c r="A27" s="15">
        <v>0</v>
      </c>
      <c r="B27">
        <v>14.490155876423708</v>
      </c>
    </row>
    <row r="28" spans="1:7" x14ac:dyDescent="0.35">
      <c r="A28">
        <v>2.5006743</v>
      </c>
      <c r="B28">
        <v>14.490155876423708</v>
      </c>
    </row>
    <row r="29" spans="1:7" x14ac:dyDescent="0.35">
      <c r="A29">
        <v>2.5006743</v>
      </c>
      <c r="B29">
        <v>16.552085087637206</v>
      </c>
    </row>
    <row r="30" spans="1:7" x14ac:dyDescent="0.35">
      <c r="A30">
        <v>2.9089782</v>
      </c>
      <c r="B30">
        <v>16.552085087637206</v>
      </c>
    </row>
    <row r="31" spans="1:7" x14ac:dyDescent="0.35">
      <c r="A31">
        <v>2.9089782</v>
      </c>
      <c r="B31">
        <v>18.211714428938784</v>
      </c>
    </row>
    <row r="32" spans="1:7" x14ac:dyDescent="0.35">
      <c r="A32">
        <v>3.2622239999999998</v>
      </c>
      <c r="B32">
        <v>18.211714428938784</v>
      </c>
    </row>
    <row r="33" spans="1:2" x14ac:dyDescent="0.35">
      <c r="A33">
        <v>3.2622239999999998</v>
      </c>
      <c r="B33">
        <v>23.51587094083354</v>
      </c>
    </row>
    <row r="34" spans="1:2" x14ac:dyDescent="0.35">
      <c r="A34">
        <v>4.7970227999999997</v>
      </c>
      <c r="B34">
        <v>23.51587094083354</v>
      </c>
    </row>
    <row r="35" spans="1:2" x14ac:dyDescent="0.35">
      <c r="A35">
        <v>4.7970227999999997</v>
      </c>
      <c r="B35">
        <v>25.175915797944128</v>
      </c>
    </row>
    <row r="36" spans="1:2" x14ac:dyDescent="0.35">
      <c r="A36">
        <v>5.4742958000000002</v>
      </c>
      <c r="B36">
        <v>25.175915797944128</v>
      </c>
    </row>
    <row r="37" spans="1:2" x14ac:dyDescent="0.35">
      <c r="A37">
        <v>5.4742958000000002</v>
      </c>
      <c r="B37">
        <v>27.291077741316421</v>
      </c>
    </row>
    <row r="38" spans="1:2" x14ac:dyDescent="0.35">
      <c r="A38">
        <v>6.1701248</v>
      </c>
      <c r="B38">
        <v>27.291077741316421</v>
      </c>
    </row>
    <row r="39" spans="1:2" x14ac:dyDescent="0.35">
      <c r="A39">
        <v>6.1701248</v>
      </c>
      <c r="B39">
        <v>30.13316570939449</v>
      </c>
    </row>
    <row r="40" spans="1:2" x14ac:dyDescent="0.35">
      <c r="A40">
        <v>7.3481989999999993</v>
      </c>
      <c r="B40">
        <v>30.13316570939449</v>
      </c>
    </row>
    <row r="41" spans="1:2" x14ac:dyDescent="0.35">
      <c r="A41">
        <v>7.3481989999999993</v>
      </c>
      <c r="B41">
        <v>31.374674727652458</v>
      </c>
    </row>
    <row r="42" spans="1:2" x14ac:dyDescent="0.35">
      <c r="A42">
        <v>7.8863069999999995</v>
      </c>
      <c r="B42">
        <v>31.374674727652458</v>
      </c>
    </row>
    <row r="43" spans="1:2" x14ac:dyDescent="0.35">
      <c r="A43">
        <v>7.8863069999999995</v>
      </c>
      <c r="B43">
        <v>32.103112536861914</v>
      </c>
    </row>
    <row r="44" spans="1:2" x14ac:dyDescent="0.35">
      <c r="A44">
        <v>8.1646380000000001</v>
      </c>
      <c r="B44">
        <v>32.103112536861914</v>
      </c>
    </row>
    <row r="45" spans="1:2" x14ac:dyDescent="0.35">
      <c r="A45">
        <v>8.1646380000000001</v>
      </c>
      <c r="B45">
        <v>33.610149691200448</v>
      </c>
    </row>
    <row r="46" spans="1:2" x14ac:dyDescent="0.35">
      <c r="A46">
        <v>8.7139889999999998</v>
      </c>
      <c r="B46">
        <v>33.610149691200448</v>
      </c>
    </row>
    <row r="47" spans="1:2" x14ac:dyDescent="0.35">
      <c r="A47">
        <v>8.7139889999999998</v>
      </c>
      <c r="B47">
        <v>34.686567768367894</v>
      </c>
    </row>
    <row r="48" spans="1:2" x14ac:dyDescent="0.35">
      <c r="A48">
        <v>8.9644870000000001</v>
      </c>
      <c r="B48">
        <v>34.686567768367894</v>
      </c>
    </row>
    <row r="49" spans="1:2" x14ac:dyDescent="0.35">
      <c r="A49">
        <v>8.9644870000000001</v>
      </c>
      <c r="B49">
        <v>35.868381761970511</v>
      </c>
    </row>
    <row r="50" spans="1:2" x14ac:dyDescent="0.35">
      <c r="A50">
        <v>9.2149850000000004</v>
      </c>
      <c r="B50">
        <v>36.710253241355737</v>
      </c>
    </row>
    <row r="51" spans="1:2" x14ac:dyDescent="0.35">
      <c r="A51">
        <v>9.383839</v>
      </c>
      <c r="B51">
        <v>36.710253241355737</v>
      </c>
    </row>
    <row r="52" spans="1:2" x14ac:dyDescent="0.35">
      <c r="A52">
        <v>9.383839</v>
      </c>
      <c r="B52">
        <v>43.904475054350193</v>
      </c>
    </row>
    <row r="53" spans="1:2" x14ac:dyDescent="0.35">
      <c r="A53">
        <v>10.8750508</v>
      </c>
      <c r="B53">
        <v>43.904475054350193</v>
      </c>
    </row>
    <row r="54" spans="1:2" x14ac:dyDescent="0.35">
      <c r="A54">
        <v>10.8750508</v>
      </c>
      <c r="B54">
        <v>44.604876706169151</v>
      </c>
    </row>
    <row r="55" spans="1:2" x14ac:dyDescent="0.35">
      <c r="A55">
        <v>11.0439048</v>
      </c>
      <c r="B55">
        <v>44.604876706169151</v>
      </c>
    </row>
    <row r="56" spans="1:2" x14ac:dyDescent="0.35">
      <c r="A56">
        <v>11.0439048</v>
      </c>
      <c r="B56">
        <v>45.449817052839393</v>
      </c>
    </row>
    <row r="57" spans="1:2" x14ac:dyDescent="0.35">
      <c r="A57">
        <v>11.233169800000001</v>
      </c>
      <c r="B57">
        <v>45.449817052839393</v>
      </c>
    </row>
    <row r="58" spans="1:2" x14ac:dyDescent="0.35">
      <c r="A58">
        <v>11.233169800000001</v>
      </c>
      <c r="B58">
        <v>46.046221454439298</v>
      </c>
    </row>
    <row r="59" spans="1:2" x14ac:dyDescent="0.35">
      <c r="A59">
        <v>11.335224800000001</v>
      </c>
      <c r="B59">
        <v>46.046221454439298</v>
      </c>
    </row>
    <row r="60" spans="1:2" x14ac:dyDescent="0.35">
      <c r="A60">
        <v>11.335224800000001</v>
      </c>
      <c r="B60">
        <v>55.434025504095814</v>
      </c>
    </row>
    <row r="61" spans="1:2" x14ac:dyDescent="0.35">
      <c r="A61">
        <v>13.08093818</v>
      </c>
      <c r="B61">
        <v>55.434025504095814</v>
      </c>
    </row>
    <row r="62" spans="1:2" x14ac:dyDescent="0.35">
      <c r="A62">
        <v>13.08093818</v>
      </c>
      <c r="B62">
        <v>62.431369383306034</v>
      </c>
    </row>
    <row r="63" spans="1:2" x14ac:dyDescent="0.35">
      <c r="A63">
        <v>14.5974488</v>
      </c>
      <c r="B63">
        <v>62.431369383306034</v>
      </c>
    </row>
    <row r="64" spans="1:2" x14ac:dyDescent="0.35">
      <c r="A64">
        <v>14.5974488</v>
      </c>
      <c r="B64">
        <v>73.852685620299809</v>
      </c>
    </row>
    <row r="65" spans="1:2" x14ac:dyDescent="0.35">
      <c r="A65">
        <v>17.859672799999998</v>
      </c>
      <c r="B65">
        <v>73.852685620299809</v>
      </c>
    </row>
    <row r="66" spans="1:2" x14ac:dyDescent="0.35">
      <c r="A66">
        <v>17.859672799999998</v>
      </c>
      <c r="B66">
        <v>76.699551030338085</v>
      </c>
    </row>
    <row r="67" spans="1:2" x14ac:dyDescent="0.35">
      <c r="A67">
        <v>18.767409199999999</v>
      </c>
      <c r="B67">
        <v>76.699551030338085</v>
      </c>
    </row>
    <row r="68" spans="1:2" x14ac:dyDescent="0.35">
      <c r="A68">
        <v>18.767409199999999</v>
      </c>
      <c r="B68">
        <v>80.111617481142673</v>
      </c>
    </row>
    <row r="69" spans="1:2" x14ac:dyDescent="0.35">
      <c r="A69">
        <v>19.630685</v>
      </c>
      <c r="B69">
        <v>80.111617481142673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3D86-710A-4FE8-B1BF-435B1D6E5B99}">
  <dimension ref="A1:G100"/>
  <sheetViews>
    <sheetView topLeftCell="A63" workbookViewId="0">
      <selection activeCell="F10" sqref="F10"/>
    </sheetView>
  </sheetViews>
  <sheetFormatPr defaultRowHeight="14.5" x14ac:dyDescent="0.35"/>
  <cols>
    <col min="1" max="1" width="15.54296875" customWidth="1"/>
    <col min="2" max="2" width="49.6328125" customWidth="1"/>
    <col min="3" max="3" width="19.81640625" customWidth="1"/>
    <col min="4" max="4" width="20.90625" customWidth="1"/>
    <col min="5" max="5" width="27.26953125" customWidth="1"/>
    <col min="6" max="6" width="22.54296875" customWidth="1"/>
    <col min="7" max="7" width="21.54296875" customWidth="1"/>
  </cols>
  <sheetData>
    <row r="1" spans="1:7" ht="43.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6</v>
      </c>
      <c r="F1" s="4" t="s">
        <v>7</v>
      </c>
      <c r="G1" s="4" t="s">
        <v>8</v>
      </c>
    </row>
    <row r="2" spans="1:7" x14ac:dyDescent="0.35">
      <c r="A2" s="1" t="s">
        <v>37</v>
      </c>
      <c r="B2" s="5" t="s">
        <v>38</v>
      </c>
      <c r="C2" s="16">
        <v>34.061402062057681</v>
      </c>
      <c r="D2" s="16">
        <v>2.0119419000000001</v>
      </c>
      <c r="E2" s="16">
        <v>17.448880989455958</v>
      </c>
      <c r="F2" s="18">
        <f>D2</f>
        <v>2.0119419000000001</v>
      </c>
      <c r="G2" s="18">
        <f>(D2*E2)/F2</f>
        <v>17.448880989455958</v>
      </c>
    </row>
    <row r="3" spans="1:7" x14ac:dyDescent="0.35">
      <c r="A3" s="1" t="s">
        <v>37</v>
      </c>
      <c r="B3" s="5" t="s">
        <v>39</v>
      </c>
      <c r="C3" s="16">
        <v>31.516680484031042</v>
      </c>
      <c r="D3" s="16">
        <v>0.61421760000000003</v>
      </c>
      <c r="E3" s="16">
        <v>28.752545156335128</v>
      </c>
      <c r="F3" s="18">
        <f>F2+D3</f>
        <v>2.6261595</v>
      </c>
      <c r="G3" s="19">
        <f>(D2*E2+E3*D3)/F3</f>
        <v>20.092631102800759</v>
      </c>
    </row>
    <row r="4" spans="1:7" x14ac:dyDescent="0.35">
      <c r="A4" s="1" t="s">
        <v>40</v>
      </c>
      <c r="B4" s="5" t="s">
        <v>41</v>
      </c>
      <c r="C4" s="17">
        <v>319.3</v>
      </c>
      <c r="D4" s="16">
        <v>2.3400000000000003</v>
      </c>
      <c r="E4" s="16">
        <v>37.484029258201964</v>
      </c>
      <c r="F4" s="18">
        <f>F3+D4</f>
        <v>4.9661594999999998</v>
      </c>
      <c r="G4" s="18">
        <f>(D2*E2+E3*D3+E4*D4)/F4</f>
        <v>28.287267558524508</v>
      </c>
    </row>
    <row r="5" spans="1:7" x14ac:dyDescent="0.35">
      <c r="A5" s="1" t="s">
        <v>25</v>
      </c>
      <c r="B5" s="5" t="s">
        <v>42</v>
      </c>
      <c r="C5" s="16">
        <v>77.821930258668502</v>
      </c>
      <c r="D5" s="16">
        <v>1.2670496999999998</v>
      </c>
      <c r="E5" s="16">
        <v>100.67047824341711</v>
      </c>
      <c r="F5" s="18">
        <f>F4+D5</f>
        <v>6.2332091999999992</v>
      </c>
      <c r="G5" s="18">
        <f>(D2*E2+E3*D3+E4*D4+E5*D5)/F5</f>
        <v>43.000896195171251</v>
      </c>
    </row>
    <row r="6" spans="1:7" x14ac:dyDescent="0.35">
      <c r="A6" s="1" t="s">
        <v>30</v>
      </c>
      <c r="B6" s="5" t="s">
        <v>43</v>
      </c>
      <c r="C6" s="16">
        <v>142.42240445240517</v>
      </c>
      <c r="D6" s="16">
        <v>1.5343635</v>
      </c>
      <c r="E6" s="16">
        <v>114.44346975495927</v>
      </c>
      <c r="F6" s="18">
        <f>F5+D6</f>
        <v>7.7675726999999988</v>
      </c>
      <c r="G6" s="19">
        <f>(D2*E2+E3*D3+E4*D4+E5*D5+E6*D6)/F6</f>
        <v>57.11326841876226</v>
      </c>
    </row>
    <row r="7" spans="1:7" x14ac:dyDescent="0.35">
      <c r="A7" s="1" t="s">
        <v>25</v>
      </c>
      <c r="B7" s="5" t="s">
        <v>44</v>
      </c>
      <c r="C7" s="16">
        <v>86.756674402815136</v>
      </c>
      <c r="D7" s="16">
        <v>0.96365249999999991</v>
      </c>
      <c r="E7" s="16">
        <v>116.61189293972357</v>
      </c>
      <c r="F7" s="18">
        <f>F6+D7</f>
        <v>8.731225199999999</v>
      </c>
      <c r="G7" s="19">
        <f>(D2*E2+E3*D3+E4*D4+E5*D5+E6*D6+E7*D7)/F7</f>
        <v>63.680044209425148</v>
      </c>
    </row>
    <row r="8" spans="1:7" x14ac:dyDescent="0.35">
      <c r="A8" s="1" t="s">
        <v>30</v>
      </c>
      <c r="B8" s="5" t="s">
        <v>45</v>
      </c>
      <c r="C8" s="16">
        <v>138.54907642102029</v>
      </c>
      <c r="D8" s="16">
        <v>1.1485248000000001</v>
      </c>
      <c r="E8" s="16">
        <v>127.00293590985567</v>
      </c>
      <c r="F8" s="18">
        <f>F7+D8</f>
        <v>9.8797499999999996</v>
      </c>
      <c r="G8" s="19">
        <f>(D2*E2+E3*D3+E4*D4+E5*D5+E6*D6+E7*D7+E8*D8)/F8</f>
        <v>71.041355125759935</v>
      </c>
    </row>
    <row r="9" spans="1:7" x14ac:dyDescent="0.35">
      <c r="A9" s="1" t="s">
        <v>46</v>
      </c>
      <c r="B9" s="5" t="s">
        <v>47</v>
      </c>
      <c r="C9" s="16">
        <v>97.62145890984489</v>
      </c>
      <c r="D9" s="16">
        <v>0.77191739999999998</v>
      </c>
      <c r="E9" s="16">
        <v>194.33694698516572</v>
      </c>
      <c r="F9" s="18">
        <f>F8+D9</f>
        <v>10.651667399999999</v>
      </c>
      <c r="G9" s="18">
        <f>(D2*E2+E3*D3+E4*D4+E5*D5+E6*D6+E7*D7+E8*D8+E9*D9)/F9</f>
        <v>79.976483225945799</v>
      </c>
    </row>
    <row r="10" spans="1:7" x14ac:dyDescent="0.35">
      <c r="A10" s="1" t="s">
        <v>46</v>
      </c>
      <c r="B10" s="5" t="s">
        <v>48</v>
      </c>
      <c r="C10" s="16">
        <v>325.74806434090976</v>
      </c>
      <c r="D10" s="16">
        <v>0.8804457</v>
      </c>
      <c r="E10" s="16">
        <v>215.163346533599</v>
      </c>
      <c r="F10" s="18">
        <f>F9+D10</f>
        <v>11.532113099999998</v>
      </c>
      <c r="G10" s="19">
        <f>(D2*E2+E3*D3+E4*D4+E5*D5+E6*D6+E7*D7+E8*D8+E9*D9+E10*D10)/F10</f>
        <v>90.297635252776942</v>
      </c>
    </row>
    <row r="11" spans="1:7" x14ac:dyDescent="0.35">
      <c r="A11" s="1" t="s">
        <v>46</v>
      </c>
      <c r="B11" s="5" t="s">
        <v>49</v>
      </c>
      <c r="C11" s="16">
        <v>131.23246180207195</v>
      </c>
      <c r="D11" s="16">
        <v>0.23735249999999999</v>
      </c>
      <c r="E11" s="16">
        <v>279.23323332921188</v>
      </c>
      <c r="F11" s="18">
        <f>F10+D11</f>
        <v>11.769465599999998</v>
      </c>
      <c r="G11" s="18">
        <f>(D2*E2+E3*D3+E4*D4+E5*D5+E6*D6+E7*D7+E8*D8+E9*D9+E10*D10+E11*D11)/F11</f>
        <v>94.107862332453095</v>
      </c>
    </row>
    <row r="12" spans="1:7" x14ac:dyDescent="0.35">
      <c r="A12" s="1" t="s">
        <v>15</v>
      </c>
      <c r="B12" s="5" t="s">
        <v>50</v>
      </c>
      <c r="C12" s="16">
        <v>496.45523727484317</v>
      </c>
      <c r="D12" s="16">
        <v>0.16699888239910726</v>
      </c>
      <c r="E12" s="16">
        <v>302.23278436075907</v>
      </c>
      <c r="F12" s="18">
        <f>F11+D12</f>
        <v>11.936464482399106</v>
      </c>
      <c r="G12" s="19">
        <f>(D2*E2+E3*D3+E4*D4+E5*D5+E6*D6+E7*D7+E8*D8+E9*D9+E10*D10+E11*D11+E12*D12)/F12</f>
        <v>97.019665021547411</v>
      </c>
    </row>
    <row r="13" spans="1:7" x14ac:dyDescent="0.35">
      <c r="A13" s="1" t="s">
        <v>15</v>
      </c>
      <c r="B13" s="5" t="s">
        <v>51</v>
      </c>
      <c r="C13" s="16">
        <v>555.90096829805623</v>
      </c>
      <c r="D13" s="16">
        <v>0.17534882651906264</v>
      </c>
      <c r="E13" s="16">
        <v>319.67608145417108</v>
      </c>
      <c r="F13" s="18">
        <f>F12+D13</f>
        <v>12.111813308918169</v>
      </c>
      <c r="G13" s="18">
        <f>(D2*E2+E3*D3+E4*D4+E5*D5+E6*D6+E7*D7+E8*D8+E9*D9+E10*D10+E11*D11+E12*D12+E13*D13)/F13</f>
        <v>100.24317419747341</v>
      </c>
    </row>
    <row r="14" spans="1:7" x14ac:dyDescent="0.35">
      <c r="A14" s="1" t="s">
        <v>15</v>
      </c>
      <c r="B14" s="5" t="s">
        <v>52</v>
      </c>
      <c r="C14" s="16">
        <v>654.80698313970572</v>
      </c>
      <c r="D14" s="16">
        <v>0.20039865887892871</v>
      </c>
      <c r="E14" s="16">
        <v>328.11720737818121</v>
      </c>
      <c r="F14" s="18">
        <f>F13+D14</f>
        <v>12.312211967797097</v>
      </c>
      <c r="G14" s="19">
        <f>(D2*E2+E3*D3+E4*D4+E5*D5+E6*D6+E7*D7+E8*D8+E9*D9+E10*D10+E11*D11+E12*D12+E13*D13+E14*D14)/F14</f>
        <v>103.95214629462264</v>
      </c>
    </row>
    <row r="15" spans="1:7" x14ac:dyDescent="0.35">
      <c r="A15" s="1" t="s">
        <v>46</v>
      </c>
      <c r="B15" s="5" t="s">
        <v>53</v>
      </c>
      <c r="C15" s="16">
        <v>259.88671262667538</v>
      </c>
      <c r="D15" s="16">
        <v>0.23517990000000003</v>
      </c>
      <c r="E15" s="16">
        <v>329.30326526798859</v>
      </c>
      <c r="F15" s="18">
        <f>F14+D15</f>
        <v>12.547391867797097</v>
      </c>
      <c r="G15" s="19">
        <f>(D2*E2+E3*D3+E4*D4+E5*D5+E6*D6+E7*D7+E8*D8+E9*D9+E10*D10+E11*D11+E12*D12+E13*D13+E14*D14+E15*D15)/F15</f>
        <v>108.17597656815254</v>
      </c>
    </row>
    <row r="16" spans="1:7" x14ac:dyDescent="0.35">
      <c r="A16" s="1" t="s">
        <v>15</v>
      </c>
      <c r="B16" s="5" t="s">
        <v>54</v>
      </c>
      <c r="C16" s="16">
        <v>636.81949195340565</v>
      </c>
      <c r="D16" s="16">
        <v>0.19204871475897334</v>
      </c>
      <c r="E16" s="16">
        <v>332.46963599824119</v>
      </c>
      <c r="F16" s="18">
        <f>F15+D16</f>
        <v>12.739440582556071</v>
      </c>
      <c r="G16" s="18">
        <f>(D2*E2+E3*D3+E4*D4+E5*D5+E6*D6+E7*D7+E8*D8+E9*D9+E10*D10+E11*D11+E12*D12+E13*D13+E14*D14+E15*D15+E16*D16)/F16</f>
        <v>111.55723249874008</v>
      </c>
    </row>
    <row r="17" spans="1:7" x14ac:dyDescent="0.35">
      <c r="A17" s="1" t="s">
        <v>15</v>
      </c>
      <c r="B17" s="5" t="s">
        <v>55</v>
      </c>
      <c r="C17" s="16">
        <v>557.72834147921128</v>
      </c>
      <c r="D17" s="16">
        <v>0.16699888239910726</v>
      </c>
      <c r="E17" s="16">
        <v>334.81278436075911</v>
      </c>
      <c r="F17" s="18">
        <f>F16+D17</f>
        <v>12.906439464955179</v>
      </c>
      <c r="G17" s="19">
        <f>(D2*E2+E3*D3+E4*D4+E5*D5+E6*D6+E7*D7+E8*D8+E9*D9+E10*D10+E11*D11+E12*D12+E13*D13+E14*D14+E15*D15+E16*D16+E17*D17)/F17</f>
        <v>114.44597867475467</v>
      </c>
    </row>
    <row r="18" spans="1:7" x14ac:dyDescent="0.35">
      <c r="A18" s="1" t="s">
        <v>46</v>
      </c>
      <c r="B18" s="5" t="s">
        <v>56</v>
      </c>
      <c r="C18" s="16">
        <v>177.02479589073687</v>
      </c>
      <c r="D18" s="16">
        <v>0.16186140000000002</v>
      </c>
      <c r="E18" s="16">
        <v>342.92734533786518</v>
      </c>
      <c r="F18" s="18">
        <f>F17+D18</f>
        <v>13.068300864955178</v>
      </c>
      <c r="G18" s="19">
        <f>(D2*E2+E3*D3+E4*D4+E5*D5+E6*D6+E7*D7+E8*D8+E9*D9+E10*D10+E11*D11+E12*D12+E13*D13+E14*D14+E15*D15+E16*D16+E17*D17+E18*D18)/F18</f>
        <v>117.27590387039956</v>
      </c>
    </row>
    <row r="19" spans="1:7" x14ac:dyDescent="0.35">
      <c r="A19" s="1" t="s">
        <v>15</v>
      </c>
      <c r="B19" s="5" t="s">
        <v>57</v>
      </c>
      <c r="C19" s="16">
        <v>729.66714678953076</v>
      </c>
      <c r="D19" s="16">
        <v>0.20039865887892871</v>
      </c>
      <c r="E19" s="16">
        <v>361.6272073781812</v>
      </c>
      <c r="F19" s="18">
        <f>F18+D19</f>
        <v>13.268699523834107</v>
      </c>
      <c r="G19" s="18">
        <f>(D2*E2+E3*D3+E4*D4+E5*D5+E6*D6+E7*D7+E8*D8+E9*D9+E10*D10+E11*D11+E12*D12+E13*D13+E14*D14+E15*D15+E16*D16+E17*D17+E18*D18+E19*D19)/F19</f>
        <v>120.96636904600464</v>
      </c>
    </row>
    <row r="20" spans="1:7" x14ac:dyDescent="0.35">
      <c r="A20" s="1" t="s">
        <v>33</v>
      </c>
      <c r="B20" s="5" t="s">
        <v>48</v>
      </c>
      <c r="C20" s="16">
        <v>148.33803153618624</v>
      </c>
      <c r="D20" s="16">
        <v>7.5229199999999996E-2</v>
      </c>
      <c r="E20" s="16">
        <v>453.41927196908068</v>
      </c>
      <c r="F20" s="18">
        <f>F19+D20</f>
        <v>13.343928723834107</v>
      </c>
      <c r="G20" s="19">
        <f>(D2*E2+E3*D3+E4*D4+E5*D5+E6*D6+E7*D7+E8*D8+E9*D9+E10*D10+E11*D11+E12*D12+E13*D13+E14*D14+E15*D15+E16*D16+E17*D17+E18*D18+E19*D19+E20*D20)/F20</f>
        <v>122.84064209123675</v>
      </c>
    </row>
    <row r="21" spans="1:7" x14ac:dyDescent="0.35">
      <c r="A21" s="1" t="s">
        <v>15</v>
      </c>
      <c r="B21" s="5" t="s">
        <v>58</v>
      </c>
      <c r="C21" s="16">
        <v>667.63794577520912</v>
      </c>
      <c r="D21" s="16">
        <v>0.13359910591928581</v>
      </c>
      <c r="E21" s="16">
        <v>483.75844243639779</v>
      </c>
      <c r="F21" s="18">
        <f>F20+D21</f>
        <v>13.477527829753393</v>
      </c>
      <c r="G21" s="19">
        <f>(D2*E2+E3*D3+E4*D4+E5*D5+E6*D6+E7*D7+E8*D8+E9*D9+E10*D10+E11*D11+E12*D12+E13*D13+E14*D14+E15*D15+E16*D16+E17*D17+E18*D18+E19*D19+E20*D20+E21*D21)/F21</f>
        <v>126.41832310555606</v>
      </c>
    </row>
    <row r="22" spans="1:7" x14ac:dyDescent="0.35">
      <c r="A22" s="1" t="s">
        <v>15</v>
      </c>
      <c r="B22" s="5" t="s">
        <v>59</v>
      </c>
      <c r="C22" s="16">
        <v>761.54414387041675</v>
      </c>
      <c r="D22" s="16">
        <v>0.15029899415919654</v>
      </c>
      <c r="E22" s="16">
        <v>489.5514761850236</v>
      </c>
      <c r="F22" s="18">
        <f>F21+D22</f>
        <v>13.62782682391259</v>
      </c>
      <c r="G22" s="19">
        <f>(D2*E2+E3*D3+E4*D4+E5*D5+E6*D6+E7*D7+E8*D8+E9*D9+E10*D10+E11*D11+E12*D12+E13*D13+E14*D14+E15*D15+E16*D16+E17*D17+E18*D18+E19*D19+E20*D20+E21*D21+E22*D22)/F22</f>
        <v>130.42325715402319</v>
      </c>
    </row>
    <row r="23" spans="1:7" x14ac:dyDescent="0.35">
      <c r="A23" s="1" t="s">
        <v>15</v>
      </c>
      <c r="B23" s="5" t="s">
        <v>60</v>
      </c>
      <c r="C23" s="16">
        <v>690.66237652395318</v>
      </c>
      <c r="D23" s="16">
        <v>0.10353930708744648</v>
      </c>
      <c r="E23" s="16">
        <v>634.48970676225997</v>
      </c>
      <c r="F23" s="18">
        <f>F22+D23</f>
        <v>13.731366131000037</v>
      </c>
      <c r="G23" s="19">
        <f>(D2*E2+E3*D3+E4*D4+E5*D5+E6*D6+E7*D7+E8*D8+E9*D9+E10*D10+E11*D11+E12*D12+E13*D13+E14*D14+E15*D15+E16*D16+E17*D17+E18*D18+E19*D19+E20*D20+E21*D21+E22*D22+E23*D23)/F23</f>
        <v>134.22409462500434</v>
      </c>
    </row>
    <row r="24" spans="1:7" x14ac:dyDescent="0.35">
      <c r="A24" s="1" t="s">
        <v>15</v>
      </c>
      <c r="B24" s="5" t="s">
        <v>61</v>
      </c>
      <c r="C24" s="16">
        <v>627.08119358678653</v>
      </c>
      <c r="D24" s="16">
        <v>9.3519374143500075E-2</v>
      </c>
      <c r="E24" s="16">
        <v>638.21297458802644</v>
      </c>
      <c r="F24" s="18">
        <f>F23+D24</f>
        <v>13.824885505143538</v>
      </c>
      <c r="G24" s="19">
        <f>(D2*E2+E3*D3+E4*D4+E5*D5+E6*D6+E7*D7+E8*D8+E9*D9+E10*D10+E11*D11+E12*D12+E13*D13+E14*D14+E15*D15+E16*D16+E17*D17+E18*D18+E19*D19+E20*D20+E21*D21+E22*D22+E23*D23+E24*D24)/F24</f>
        <v>137.63336153082352</v>
      </c>
    </row>
    <row r="25" spans="1:7" x14ac:dyDescent="0.35">
      <c r="A25" s="1" t="s">
        <v>15</v>
      </c>
      <c r="B25" s="5" t="s">
        <v>62</v>
      </c>
      <c r="C25" s="16">
        <v>633.52083993634847</v>
      </c>
      <c r="D25" s="16">
        <v>9.1849385319508994E-2</v>
      </c>
      <c r="E25" s="16">
        <v>655.44101408812855</v>
      </c>
      <c r="F25" s="18">
        <f>F24+D25</f>
        <v>13.916734890463047</v>
      </c>
      <c r="G25" s="19">
        <f>(D2*E2+E3*D3+E4*D4+E5*D5+E6*D6+E7*D7+E8*D8+E9*D9+E10*D10+E11*D11+E12*D12+E13*D13+E14*D14+E15*D15+E16*D16+E17*D17+E18*D18+E19*D19+E20*D20+E21*D21+E22*D22+E23*D23+E24*D24+E25*D25)/F25</f>
        <v>141.05085241323724</v>
      </c>
    </row>
    <row r="26" spans="1:7" x14ac:dyDescent="0.35">
      <c r="A26" s="1" t="s">
        <v>15</v>
      </c>
      <c r="B26" s="5" t="s">
        <v>63</v>
      </c>
      <c r="C26" s="16">
        <v>716.38300237724309</v>
      </c>
      <c r="D26" s="16">
        <v>9.1849385319508994E-2</v>
      </c>
      <c r="E26" s="16">
        <v>736.0010140881285</v>
      </c>
      <c r="F26" s="18">
        <f>F25+D26</f>
        <v>14.008584275782557</v>
      </c>
      <c r="G26" s="19">
        <f>(D2*E2+E3*D3+E4*D4+E5*D5+E6*D6+E7*D7+E8*D8+E9*D9+E10*D10+E11*D11+E12*D12+E13*D13+E14*D14+E15*D15+E16*D16+E17*D17+E18*D18+E19*D19+E20*D20+E21*D21+E22*D22+E23*D23+E24*D24+E25*D25+E26*D26)/F26</f>
        <v>144.95173244292377</v>
      </c>
    </row>
    <row r="27" spans="1:7" x14ac:dyDescent="0.35">
      <c r="A27" s="1" t="s">
        <v>15</v>
      </c>
      <c r="B27" s="5" t="s">
        <v>64</v>
      </c>
      <c r="C27" s="16">
        <v>759.46288130931839</v>
      </c>
      <c r="D27" s="16">
        <v>8.3499441199553631E-2</v>
      </c>
      <c r="E27" s="16">
        <v>851.66828822581806</v>
      </c>
      <c r="F27" s="18">
        <f>F26+D27</f>
        <v>14.09208371698211</v>
      </c>
      <c r="G27" s="19">
        <f>(D2*E2+E3*D3+E4*D4+E5*D5+E6*D6+E7*D7+E8*D8+E9*D9+E10*D10+E11*D11+E12*D12+E13*D13+E14*D14+E15*D15+E16*D16+E17*D17+E18*D18+E19*D19+E20*D20+E21*D21+E22*D22+E23*D23+E24*D24+E25*D25+E26*D26+E27*D27)/F27</f>
        <v>149.13922087114199</v>
      </c>
    </row>
    <row r="28" spans="1:7" x14ac:dyDescent="0.35">
      <c r="A28" s="1" t="s">
        <v>15</v>
      </c>
      <c r="B28" s="5" t="s">
        <v>65</v>
      </c>
      <c r="C28" s="16">
        <v>765.03527438945434</v>
      </c>
      <c r="D28" s="16">
        <v>8.3499441199553631E-2</v>
      </c>
      <c r="E28" s="16">
        <v>857.59828822581812</v>
      </c>
      <c r="F28" s="18">
        <f>F27+D28</f>
        <v>14.175583158181663</v>
      </c>
      <c r="G28" s="19">
        <f>(D2*E2+E3*D3+E4*D4+E5*D5+E6*D6+E7*D7+E8*D8+E9*D9+E10*D10+E11*D11+E12*D12+E13*D13+E14*D14+E15*D15+E16*D16+E17*D17+E18*D18+E19*D19+E20*D20+E21*D21+E22*D22+E23*D23+E24*D24+E25*D25+E26*D26+E27*D27+E28*D28)/F28</f>
        <v>153.31230747906255</v>
      </c>
    </row>
    <row r="29" spans="1:7" x14ac:dyDescent="0.35">
      <c r="A29" s="1" t="s">
        <v>15</v>
      </c>
      <c r="B29" s="5" t="s">
        <v>66</v>
      </c>
      <c r="C29" s="16">
        <v>745.1784169786107</v>
      </c>
      <c r="D29" s="16">
        <v>7.6819485903589349E-2</v>
      </c>
      <c r="E29" s="16">
        <v>906.30079793893901</v>
      </c>
      <c r="F29" s="18">
        <f>F28+D29</f>
        <v>14.252402644085253</v>
      </c>
      <c r="G29" s="19">
        <f>(D2*E2+E3*D3+E4*D4+E5*D5+E6*D6+E7*D7+E8*D8+E9*D9+E10*D10+E11*D11+E12*D12+E13*D13+E14*D14+E15*D15+E16*D16+E17*D17+E18*D18+E19*D19+E20*D20+E21*D21+E22*D22+E23*D23+E24*D24+E25*D25+E26*D26+E27*D27+E28*D28+E29*D29)/F29</f>
        <v>157.37086449383037</v>
      </c>
    </row>
    <row r="30" spans="1:7" x14ac:dyDescent="0.35">
      <c r="A30" s="1" t="s">
        <v>15</v>
      </c>
      <c r="B30" s="5" t="s">
        <v>67</v>
      </c>
      <c r="C30" s="16">
        <v>746.77916143079415</v>
      </c>
      <c r="D30" s="16">
        <v>7.5149497079598268E-2</v>
      </c>
      <c r="E30" s="16">
        <v>927.57698005008262</v>
      </c>
      <c r="F30" s="18">
        <f>F29+D30</f>
        <v>14.327552141164851</v>
      </c>
      <c r="G30" s="19">
        <f>(D2*E2+E3*D3+E4*D4+E5*D5+E6*D6+E7*D7+E8*D8+E9*D9+E10*D10+E11*D11+E12*D12+E13*D13+E14*D14+E15*D15+E16*D16+E17*D17+E18*D18+E19*D19+E20*D20+E21*D21+E22*D22+E23*D23+E24*D24+E25*D25+E26*D26+E27*D27+E28*D28+E29*D29+E30*D30)/F30</f>
        <v>161.41067545814613</v>
      </c>
    </row>
    <row r="31" spans="1:7" x14ac:dyDescent="0.35">
      <c r="A31" s="1" t="s">
        <v>15</v>
      </c>
      <c r="B31" s="5" t="s">
        <v>68</v>
      </c>
      <c r="C31" s="16">
        <v>785.08052244197154</v>
      </c>
      <c r="D31" s="16">
        <v>7.6819485903589349E-2</v>
      </c>
      <c r="E31" s="16">
        <v>952.440797938939</v>
      </c>
      <c r="F31" s="18">
        <f>F30+D31</f>
        <v>14.404371627068441</v>
      </c>
      <c r="G31" s="19">
        <f>(D2*E2+E3*D3+E4*D4+E5*D5+E6*D6+E7*D7+E8*D8+E9*D9+E10*D10+E11*D11+E12*D12+E13*D13+E14*D14+E15*D15+E16*D16+E17*D17+E18*D18+E19*D19+E20*D20+E21*D21+E22*D22+E23*D23+E24*D24+E25*D25+E26*D26+E27*D27+E28*D28+E29*D29+E30*D30+E31*D31)/F31</f>
        <v>165.62929248056702</v>
      </c>
    </row>
    <row r="32" spans="1:7" x14ac:dyDescent="0.35">
      <c r="A32" s="1" t="s">
        <v>15</v>
      </c>
      <c r="B32" s="5" t="s">
        <v>69</v>
      </c>
      <c r="C32" s="16">
        <v>656.53473890558575</v>
      </c>
      <c r="D32" s="16">
        <v>6.0119597663678602E-2</v>
      </c>
      <c r="E32" s="16">
        <v>1016.9726381257213</v>
      </c>
      <c r="F32" s="18">
        <f>F31+D32</f>
        <v>14.46449122473212</v>
      </c>
      <c r="G32" s="19">
        <f>(D2*E2+E3*D3+E4*D4+E5*D5+E6*D6+E7*D7+E8*D8+E9*D9+E10*D10+E11*D11+E12*D12+E13*D13+E14*D14+E15*D15+E16*D16+E17*D17+E18*D18+E19*D19+E20*D20+E21*D21+E22*D22+E23*D23+E24*D24+E25*D25+E26*D26+E27*D27+E28*D28+E29*D29+E30*D30+E31*D31+E32*D32)/F32</f>
        <v>169.16777984376736</v>
      </c>
    </row>
    <row r="33" spans="1:7" x14ac:dyDescent="0.35">
      <c r="A33" s="1" t="s">
        <v>15</v>
      </c>
      <c r="B33" s="5" t="s">
        <v>70</v>
      </c>
      <c r="C33" s="16">
        <v>734.74030286803941</v>
      </c>
      <c r="D33" s="16">
        <v>6.0119597663678602E-2</v>
      </c>
      <c r="E33" s="16">
        <v>1132.5126381257214</v>
      </c>
      <c r="F33" s="18">
        <f>F32+D33</f>
        <v>14.524610822395799</v>
      </c>
      <c r="G33" s="19">
        <f>(D2*E2+E3*D3+E4*D4+E5*D5+E6*D6+E7*D7+E8*D8+E9*D9+E10*D10+E11*D11+E12*D12+E13*D13+E14*D14+E15*D15+E16*D16+E17*D17+E18*D18+E19*D19+E20*D20+E21*D21+E22*D22+E23*D23+E24*D24+E25*D25+E26*D26+E27*D27+E28*D28+E29*D29+E30*D30+E31*D31+E32*D32+E33*D33)/F33</f>
        <v>173.15521234708669</v>
      </c>
    </row>
    <row r="37" spans="1:7" x14ac:dyDescent="0.35">
      <c r="A37">
        <v>0</v>
      </c>
      <c r="B37">
        <v>17.448880989455958</v>
      </c>
    </row>
    <row r="38" spans="1:7" x14ac:dyDescent="0.35">
      <c r="A38">
        <v>2.0119419000000001</v>
      </c>
      <c r="B38">
        <v>17.448880989455958</v>
      </c>
    </row>
    <row r="39" spans="1:7" x14ac:dyDescent="0.35">
      <c r="A39">
        <v>2.0119419000000001</v>
      </c>
      <c r="B39">
        <v>20.092631102800759</v>
      </c>
    </row>
    <row r="40" spans="1:7" x14ac:dyDescent="0.35">
      <c r="A40">
        <v>2.6261595</v>
      </c>
      <c r="B40">
        <v>20.092631102800759</v>
      </c>
    </row>
    <row r="41" spans="1:7" x14ac:dyDescent="0.35">
      <c r="A41">
        <v>2.6261595</v>
      </c>
      <c r="B41">
        <v>28.287267558524508</v>
      </c>
    </row>
    <row r="42" spans="1:7" x14ac:dyDescent="0.35">
      <c r="A42">
        <v>4.9661594999999998</v>
      </c>
      <c r="B42">
        <v>28.287267558524508</v>
      </c>
    </row>
    <row r="43" spans="1:7" x14ac:dyDescent="0.35">
      <c r="A43">
        <v>4.9661594999999998</v>
      </c>
      <c r="B43">
        <v>43.000896195171251</v>
      </c>
    </row>
    <row r="44" spans="1:7" x14ac:dyDescent="0.35">
      <c r="A44">
        <v>6.2332091999999992</v>
      </c>
      <c r="B44">
        <v>43.000896195171251</v>
      </c>
    </row>
    <row r="45" spans="1:7" x14ac:dyDescent="0.35">
      <c r="A45">
        <v>6.2332091999999992</v>
      </c>
      <c r="B45">
        <v>57.11326841876226</v>
      </c>
    </row>
    <row r="46" spans="1:7" x14ac:dyDescent="0.35">
      <c r="A46">
        <v>7.7675726999999988</v>
      </c>
      <c r="B46">
        <v>57.11326841876226</v>
      </c>
    </row>
    <row r="47" spans="1:7" x14ac:dyDescent="0.35">
      <c r="A47">
        <v>7.7675726999999988</v>
      </c>
      <c r="B47">
        <v>63.680044209425148</v>
      </c>
    </row>
    <row r="48" spans="1:7" x14ac:dyDescent="0.35">
      <c r="A48">
        <v>8.731225199999999</v>
      </c>
      <c r="B48">
        <v>63.680044209425148</v>
      </c>
    </row>
    <row r="49" spans="1:2" x14ac:dyDescent="0.35">
      <c r="A49">
        <v>8.731225199999999</v>
      </c>
      <c r="B49">
        <v>71.041355125759935</v>
      </c>
    </row>
    <row r="50" spans="1:2" x14ac:dyDescent="0.35">
      <c r="A50">
        <v>9.8797499999999996</v>
      </c>
      <c r="B50">
        <v>71.041355125759935</v>
      </c>
    </row>
    <row r="51" spans="1:2" x14ac:dyDescent="0.35">
      <c r="A51">
        <v>9.8797499999999996</v>
      </c>
      <c r="B51">
        <v>79.976483225945799</v>
      </c>
    </row>
    <row r="52" spans="1:2" x14ac:dyDescent="0.35">
      <c r="A52">
        <v>10.651667399999999</v>
      </c>
      <c r="B52">
        <v>79.976483225945799</v>
      </c>
    </row>
    <row r="53" spans="1:2" x14ac:dyDescent="0.35">
      <c r="A53">
        <v>10.651667399999999</v>
      </c>
      <c r="B53">
        <v>90.297635252776942</v>
      </c>
    </row>
    <row r="54" spans="1:2" x14ac:dyDescent="0.35">
      <c r="A54">
        <v>11.532113099999998</v>
      </c>
      <c r="B54">
        <v>90.297635252776942</v>
      </c>
    </row>
    <row r="55" spans="1:2" x14ac:dyDescent="0.35">
      <c r="A55">
        <v>11.532113099999998</v>
      </c>
      <c r="B55">
        <v>94.107862332453095</v>
      </c>
    </row>
    <row r="56" spans="1:2" x14ac:dyDescent="0.35">
      <c r="A56">
        <v>11.769465599999998</v>
      </c>
      <c r="B56">
        <v>94.107862332453095</v>
      </c>
    </row>
    <row r="57" spans="1:2" x14ac:dyDescent="0.35">
      <c r="A57">
        <v>11.769465599999998</v>
      </c>
      <c r="B57">
        <v>97.019665021547411</v>
      </c>
    </row>
    <row r="58" spans="1:2" x14ac:dyDescent="0.35">
      <c r="A58">
        <v>11.936464482399106</v>
      </c>
      <c r="B58">
        <v>97.019665021547411</v>
      </c>
    </row>
    <row r="59" spans="1:2" x14ac:dyDescent="0.35">
      <c r="A59">
        <v>11.936464482399106</v>
      </c>
      <c r="B59">
        <v>100.24317419747341</v>
      </c>
    </row>
    <row r="60" spans="1:2" x14ac:dyDescent="0.35">
      <c r="A60">
        <v>12.111813308918169</v>
      </c>
      <c r="B60">
        <v>100.24317419747341</v>
      </c>
    </row>
    <row r="61" spans="1:2" x14ac:dyDescent="0.35">
      <c r="A61">
        <v>12.111813308918169</v>
      </c>
      <c r="B61">
        <v>103.95214629462264</v>
      </c>
    </row>
    <row r="62" spans="1:2" x14ac:dyDescent="0.35">
      <c r="A62">
        <v>12.312211967797097</v>
      </c>
      <c r="B62">
        <v>103.95214629462264</v>
      </c>
    </row>
    <row r="63" spans="1:2" x14ac:dyDescent="0.35">
      <c r="A63">
        <v>12.312211967797097</v>
      </c>
      <c r="B63">
        <v>108.17597656815254</v>
      </c>
    </row>
    <row r="64" spans="1:2" x14ac:dyDescent="0.35">
      <c r="A64">
        <v>12.547391867797097</v>
      </c>
      <c r="B64">
        <v>108.17597656815254</v>
      </c>
    </row>
    <row r="65" spans="1:2" x14ac:dyDescent="0.35">
      <c r="A65">
        <v>12.547391867797097</v>
      </c>
      <c r="B65">
        <v>111.55723249874008</v>
      </c>
    </row>
    <row r="66" spans="1:2" x14ac:dyDescent="0.35">
      <c r="A66">
        <v>12.739440582556071</v>
      </c>
      <c r="B66">
        <v>111.55723249874008</v>
      </c>
    </row>
    <row r="67" spans="1:2" x14ac:dyDescent="0.35">
      <c r="A67">
        <v>12.739440582556071</v>
      </c>
      <c r="B67">
        <v>114.44597867475467</v>
      </c>
    </row>
    <row r="68" spans="1:2" x14ac:dyDescent="0.35">
      <c r="A68">
        <v>12.906439464955179</v>
      </c>
      <c r="B68">
        <v>114.44597867475467</v>
      </c>
    </row>
    <row r="69" spans="1:2" x14ac:dyDescent="0.35">
      <c r="A69">
        <v>12.906439464955179</v>
      </c>
      <c r="B69">
        <v>117.27590387039956</v>
      </c>
    </row>
    <row r="70" spans="1:2" x14ac:dyDescent="0.35">
      <c r="A70">
        <v>13.068300864955178</v>
      </c>
      <c r="B70">
        <v>117.27590387039956</v>
      </c>
    </row>
    <row r="71" spans="1:2" x14ac:dyDescent="0.35">
      <c r="A71">
        <v>13.068300864955178</v>
      </c>
      <c r="B71">
        <v>120.96636904600464</v>
      </c>
    </row>
    <row r="72" spans="1:2" x14ac:dyDescent="0.35">
      <c r="A72">
        <v>13.268699523834107</v>
      </c>
      <c r="B72">
        <v>120.96636904600464</v>
      </c>
    </row>
    <row r="73" spans="1:2" x14ac:dyDescent="0.35">
      <c r="A73">
        <v>13.268699523834107</v>
      </c>
      <c r="B73">
        <v>122.84064209123675</v>
      </c>
    </row>
    <row r="74" spans="1:2" x14ac:dyDescent="0.35">
      <c r="A74">
        <v>13.343928723834107</v>
      </c>
      <c r="B74">
        <v>122.84064209123675</v>
      </c>
    </row>
    <row r="75" spans="1:2" x14ac:dyDescent="0.35">
      <c r="A75">
        <v>13.343928723834107</v>
      </c>
      <c r="B75">
        <v>126.41832310555606</v>
      </c>
    </row>
    <row r="76" spans="1:2" x14ac:dyDescent="0.35">
      <c r="A76">
        <v>13.477527829753393</v>
      </c>
      <c r="B76">
        <v>126.41832310555606</v>
      </c>
    </row>
    <row r="77" spans="1:2" x14ac:dyDescent="0.35">
      <c r="A77">
        <v>13.477527829753393</v>
      </c>
      <c r="B77">
        <v>130.42325715402319</v>
      </c>
    </row>
    <row r="78" spans="1:2" x14ac:dyDescent="0.35">
      <c r="A78">
        <v>13.62782682391259</v>
      </c>
      <c r="B78">
        <v>130.42325715402319</v>
      </c>
    </row>
    <row r="79" spans="1:2" x14ac:dyDescent="0.35">
      <c r="A79">
        <v>13.62782682391259</v>
      </c>
      <c r="B79">
        <v>134.22409462500434</v>
      </c>
    </row>
    <row r="80" spans="1:2" x14ac:dyDescent="0.35">
      <c r="A80">
        <v>13.731366131000037</v>
      </c>
      <c r="B80">
        <v>134.22409462500434</v>
      </c>
    </row>
    <row r="81" spans="1:2" x14ac:dyDescent="0.35">
      <c r="A81">
        <v>13.731366131000037</v>
      </c>
      <c r="B81">
        <v>137.63336153082352</v>
      </c>
    </row>
    <row r="82" spans="1:2" x14ac:dyDescent="0.35">
      <c r="A82">
        <v>13.824885505143538</v>
      </c>
      <c r="B82">
        <v>137.63336153082352</v>
      </c>
    </row>
    <row r="83" spans="1:2" x14ac:dyDescent="0.35">
      <c r="A83">
        <v>13.824885505143538</v>
      </c>
      <c r="B83">
        <v>141.05085241323724</v>
      </c>
    </row>
    <row r="84" spans="1:2" x14ac:dyDescent="0.35">
      <c r="A84">
        <v>13.916734890463047</v>
      </c>
      <c r="B84">
        <v>141.05085241323724</v>
      </c>
    </row>
    <row r="85" spans="1:2" x14ac:dyDescent="0.35">
      <c r="A85">
        <v>13.916734890463047</v>
      </c>
      <c r="B85">
        <v>144.95173244292377</v>
      </c>
    </row>
    <row r="86" spans="1:2" x14ac:dyDescent="0.35">
      <c r="A86">
        <v>14.008584275782557</v>
      </c>
      <c r="B86">
        <v>144.95173244292377</v>
      </c>
    </row>
    <row r="87" spans="1:2" x14ac:dyDescent="0.35">
      <c r="A87">
        <v>14.008584275782557</v>
      </c>
      <c r="B87">
        <v>149.13922087114199</v>
      </c>
    </row>
    <row r="88" spans="1:2" x14ac:dyDescent="0.35">
      <c r="A88">
        <v>14.09208371698211</v>
      </c>
      <c r="B88">
        <v>149.13922087114199</v>
      </c>
    </row>
    <row r="89" spans="1:2" x14ac:dyDescent="0.35">
      <c r="A89">
        <v>14.09208371698211</v>
      </c>
      <c r="B89">
        <v>153.31230747906255</v>
      </c>
    </row>
    <row r="90" spans="1:2" x14ac:dyDescent="0.35">
      <c r="A90">
        <v>14.175583158181663</v>
      </c>
      <c r="B90">
        <v>153.31230747906255</v>
      </c>
    </row>
    <row r="91" spans="1:2" x14ac:dyDescent="0.35">
      <c r="A91">
        <v>14.175583158181663</v>
      </c>
      <c r="B91">
        <v>157.37086449383037</v>
      </c>
    </row>
    <row r="92" spans="1:2" x14ac:dyDescent="0.35">
      <c r="A92">
        <v>14.252402644085253</v>
      </c>
      <c r="B92">
        <v>157.37086449383037</v>
      </c>
    </row>
    <row r="93" spans="1:2" x14ac:dyDescent="0.35">
      <c r="A93">
        <v>14.252402644085253</v>
      </c>
      <c r="B93">
        <v>161.41067545814613</v>
      </c>
    </row>
    <row r="94" spans="1:2" x14ac:dyDescent="0.35">
      <c r="A94">
        <v>14.327552141164851</v>
      </c>
      <c r="B94">
        <v>161.41067545814613</v>
      </c>
    </row>
    <row r="95" spans="1:2" x14ac:dyDescent="0.35">
      <c r="A95">
        <v>14.327552141164851</v>
      </c>
      <c r="B95">
        <v>165.62929248056702</v>
      </c>
    </row>
    <row r="96" spans="1:2" x14ac:dyDescent="0.35">
      <c r="A96">
        <v>14.404371627068441</v>
      </c>
      <c r="B96">
        <v>165.62929248056702</v>
      </c>
    </row>
    <row r="97" spans="1:2" x14ac:dyDescent="0.35">
      <c r="A97">
        <v>14.404371627068441</v>
      </c>
      <c r="B97">
        <v>169.16777984376736</v>
      </c>
    </row>
    <row r="98" spans="1:2" x14ac:dyDescent="0.35">
      <c r="A98">
        <v>14.46449122473212</v>
      </c>
      <c r="B98">
        <v>169.16777984376736</v>
      </c>
    </row>
    <row r="99" spans="1:2" x14ac:dyDescent="0.35">
      <c r="A99">
        <v>14.46449122473212</v>
      </c>
      <c r="B99">
        <v>173.15521234708669</v>
      </c>
    </row>
    <row r="100" spans="1:2" x14ac:dyDescent="0.35">
      <c r="A100">
        <v>14.524610822395799</v>
      </c>
      <c r="B100">
        <v>173.15521234708669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93F9-B0D3-4EC3-9F1D-30CC9D9963A6}">
  <dimension ref="A1:G57"/>
  <sheetViews>
    <sheetView topLeftCell="A20" workbookViewId="0">
      <selection activeCell="L15" sqref="L15"/>
    </sheetView>
  </sheetViews>
  <sheetFormatPr defaultRowHeight="14.5" x14ac:dyDescent="0.35"/>
  <cols>
    <col min="1" max="1" width="15.54296875" customWidth="1"/>
    <col min="2" max="2" width="16.6328125" customWidth="1"/>
    <col min="3" max="3" width="17.36328125" customWidth="1"/>
    <col min="4" max="4" width="16" customWidth="1"/>
    <col min="5" max="5" width="16.26953125" customWidth="1"/>
    <col min="6" max="6" width="20.7265625" customWidth="1"/>
    <col min="7" max="7" width="18.54296875" customWidth="1"/>
  </cols>
  <sheetData>
    <row r="1" spans="1:7" ht="43.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6</v>
      </c>
      <c r="F1" s="4" t="s">
        <v>7</v>
      </c>
      <c r="G1" s="4" t="s">
        <v>8</v>
      </c>
    </row>
    <row r="2" spans="1:7" x14ac:dyDescent="0.35">
      <c r="A2" s="1" t="s">
        <v>9</v>
      </c>
      <c r="B2" s="5" t="s">
        <v>71</v>
      </c>
      <c r="C2" s="20">
        <v>31.68538071026526</v>
      </c>
      <c r="D2" s="6">
        <v>1.1288608999999998</v>
      </c>
      <c r="E2" s="21">
        <v>22.401958855870383</v>
      </c>
      <c r="F2" s="8">
        <f>D2</f>
        <v>1.1288608999999998</v>
      </c>
      <c r="G2" s="9">
        <f>(D2*E2)/F2</f>
        <v>22.401958855870383</v>
      </c>
    </row>
    <row r="3" spans="1:7" x14ac:dyDescent="0.35">
      <c r="A3" s="1" t="s">
        <v>9</v>
      </c>
      <c r="B3" s="5" t="s">
        <v>72</v>
      </c>
      <c r="C3" s="20">
        <v>18.207501803056907</v>
      </c>
      <c r="D3" s="6">
        <v>0.2303991</v>
      </c>
      <c r="E3" s="21">
        <v>38.065086922600329</v>
      </c>
      <c r="F3" s="8">
        <f>F2+D3</f>
        <v>1.3592599999999999</v>
      </c>
      <c r="G3" s="10">
        <f>(D2*E2+E3*D3)/F3</f>
        <v>25.056911263621156</v>
      </c>
    </row>
    <row r="4" spans="1:7" x14ac:dyDescent="0.35">
      <c r="A4" s="1" t="s">
        <v>73</v>
      </c>
      <c r="B4" s="5" t="s">
        <v>74</v>
      </c>
      <c r="C4" s="20">
        <v>59.9</v>
      </c>
      <c r="D4" s="22">
        <v>0.24121999999999999</v>
      </c>
      <c r="E4" s="21">
        <v>56.029749981329459</v>
      </c>
      <c r="F4" s="8">
        <f>F3+D4</f>
        <v>1.6004799999999999</v>
      </c>
      <c r="G4" s="9">
        <f>(D2*E2+E3*D3+E4*D4)/F4</f>
        <v>29.725053418153294</v>
      </c>
    </row>
    <row r="5" spans="1:7" x14ac:dyDescent="0.35">
      <c r="A5" s="1" t="s">
        <v>73</v>
      </c>
      <c r="B5" s="5" t="s">
        <v>75</v>
      </c>
      <c r="C5" s="20">
        <v>77.099999999999994</v>
      </c>
      <c r="D5" s="22">
        <v>0.278331</v>
      </c>
      <c r="E5" s="21">
        <v>57.402869494704177</v>
      </c>
      <c r="F5" s="8">
        <f>F4+D5</f>
        <v>1.8788109999999998</v>
      </c>
      <c r="G5" s="9">
        <f>(D2*E2+E3*D3+E4*D4+E5*D5)/F5</f>
        <v>33.825303111391456</v>
      </c>
    </row>
    <row r="6" spans="1:7" x14ac:dyDescent="0.35">
      <c r="A6" s="1" t="s">
        <v>40</v>
      </c>
      <c r="B6" s="5" t="s">
        <v>76</v>
      </c>
      <c r="C6" s="20">
        <v>162.23049083964159</v>
      </c>
      <c r="D6" s="6">
        <v>0.52618229999999999</v>
      </c>
      <c r="E6" s="21">
        <v>60.627975262334317</v>
      </c>
      <c r="F6" s="8">
        <f>F5+D6</f>
        <v>2.4049932999999997</v>
      </c>
      <c r="G6" s="10">
        <f>(D2*E2+E3*D3+E4*D4+E5*D5+E6*D6)/F6</f>
        <v>39.689390831938979</v>
      </c>
    </row>
    <row r="7" spans="1:7" x14ac:dyDescent="0.35">
      <c r="A7" s="1" t="s">
        <v>40</v>
      </c>
      <c r="B7" s="5" t="s">
        <v>27</v>
      </c>
      <c r="C7" s="20">
        <v>182.99912880383343</v>
      </c>
      <c r="D7" s="6">
        <v>0.54935100000000003</v>
      </c>
      <c r="E7" s="21">
        <v>63.068239105298659</v>
      </c>
      <c r="F7" s="8">
        <f>F6+D7</f>
        <v>2.9543442999999998</v>
      </c>
      <c r="G7" s="10">
        <f>(D2*E2+E3*D3+E4*D4+E5*D5+E6*D6+E7*D7)/F7</f>
        <v>44.036613895215119</v>
      </c>
    </row>
    <row r="8" spans="1:7" x14ac:dyDescent="0.35">
      <c r="A8" s="1" t="s">
        <v>73</v>
      </c>
      <c r="B8" s="22" t="s">
        <v>77</v>
      </c>
      <c r="C8" s="20">
        <v>102.2</v>
      </c>
      <c r="D8" s="22">
        <v>0.235654</v>
      </c>
      <c r="E8" s="21">
        <v>72.695637793327009</v>
      </c>
      <c r="F8" s="8">
        <f>F7+D8</f>
        <v>3.1899982999999996</v>
      </c>
      <c r="G8" s="10">
        <f>(D2*E2+E3*D3+E4*D4+E5*D5+E6*D6+E7*D7+E8*D8)/F8</f>
        <v>46.153735279789423</v>
      </c>
    </row>
    <row r="9" spans="1:7" x14ac:dyDescent="0.35">
      <c r="A9" s="1" t="s">
        <v>73</v>
      </c>
      <c r="B9" s="22" t="s">
        <v>78</v>
      </c>
      <c r="C9" s="20">
        <v>98.6</v>
      </c>
      <c r="D9" s="22">
        <v>0.211532</v>
      </c>
      <c r="E9" s="21">
        <v>76.483002939314019</v>
      </c>
      <c r="F9" s="8">
        <f>F8+D9</f>
        <v>3.4015302999999997</v>
      </c>
      <c r="G9" s="9">
        <f>(D2*E2+E3*D3+E4*D4+E5*D5+E6*D6+E7*D7+E8*D8+E9*D9)/F9</f>
        <v>48.039830678250098</v>
      </c>
    </row>
    <row r="10" spans="1:7" x14ac:dyDescent="0.35">
      <c r="A10" s="1" t="s">
        <v>25</v>
      </c>
      <c r="B10" s="5" t="s">
        <v>32</v>
      </c>
      <c r="C10" s="20">
        <v>22.431816195655443</v>
      </c>
      <c r="D10" s="6">
        <v>1.1095479000000001</v>
      </c>
      <c r="E10" s="21">
        <v>102.24705694815344</v>
      </c>
      <c r="F10" s="8">
        <f>F9+D10</f>
        <v>4.5110782</v>
      </c>
      <c r="G10" s="10">
        <f>(D2*E2+E3*D3+E4*D4+E5*D5+E6*D6+E7*D7+E8*D8+E9*D9+E10*D10)/F10</f>
        <v>61.372677373879561</v>
      </c>
    </row>
    <row r="11" spans="1:7" x14ac:dyDescent="0.35">
      <c r="A11" s="1" t="s">
        <v>73</v>
      </c>
      <c r="B11" s="5" t="s">
        <v>79</v>
      </c>
      <c r="C11" s="20">
        <v>72</v>
      </c>
      <c r="D11" s="22">
        <v>0.10205500000000001</v>
      </c>
      <c r="E11" s="21">
        <v>104.03231339152306</v>
      </c>
      <c r="F11" s="8">
        <f>F10+D11</f>
        <v>4.6131332</v>
      </c>
      <c r="G11" s="9">
        <f>(D2*E2+E3*D3+E4*D4+E5*D5+E6*D6+E7*D7+E8*D8+E9*D9+E10*D10+E11*D11)/F11</f>
        <v>62.316424056455439</v>
      </c>
    </row>
    <row r="12" spans="1:7" x14ac:dyDescent="0.35">
      <c r="A12" s="1" t="s">
        <v>40</v>
      </c>
      <c r="B12" s="5" t="s">
        <v>80</v>
      </c>
      <c r="C12" s="20">
        <v>245.22834166859593</v>
      </c>
      <c r="D12" s="6">
        <v>0.28372669999999989</v>
      </c>
      <c r="E12" s="21">
        <v>112.95096160739773</v>
      </c>
      <c r="F12" s="8">
        <f>F11+D12</f>
        <v>4.8968598999999999</v>
      </c>
      <c r="G12" s="10">
        <f>(D2*E2+E3*D3+E4*D4+E5*D5+E6*D6+E7*D7+E8*D8+E9*D9+E10*D10+E11*D11+E12*D12)/F12</f>
        <v>65.250216433352904</v>
      </c>
    </row>
    <row r="13" spans="1:7" x14ac:dyDescent="0.35">
      <c r="A13" s="1" t="s">
        <v>73</v>
      </c>
      <c r="B13" s="22" t="s">
        <v>81</v>
      </c>
      <c r="C13" s="20">
        <v>107</v>
      </c>
      <c r="D13" s="22">
        <v>0.111333</v>
      </c>
      <c r="E13" s="21">
        <v>125.87399313937568</v>
      </c>
      <c r="F13" s="8">
        <f>F12+D13</f>
        <v>5.0081929000000001</v>
      </c>
      <c r="G13" s="9">
        <f>(D2*E2+E3*D3+E4*D4+E5*D5+E6*D6+E7*D7+E8*D8+E9*D9+E10*D10+E11*D11+E12*D12+E13*D13)/F13</f>
        <v>66.597893542996914</v>
      </c>
    </row>
    <row r="14" spans="1:7" x14ac:dyDescent="0.35">
      <c r="A14" s="1" t="s">
        <v>73</v>
      </c>
      <c r="B14" s="5" t="s">
        <v>82</v>
      </c>
      <c r="C14" s="20">
        <v>87.1</v>
      </c>
      <c r="D14" s="22">
        <v>8.5355E-2</v>
      </c>
      <c r="E14" s="21">
        <v>133.8221048107203</v>
      </c>
      <c r="F14" s="8">
        <f>F13+D14</f>
        <v>5.0935478999999999</v>
      </c>
      <c r="G14" s="10">
        <f>(D2*E2+E3*D3+E4*D4+E5*D5+E6*D6+E7*D7+E8*D8+E9*D9+E10*D10+E11*D11+E12*D12+E13*D13+E14*D14)/F14</f>
        <v>67.724401561652542</v>
      </c>
    </row>
    <row r="15" spans="1:7" x14ac:dyDescent="0.35">
      <c r="A15" s="1" t="s">
        <v>30</v>
      </c>
      <c r="B15" s="5" t="s">
        <v>83</v>
      </c>
      <c r="C15" s="20">
        <v>452.98133685184422</v>
      </c>
      <c r="D15" s="20">
        <v>1.3592599999999999</v>
      </c>
      <c r="E15" s="21">
        <v>146.82070935380662</v>
      </c>
      <c r="F15" s="8">
        <f>F14+D15</f>
        <v>6.4528078999999998</v>
      </c>
      <c r="G15" s="10">
        <f>(D2*E2+E3*D3+E4*D4+E5*D5+E6*D6+E7*D7+E8*D8+E9*D9+E10*D10+E11*D11+E12*D12+E13*D13+E14*D14+E15*D15)/F15</f>
        <v>84.385744808762595</v>
      </c>
    </row>
    <row r="16" spans="1:7" x14ac:dyDescent="0.35">
      <c r="A16" s="1" t="s">
        <v>73</v>
      </c>
      <c r="B16" s="22" t="s">
        <v>84</v>
      </c>
      <c r="C16" s="20">
        <v>102.7</v>
      </c>
      <c r="D16" s="22">
        <v>7.7933000000000002E-2</v>
      </c>
      <c r="E16" s="21">
        <v>161.18853440908708</v>
      </c>
      <c r="F16" s="8">
        <f>F15+D16</f>
        <v>6.5307408999999996</v>
      </c>
      <c r="G16" s="9">
        <f>(D2*E2+E3*D3+E4*D4+E5*D5+E6*D6+E7*D7+E8*D8+E9*D9+E10*D10+E11*D11+E12*D12+E13*D13+E14*D14+E15*D15+E16*D16)/F16</f>
        <v>85.302252122951415</v>
      </c>
    </row>
    <row r="17" spans="1:7" x14ac:dyDescent="0.35">
      <c r="A17" s="1" t="s">
        <v>85</v>
      </c>
      <c r="B17" s="5" t="s">
        <v>86</v>
      </c>
      <c r="C17" s="20">
        <v>203.38826950379425</v>
      </c>
      <c r="D17" s="6">
        <v>0.96212149999999985</v>
      </c>
      <c r="E17" s="21">
        <v>195.23355611553961</v>
      </c>
      <c r="F17" s="8">
        <f>F16+D17</f>
        <v>7.4928623999999999</v>
      </c>
      <c r="G17" s="10">
        <f>(D2*E2+E3*D3+E4*D4+E5*D5+E6*D6+E7*D7+E8*D8+E9*D9+E10*D10+E11*D11+E12*D12+E13*D13+E14*D14+E15*D15+E16*D16+E17*D17)/F17</f>
        <v>99.417988599615512</v>
      </c>
    </row>
    <row r="18" spans="1:7" x14ac:dyDescent="0.35">
      <c r="A18" s="1" t="s">
        <v>85</v>
      </c>
      <c r="B18" s="5" t="s">
        <v>87</v>
      </c>
      <c r="C18" s="20">
        <v>188.56554944740569</v>
      </c>
      <c r="D18" s="6">
        <v>0.39713850000000001</v>
      </c>
      <c r="E18" s="21">
        <v>253.16014770174249</v>
      </c>
      <c r="F18" s="8">
        <f>F17+D18</f>
        <v>7.8900008999999995</v>
      </c>
      <c r="G18" s="10">
        <f>(D2*E2+E3*D3+E4*D4+E5*D5+E6*D6+E7*D7+E8*D8+E9*D9+E10*D10+E11*D11+E12*D12+E13*D13+E14*D14+E15*D15+E16*D16+E17*D17+E18*D18)/F18</f>
        <v>107.15650868680335</v>
      </c>
    </row>
    <row r="19" spans="1:7" x14ac:dyDescent="0.35">
      <c r="A19" s="1" t="s">
        <v>25</v>
      </c>
      <c r="B19" s="5" t="s">
        <v>88</v>
      </c>
      <c r="C19" s="20">
        <v>307.61679856763197</v>
      </c>
      <c r="D19" s="6">
        <v>0.24971209999999977</v>
      </c>
      <c r="E19" s="21">
        <v>284.31129716589743</v>
      </c>
      <c r="F19" s="8">
        <f>F18+D19</f>
        <v>8.1397129999999986</v>
      </c>
      <c r="G19" s="9">
        <f>(D2*E2+E3*D3+E4*D4+E5*D5+E6*D6+E7*D7+E8*D8+E9*D9+E10*D10+E11*D11+E12*D12+E13*D13+E14*D14+E15*D15+E16*D16+E17*D17+E18*D18+E19*D19)/F19</f>
        <v>112.59130648080055</v>
      </c>
    </row>
    <row r="22" spans="1:7" x14ac:dyDescent="0.35">
      <c r="A22">
        <v>0</v>
      </c>
      <c r="B22">
        <v>22.401958855870383</v>
      </c>
    </row>
    <row r="23" spans="1:7" x14ac:dyDescent="0.35">
      <c r="A23">
        <v>1.1288608999999998</v>
      </c>
      <c r="B23">
        <v>22.401958855870383</v>
      </c>
    </row>
    <row r="24" spans="1:7" x14ac:dyDescent="0.35">
      <c r="A24">
        <v>1.1288608999999998</v>
      </c>
      <c r="B24">
        <v>25.056911263621156</v>
      </c>
    </row>
    <row r="25" spans="1:7" x14ac:dyDescent="0.35">
      <c r="A25">
        <v>1.3592599999999999</v>
      </c>
      <c r="B25">
        <v>25.056911263621156</v>
      </c>
    </row>
    <row r="26" spans="1:7" x14ac:dyDescent="0.35">
      <c r="A26">
        <v>1.3592599999999999</v>
      </c>
      <c r="B26">
        <v>29.725053418153294</v>
      </c>
    </row>
    <row r="27" spans="1:7" x14ac:dyDescent="0.35">
      <c r="A27">
        <v>1.6004799999999999</v>
      </c>
      <c r="B27">
        <v>29.725053418153294</v>
      </c>
    </row>
    <row r="28" spans="1:7" x14ac:dyDescent="0.35">
      <c r="A28">
        <v>1.6004799999999999</v>
      </c>
      <c r="B28">
        <v>33.825303111391456</v>
      </c>
    </row>
    <row r="29" spans="1:7" x14ac:dyDescent="0.35">
      <c r="A29">
        <v>1.8788109999999998</v>
      </c>
      <c r="B29">
        <v>33.825303111391456</v>
      </c>
    </row>
    <row r="30" spans="1:7" x14ac:dyDescent="0.35">
      <c r="A30">
        <v>1.8788109999999998</v>
      </c>
      <c r="B30">
        <v>39.689390831938979</v>
      </c>
    </row>
    <row r="31" spans="1:7" x14ac:dyDescent="0.35">
      <c r="A31">
        <v>2.4049932999999997</v>
      </c>
      <c r="B31">
        <v>39.689390831938979</v>
      </c>
    </row>
    <row r="32" spans="1:7" x14ac:dyDescent="0.35">
      <c r="A32">
        <v>2.4049932999999997</v>
      </c>
      <c r="B32">
        <v>44.036613895215119</v>
      </c>
    </row>
    <row r="33" spans="1:2" x14ac:dyDescent="0.35">
      <c r="A33">
        <v>2.9543442999999998</v>
      </c>
      <c r="B33">
        <v>44.036613895215119</v>
      </c>
    </row>
    <row r="34" spans="1:2" x14ac:dyDescent="0.35">
      <c r="A34">
        <v>2.9543442999999998</v>
      </c>
      <c r="B34">
        <v>46.153735279789423</v>
      </c>
    </row>
    <row r="35" spans="1:2" x14ac:dyDescent="0.35">
      <c r="A35">
        <v>3.1899982999999996</v>
      </c>
      <c r="B35">
        <v>46.153735279789423</v>
      </c>
    </row>
    <row r="36" spans="1:2" x14ac:dyDescent="0.35">
      <c r="A36">
        <v>3.1899982999999996</v>
      </c>
      <c r="B36">
        <v>48.039830678250098</v>
      </c>
    </row>
    <row r="37" spans="1:2" x14ac:dyDescent="0.35">
      <c r="A37">
        <v>3.4015302999999997</v>
      </c>
      <c r="B37">
        <v>48.039830678250098</v>
      </c>
    </row>
    <row r="38" spans="1:2" x14ac:dyDescent="0.35">
      <c r="A38">
        <v>3.4015302999999997</v>
      </c>
      <c r="B38">
        <v>61.372677373879561</v>
      </c>
    </row>
    <row r="39" spans="1:2" x14ac:dyDescent="0.35">
      <c r="A39">
        <v>4.5110782</v>
      </c>
      <c r="B39">
        <v>61.372677373879561</v>
      </c>
    </row>
    <row r="40" spans="1:2" x14ac:dyDescent="0.35">
      <c r="A40">
        <v>4.5110782</v>
      </c>
      <c r="B40">
        <v>62.316424056455439</v>
      </c>
    </row>
    <row r="41" spans="1:2" x14ac:dyDescent="0.35">
      <c r="A41">
        <v>4.6131332</v>
      </c>
      <c r="B41">
        <v>62.316424056455439</v>
      </c>
    </row>
    <row r="42" spans="1:2" x14ac:dyDescent="0.35">
      <c r="A42">
        <v>4.6131332</v>
      </c>
      <c r="B42">
        <v>65.250216433352904</v>
      </c>
    </row>
    <row r="43" spans="1:2" x14ac:dyDescent="0.35">
      <c r="A43">
        <v>4.8968598999999999</v>
      </c>
      <c r="B43">
        <v>65.250216433352904</v>
      </c>
    </row>
    <row r="44" spans="1:2" x14ac:dyDescent="0.35">
      <c r="A44">
        <v>4.8968598999999999</v>
      </c>
      <c r="B44">
        <v>66.597893542996914</v>
      </c>
    </row>
    <row r="45" spans="1:2" x14ac:dyDescent="0.35">
      <c r="A45">
        <v>5.0081929000000001</v>
      </c>
      <c r="B45">
        <v>66.597893542996914</v>
      </c>
    </row>
    <row r="46" spans="1:2" x14ac:dyDescent="0.35">
      <c r="A46">
        <v>5.0081929000000001</v>
      </c>
      <c r="B46">
        <v>67.724401561652542</v>
      </c>
    </row>
    <row r="47" spans="1:2" x14ac:dyDescent="0.35">
      <c r="A47">
        <v>5.0935478999999999</v>
      </c>
      <c r="B47">
        <v>67.724401561652542</v>
      </c>
    </row>
    <row r="48" spans="1:2" x14ac:dyDescent="0.35">
      <c r="A48">
        <v>5.0935478999999999</v>
      </c>
      <c r="B48">
        <v>84.385744808762595</v>
      </c>
    </row>
    <row r="49" spans="1:2" x14ac:dyDescent="0.35">
      <c r="A49">
        <v>6.4528078999999998</v>
      </c>
      <c r="B49">
        <v>84.385744808762595</v>
      </c>
    </row>
    <row r="50" spans="1:2" x14ac:dyDescent="0.35">
      <c r="A50">
        <v>6.4528078999999998</v>
      </c>
      <c r="B50">
        <v>85.302252122951415</v>
      </c>
    </row>
    <row r="51" spans="1:2" x14ac:dyDescent="0.35">
      <c r="A51">
        <v>6.5307408999999996</v>
      </c>
      <c r="B51">
        <v>85.302252122951415</v>
      </c>
    </row>
    <row r="52" spans="1:2" x14ac:dyDescent="0.35">
      <c r="A52">
        <v>6.5307408999999996</v>
      </c>
      <c r="B52">
        <v>99.417988599615512</v>
      </c>
    </row>
    <row r="53" spans="1:2" x14ac:dyDescent="0.35">
      <c r="A53">
        <v>7.4928623999999999</v>
      </c>
      <c r="B53">
        <v>99.417988599615512</v>
      </c>
    </row>
    <row r="54" spans="1:2" x14ac:dyDescent="0.35">
      <c r="A54">
        <v>7.4928623999999999</v>
      </c>
      <c r="B54">
        <v>107.15650868680335</v>
      </c>
    </row>
    <row r="55" spans="1:2" x14ac:dyDescent="0.35">
      <c r="A55">
        <v>7.8900008999999995</v>
      </c>
      <c r="B55">
        <v>107.15650868680335</v>
      </c>
    </row>
    <row r="56" spans="1:2" x14ac:dyDescent="0.35">
      <c r="A56">
        <v>7.8900008999999995</v>
      </c>
      <c r="B56">
        <v>112.59130648080055</v>
      </c>
    </row>
    <row r="57" spans="1:2" x14ac:dyDescent="0.35">
      <c r="A57">
        <v>8.1397129999999986</v>
      </c>
      <c r="B57">
        <v>112.59130648080055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02EF-1F6E-4E1A-857F-2C94AD836A9E}">
  <dimension ref="A1:I52"/>
  <sheetViews>
    <sheetView topLeftCell="A17" workbookViewId="0">
      <selection activeCell="I28" sqref="I28"/>
    </sheetView>
  </sheetViews>
  <sheetFormatPr defaultRowHeight="14.5" x14ac:dyDescent="0.35"/>
  <cols>
    <col min="1" max="1" width="20.26953125" customWidth="1"/>
    <col min="2" max="2" width="19.81640625" customWidth="1"/>
    <col min="3" max="3" width="20" customWidth="1"/>
    <col min="4" max="4" width="17.453125" customWidth="1"/>
    <col min="5" max="5" width="13" customWidth="1"/>
    <col min="6" max="6" width="14.08984375" customWidth="1"/>
    <col min="7" max="7" width="17.453125" customWidth="1"/>
    <col min="8" max="8" width="16.26953125" customWidth="1"/>
    <col min="9" max="9" width="17.1796875" customWidth="1"/>
  </cols>
  <sheetData>
    <row r="1" spans="1:9" ht="5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35">
      <c r="A2" s="1" t="s">
        <v>9</v>
      </c>
      <c r="B2" s="5" t="s">
        <v>89</v>
      </c>
      <c r="C2" s="5">
        <v>19.3</v>
      </c>
      <c r="D2" s="5">
        <v>1.36</v>
      </c>
      <c r="E2" s="5">
        <v>0</v>
      </c>
      <c r="F2" s="5">
        <v>8</v>
      </c>
      <c r="G2" s="21">
        <v>19.623853260655228</v>
      </c>
      <c r="H2" s="18">
        <f>D2</f>
        <v>1.36</v>
      </c>
      <c r="I2" s="18">
        <f>(D2*G2)/H2</f>
        <v>19.623853260655228</v>
      </c>
    </row>
    <row r="3" spans="1:9" x14ac:dyDescent="0.35">
      <c r="A3" s="1" t="s">
        <v>40</v>
      </c>
      <c r="B3" s="5" t="s">
        <v>23</v>
      </c>
      <c r="C3" s="20">
        <v>81.563903720405804</v>
      </c>
      <c r="D3" s="6">
        <v>1.2027402</v>
      </c>
      <c r="E3" s="5">
        <v>1</v>
      </c>
      <c r="F3" s="5">
        <v>8</v>
      </c>
      <c r="G3" s="21">
        <v>31.659177209478202</v>
      </c>
      <c r="H3" s="18">
        <f>H2+D3</f>
        <v>2.5627402000000004</v>
      </c>
      <c r="I3" s="19">
        <f>(D2*G2+G3*D3)/H3</f>
        <v>25.272247870952487</v>
      </c>
    </row>
    <row r="4" spans="1:9" x14ac:dyDescent="0.35">
      <c r="A4" s="1" t="s">
        <v>15</v>
      </c>
      <c r="B4" s="11" t="s">
        <v>90</v>
      </c>
      <c r="C4" s="11">
        <v>84.9</v>
      </c>
      <c r="D4" s="6">
        <v>0.278331</v>
      </c>
      <c r="E4" s="11">
        <v>2</v>
      </c>
      <c r="F4" s="11">
        <v>4</v>
      </c>
      <c r="G4" s="21">
        <v>60.202869494704174</v>
      </c>
      <c r="H4" s="18">
        <f t="shared" ref="H4:H17" si="0">H3+D4</f>
        <v>2.8410712000000005</v>
      </c>
      <c r="I4" s="18">
        <f>(D2*G2+G3*D3+G4*D4)/H4</f>
        <v>28.69429334702518</v>
      </c>
    </row>
    <row r="5" spans="1:9" x14ac:dyDescent="0.35">
      <c r="A5" s="1" t="s">
        <v>15</v>
      </c>
      <c r="B5" s="11" t="s">
        <v>91</v>
      </c>
      <c r="C5" s="11">
        <v>44.7</v>
      </c>
      <c r="D5" s="6">
        <v>0.12617700000000001</v>
      </c>
      <c r="E5" s="11">
        <v>0</v>
      </c>
      <c r="F5" s="11">
        <v>4</v>
      </c>
      <c r="G5" s="21">
        <v>70.804606372593781</v>
      </c>
      <c r="H5" s="18">
        <f t="shared" si="0"/>
        <v>2.9672482000000007</v>
      </c>
      <c r="I5" s="18">
        <f>(D2*G2+G3*D3+G4*D4+G5*D5)/H5</f>
        <v>30.48496019000352</v>
      </c>
    </row>
    <row r="6" spans="1:9" x14ac:dyDescent="0.35">
      <c r="A6" s="1" t="s">
        <v>15</v>
      </c>
      <c r="B6" s="11" t="s">
        <v>92</v>
      </c>
      <c r="C6" s="11">
        <v>81.3</v>
      </c>
      <c r="D6" s="6">
        <v>0.19112100000000001</v>
      </c>
      <c r="E6" s="11">
        <v>1</v>
      </c>
      <c r="F6" s="11">
        <v>4</v>
      </c>
      <c r="G6" s="21">
        <v>73.394045575537319</v>
      </c>
      <c r="H6" s="18">
        <f t="shared" si="0"/>
        <v>3.1583692000000005</v>
      </c>
      <c r="I6" s="19">
        <f>(D2*G2+G3*D3+G4*D4+G5*D5+G6*D6)/H6</f>
        <v>33.08149871626847</v>
      </c>
    </row>
    <row r="7" spans="1:9" x14ac:dyDescent="0.35">
      <c r="A7" s="1" t="s">
        <v>15</v>
      </c>
      <c r="B7" s="11" t="s">
        <v>93</v>
      </c>
      <c r="C7" s="11">
        <v>150.4</v>
      </c>
      <c r="D7" s="6">
        <v>0.24122099999999999</v>
      </c>
      <c r="E7" s="11">
        <v>3</v>
      </c>
      <c r="F7" s="11">
        <v>4</v>
      </c>
      <c r="G7" s="21">
        <v>89.679720522804999</v>
      </c>
      <c r="H7" s="18">
        <f t="shared" si="0"/>
        <v>3.3995902000000005</v>
      </c>
      <c r="I7" s="19">
        <f>(D2*G2+G3*D3+G4*D4+G5*D5+G6*D6+G7*D7)/H7</f>
        <v>37.097476778093259</v>
      </c>
    </row>
    <row r="8" spans="1:9" x14ac:dyDescent="0.35">
      <c r="A8" s="1" t="s">
        <v>15</v>
      </c>
      <c r="B8" s="11" t="s">
        <v>94</v>
      </c>
      <c r="C8" s="23">
        <v>165</v>
      </c>
      <c r="D8" s="6">
        <v>0.250498</v>
      </c>
      <c r="E8" s="11">
        <v>4</v>
      </c>
      <c r="F8" s="11">
        <v>4</v>
      </c>
      <c r="G8" s="21">
        <v>92.811558482218928</v>
      </c>
      <c r="H8" s="18">
        <f t="shared" si="0"/>
        <v>3.6500882000000003</v>
      </c>
      <c r="I8" s="19">
        <f>(D2*G2+G3*D3+G4*D4+G5*D5+G6*D6+G7*D7+G8*D8)/H8</f>
        <v>40.921018915710668</v>
      </c>
    </row>
    <row r="9" spans="1:9" x14ac:dyDescent="0.35">
      <c r="A9" s="1" t="s">
        <v>15</v>
      </c>
      <c r="B9" s="11" t="s">
        <v>23</v>
      </c>
      <c r="C9" s="11">
        <v>103.8</v>
      </c>
      <c r="D9" s="6">
        <v>0.111333</v>
      </c>
      <c r="E9" s="11">
        <v>0</v>
      </c>
      <c r="F9" s="11">
        <v>4</v>
      </c>
      <c r="G9" s="21">
        <v>123.32399313937569</v>
      </c>
      <c r="H9" s="18">
        <f t="shared" si="0"/>
        <v>3.7614212000000005</v>
      </c>
      <c r="I9" s="18">
        <f>(D2*G2+G3*D3+G4*D4+G5*D5+G6*D6+G7*D7+G8*D8+G9*D9)/H9</f>
        <v>43.360035936522721</v>
      </c>
    </row>
    <row r="10" spans="1:9" x14ac:dyDescent="0.35">
      <c r="A10" s="1" t="s">
        <v>25</v>
      </c>
      <c r="B10" s="5" t="s">
        <v>32</v>
      </c>
      <c r="C10" s="6">
        <v>332.07114858326474</v>
      </c>
      <c r="D10" s="6">
        <v>1.0321747999999999</v>
      </c>
      <c r="E10" s="5">
        <v>16</v>
      </c>
      <c r="F10" s="5">
        <v>6</v>
      </c>
      <c r="G10" s="21">
        <v>139.10129463289161</v>
      </c>
      <c r="H10" s="18">
        <f t="shared" si="0"/>
        <v>4.7935960000000009</v>
      </c>
      <c r="I10" s="19">
        <f>(D2*G2+G3*D3+G4*D4+G5*D5+G6*D6+G7*D7+G8*D8+G9*D9+G10*D10)/H10</f>
        <v>63.975397461914667</v>
      </c>
    </row>
    <row r="11" spans="1:9" x14ac:dyDescent="0.35">
      <c r="A11" s="1" t="s">
        <v>30</v>
      </c>
      <c r="B11" s="5" t="s">
        <v>95</v>
      </c>
      <c r="C11" s="20">
        <v>51.979837846932348</v>
      </c>
      <c r="D11" s="6">
        <v>0.54386001000000006</v>
      </c>
      <c r="E11" s="5">
        <v>0</v>
      </c>
      <c r="F11" s="5">
        <v>6</v>
      </c>
      <c r="G11" s="21">
        <v>148.34751866843419</v>
      </c>
      <c r="H11" s="18">
        <f t="shared" si="0"/>
        <v>5.3374560100000012</v>
      </c>
      <c r="I11" s="18">
        <f>(D2*G2+G3*D3+G4*D4+G5*D5+G6*D6+G7*D7+G8*D8+G9*D9+G10*D10+G11*D11)/H11</f>
        <v>72.572493643527764</v>
      </c>
    </row>
    <row r="12" spans="1:9" x14ac:dyDescent="0.35">
      <c r="A12" s="1" t="s">
        <v>30</v>
      </c>
      <c r="B12" s="5" t="s">
        <v>96</v>
      </c>
      <c r="C12" s="20">
        <v>184.26740891871569</v>
      </c>
      <c r="D12" s="6">
        <v>0.81539998999999985</v>
      </c>
      <c r="E12" s="5">
        <v>5</v>
      </c>
      <c r="F12" s="5">
        <v>6</v>
      </c>
      <c r="G12" s="21">
        <v>148.60731056717677</v>
      </c>
      <c r="H12" s="18">
        <f t="shared" si="0"/>
        <v>6.1528560000000008</v>
      </c>
      <c r="I12" s="19">
        <f>(D2*G2+G3*D3+G4*D4+G5*D5+G6*D6+G7*D7+G8*D8+G9*D9+G10*D10+G11*D11+G12*D12)/H12</f>
        <v>82.648918146099462</v>
      </c>
    </row>
    <row r="13" spans="1:9" x14ac:dyDescent="0.35">
      <c r="A13" s="1" t="s">
        <v>15</v>
      </c>
      <c r="B13" s="11" t="s">
        <v>97</v>
      </c>
      <c r="C13" s="11">
        <v>142.1</v>
      </c>
      <c r="D13" s="6">
        <v>0.10205500000000001</v>
      </c>
      <c r="E13" s="11">
        <v>0</v>
      </c>
      <c r="F13" s="11">
        <v>4</v>
      </c>
      <c r="G13" s="21">
        <v>165.04231339152307</v>
      </c>
      <c r="H13" s="18">
        <f t="shared" si="0"/>
        <v>6.2549110000000008</v>
      </c>
      <c r="I13" s="18">
        <f>(D2*G2+G3*D3+G4*D4+G5*D5+G6*D6+G7*D7+G8*D8+G9*D9+G10*D10+G11*D11+G12*D12+G13*D13)/H13</f>
        <v>83.993247098465332</v>
      </c>
    </row>
    <row r="14" spans="1:9" x14ac:dyDescent="0.35">
      <c r="A14" s="1" t="s">
        <v>15</v>
      </c>
      <c r="B14" s="11" t="s">
        <v>98</v>
      </c>
      <c r="C14" s="11">
        <v>138.1</v>
      </c>
      <c r="D14" s="6">
        <v>9.2776999999999998E-2</v>
      </c>
      <c r="E14" s="11">
        <v>0</v>
      </c>
      <c r="F14" s="11">
        <v>4</v>
      </c>
      <c r="G14" s="21">
        <v>174.52960841797977</v>
      </c>
      <c r="H14" s="18">
        <f t="shared" si="0"/>
        <v>6.3476880000000007</v>
      </c>
      <c r="I14" s="19">
        <f>(D2*G2+G3*D3+G4*D4+G5*D5+G6*D6+G7*D7+G8*D8+G9*D9+G10*D10+G11*D11+G12*D12+G13*D13+G14*D14)/H14</f>
        <v>85.316515033836524</v>
      </c>
    </row>
    <row r="15" spans="1:9" x14ac:dyDescent="0.35">
      <c r="A15" s="1" t="s">
        <v>85</v>
      </c>
      <c r="B15" s="5" t="s">
        <v>99</v>
      </c>
      <c r="C15" s="20">
        <v>315.2047699976215</v>
      </c>
      <c r="D15" s="6">
        <v>1.3592599999999999</v>
      </c>
      <c r="E15" s="5">
        <v>6</v>
      </c>
      <c r="F15" s="5">
        <v>8</v>
      </c>
      <c r="G15" s="21">
        <v>185.28842408530028</v>
      </c>
      <c r="H15" s="18">
        <f t="shared" si="0"/>
        <v>7.7069480000000006</v>
      </c>
      <c r="I15" s="19">
        <f>(D2*G2+G3*D3+G4*D4+G5*D5+G6*D6+G7*D7+G8*D8+G9*D9+G10*D10+G11*D11+G12*D12+G13*D13+G14*D14+G15*D15)/H15</f>
        <v>102.94837359799092</v>
      </c>
    </row>
    <row r="16" spans="1:9" x14ac:dyDescent="0.35">
      <c r="A16" s="1" t="s">
        <v>25</v>
      </c>
      <c r="B16" s="5" t="s">
        <v>100</v>
      </c>
      <c r="C16" s="6">
        <v>176.53329555858525</v>
      </c>
      <c r="D16" s="6">
        <v>0.32708519999999996</v>
      </c>
      <c r="E16" s="5">
        <v>7</v>
      </c>
      <c r="F16" s="5">
        <v>4</v>
      </c>
      <c r="G16" s="21">
        <v>209.11374948308102</v>
      </c>
      <c r="H16" s="18">
        <f t="shared" si="0"/>
        <v>8.0340331999999997</v>
      </c>
      <c r="I16" s="18">
        <f>(D2*G2+G3*D3+G4*D4+G5*D5+G6*D6+G7*D7+G8*D8+G9*D9+G10*D10+G11*D11+G12*D12+G13*D13+G14*D14+G15*D15+G16*D16)/H16</f>
        <v>107.27062648642185</v>
      </c>
    </row>
    <row r="17" spans="1:9" x14ac:dyDescent="0.35">
      <c r="A17" s="1" t="s">
        <v>40</v>
      </c>
      <c r="B17" s="11" t="s">
        <v>101</v>
      </c>
      <c r="C17" s="20">
        <v>387.79661409829203</v>
      </c>
      <c r="D17" s="6">
        <v>0.15651979999999999</v>
      </c>
      <c r="E17" s="5">
        <v>3</v>
      </c>
      <c r="F17" s="5">
        <v>4</v>
      </c>
      <c r="G17" s="21">
        <v>260.23059134170882</v>
      </c>
      <c r="H17" s="18">
        <f t="shared" si="0"/>
        <v>8.1905529999999995</v>
      </c>
      <c r="I17" s="19">
        <f>(D2*G2+G3*D3+G4*D4+G5*D5+G6*D6+G7*D7+G8*D8+G9*D9+G10*D10+G11*D11+G12*D12+G13*D13+G14*D14+G15*D15+G16*D16+G17*D17)/H17</f>
        <v>110.19366026779859</v>
      </c>
    </row>
    <row r="21" spans="1:9" x14ac:dyDescent="0.35">
      <c r="A21">
        <v>0</v>
      </c>
      <c r="B21">
        <v>19.623853260655228</v>
      </c>
    </row>
    <row r="22" spans="1:9" x14ac:dyDescent="0.35">
      <c r="A22">
        <v>1.36</v>
      </c>
      <c r="B22">
        <v>19.623853260655228</v>
      </c>
    </row>
    <row r="23" spans="1:9" x14ac:dyDescent="0.35">
      <c r="A23">
        <v>1.36</v>
      </c>
      <c r="B23">
        <v>25.272247870952487</v>
      </c>
    </row>
    <row r="24" spans="1:9" x14ac:dyDescent="0.35">
      <c r="A24">
        <v>2.5627402000000004</v>
      </c>
      <c r="B24">
        <v>25.272247870952487</v>
      </c>
    </row>
    <row r="25" spans="1:9" x14ac:dyDescent="0.35">
      <c r="A25">
        <v>2.5627402000000004</v>
      </c>
      <c r="B25">
        <v>28.69429334702518</v>
      </c>
    </row>
    <row r="26" spans="1:9" x14ac:dyDescent="0.35">
      <c r="A26">
        <v>2.8410712000000005</v>
      </c>
      <c r="B26">
        <v>28.69429334702518</v>
      </c>
    </row>
    <row r="27" spans="1:9" x14ac:dyDescent="0.35">
      <c r="A27">
        <v>2.8410712000000005</v>
      </c>
      <c r="B27">
        <v>30.48496019000352</v>
      </c>
    </row>
    <row r="28" spans="1:9" x14ac:dyDescent="0.35">
      <c r="A28">
        <v>2.9672482000000007</v>
      </c>
      <c r="B28">
        <v>30.48496019000352</v>
      </c>
    </row>
    <row r="29" spans="1:9" x14ac:dyDescent="0.35">
      <c r="A29">
        <v>2.9672482000000007</v>
      </c>
      <c r="B29">
        <v>33.08149871626847</v>
      </c>
    </row>
    <row r="30" spans="1:9" x14ac:dyDescent="0.35">
      <c r="A30">
        <v>3.1583692000000005</v>
      </c>
      <c r="B30">
        <v>33.08149871626847</v>
      </c>
    </row>
    <row r="31" spans="1:9" x14ac:dyDescent="0.35">
      <c r="A31">
        <v>3.1583692000000005</v>
      </c>
      <c r="B31">
        <v>37.097476778093259</v>
      </c>
    </row>
    <row r="32" spans="1:9" x14ac:dyDescent="0.35">
      <c r="A32">
        <v>3.3995902000000005</v>
      </c>
      <c r="B32">
        <v>37.097476778093259</v>
      </c>
    </row>
    <row r="33" spans="1:2" x14ac:dyDescent="0.35">
      <c r="A33">
        <v>3.3995902000000005</v>
      </c>
      <c r="B33">
        <v>40.921018915710668</v>
      </c>
    </row>
    <row r="34" spans="1:2" x14ac:dyDescent="0.35">
      <c r="A34">
        <v>3.6500882000000003</v>
      </c>
      <c r="B34">
        <v>40.921018915710668</v>
      </c>
    </row>
    <row r="35" spans="1:2" x14ac:dyDescent="0.35">
      <c r="A35">
        <v>3.6500882000000003</v>
      </c>
      <c r="B35">
        <v>43.360035936522721</v>
      </c>
    </row>
    <row r="36" spans="1:2" x14ac:dyDescent="0.35">
      <c r="A36">
        <v>3.7614212000000005</v>
      </c>
      <c r="B36">
        <v>43.360035936522721</v>
      </c>
    </row>
    <row r="37" spans="1:2" x14ac:dyDescent="0.35">
      <c r="A37">
        <v>3.7614212000000005</v>
      </c>
      <c r="B37">
        <v>63.975397461914667</v>
      </c>
    </row>
    <row r="38" spans="1:2" x14ac:dyDescent="0.35">
      <c r="A38">
        <v>4.7935960000000009</v>
      </c>
      <c r="B38">
        <v>63.975397461914667</v>
      </c>
    </row>
    <row r="39" spans="1:2" x14ac:dyDescent="0.35">
      <c r="A39">
        <v>4.7935960000000009</v>
      </c>
      <c r="B39">
        <v>72.572493643527764</v>
      </c>
    </row>
    <row r="40" spans="1:2" x14ac:dyDescent="0.35">
      <c r="A40">
        <v>5.3374560100000012</v>
      </c>
      <c r="B40">
        <v>72.572493643527764</v>
      </c>
    </row>
    <row r="41" spans="1:2" x14ac:dyDescent="0.35">
      <c r="A41">
        <v>5.3374560100000012</v>
      </c>
      <c r="B41">
        <v>82.648918146099462</v>
      </c>
    </row>
    <row r="42" spans="1:2" x14ac:dyDescent="0.35">
      <c r="A42">
        <v>6.1528560000000008</v>
      </c>
      <c r="B42">
        <v>82.648918146099462</v>
      </c>
    </row>
    <row r="43" spans="1:2" x14ac:dyDescent="0.35">
      <c r="A43">
        <v>6.1528560000000008</v>
      </c>
      <c r="B43">
        <v>83.993247098465332</v>
      </c>
    </row>
    <row r="44" spans="1:2" x14ac:dyDescent="0.35">
      <c r="A44">
        <v>6.2549110000000008</v>
      </c>
      <c r="B44">
        <v>83.993247098465332</v>
      </c>
    </row>
    <row r="45" spans="1:2" x14ac:dyDescent="0.35">
      <c r="A45">
        <v>6.2549110000000008</v>
      </c>
      <c r="B45">
        <v>85.316515033836524</v>
      </c>
    </row>
    <row r="46" spans="1:2" x14ac:dyDescent="0.35">
      <c r="A46">
        <v>6.3476880000000007</v>
      </c>
      <c r="B46">
        <v>85.316515033836524</v>
      </c>
    </row>
    <row r="47" spans="1:2" x14ac:dyDescent="0.35">
      <c r="A47">
        <v>6.3476880000000007</v>
      </c>
      <c r="B47">
        <v>102.94837359799092</v>
      </c>
    </row>
    <row r="48" spans="1:2" x14ac:dyDescent="0.35">
      <c r="A48">
        <v>7.7069480000000006</v>
      </c>
      <c r="B48">
        <v>102.94837359799092</v>
      </c>
    </row>
    <row r="49" spans="1:2" x14ac:dyDescent="0.35">
      <c r="A49">
        <v>7.7069480000000006</v>
      </c>
      <c r="B49">
        <v>107.27062648642185</v>
      </c>
    </row>
    <row r="50" spans="1:2" x14ac:dyDescent="0.35">
      <c r="A50">
        <v>8.0340331999999997</v>
      </c>
      <c r="B50">
        <v>107.27062648642185</v>
      </c>
    </row>
    <row r="51" spans="1:2" x14ac:dyDescent="0.35">
      <c r="A51">
        <v>8.0340331999999997</v>
      </c>
      <c r="B51">
        <v>110.19366026779859</v>
      </c>
    </row>
    <row r="52" spans="1:2" x14ac:dyDescent="0.35">
      <c r="A52">
        <v>8.1905529999999995</v>
      </c>
      <c r="B52">
        <v>110.19366026779859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B536-9392-4AF8-A19C-52AD8ED19E68}">
  <dimension ref="A1:I37"/>
  <sheetViews>
    <sheetView topLeftCell="A2" workbookViewId="0">
      <selection activeCell="G22" sqref="G22"/>
    </sheetView>
  </sheetViews>
  <sheetFormatPr defaultRowHeight="14.5" x14ac:dyDescent="0.35"/>
  <cols>
    <col min="1" max="1" width="12.1796875" customWidth="1"/>
    <col min="2" max="2" width="17.1796875" customWidth="1"/>
    <col min="3" max="3" width="13.26953125" customWidth="1"/>
    <col min="4" max="4" width="14.1796875" customWidth="1"/>
    <col min="5" max="5" width="15.81640625" customWidth="1"/>
    <col min="6" max="6" width="12" customWidth="1"/>
    <col min="7" max="7" width="12.54296875" customWidth="1"/>
    <col min="8" max="8" width="13.90625" customWidth="1"/>
    <col min="9" max="9" width="17.08984375" customWidth="1"/>
  </cols>
  <sheetData>
    <row r="1" spans="1:9" ht="5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35">
      <c r="A2" s="1" t="s">
        <v>9</v>
      </c>
      <c r="B2" s="5" t="s">
        <v>102</v>
      </c>
      <c r="C2" s="20">
        <v>185.64415452818585</v>
      </c>
      <c r="D2" s="6">
        <v>1.04</v>
      </c>
      <c r="E2" s="5">
        <v>8</v>
      </c>
      <c r="F2" s="13">
        <v>2</v>
      </c>
      <c r="G2" s="20">
        <v>39.59570822611569</v>
      </c>
      <c r="H2" s="18">
        <f>D2</f>
        <v>1.04</v>
      </c>
      <c r="I2" s="9">
        <f>(D2*G2)/H2</f>
        <v>39.59570822611569</v>
      </c>
    </row>
    <row r="3" spans="1:9" x14ac:dyDescent="0.35">
      <c r="A3" s="1" t="s">
        <v>40</v>
      </c>
      <c r="B3" s="5" t="s">
        <v>80</v>
      </c>
      <c r="C3" s="20">
        <v>140.9672568602</v>
      </c>
      <c r="D3" s="6">
        <v>1.04</v>
      </c>
      <c r="E3" s="13">
        <v>2</v>
      </c>
      <c r="F3" s="13">
        <v>8</v>
      </c>
      <c r="G3" s="20">
        <v>39.696724032040564</v>
      </c>
      <c r="H3" s="18">
        <f>H2+D3</f>
        <v>2.08</v>
      </c>
      <c r="I3" s="10">
        <f>(D2*G2+G3*D3)/H3</f>
        <v>39.646216129078127</v>
      </c>
    </row>
    <row r="4" spans="1:9" x14ac:dyDescent="0.35">
      <c r="A4" s="1" t="s">
        <v>15</v>
      </c>
      <c r="B4" s="5" t="s">
        <v>103</v>
      </c>
      <c r="C4" s="5">
        <v>104.9</v>
      </c>
      <c r="D4" s="6">
        <v>0.38966400000000001</v>
      </c>
      <c r="E4" s="5">
        <v>6</v>
      </c>
      <c r="F4" s="13">
        <v>4</v>
      </c>
      <c r="G4" s="20">
        <v>54.911886839530993</v>
      </c>
      <c r="H4" s="18">
        <f t="shared" ref="H4:H12" si="0">H3+D4</f>
        <v>2.4696639999999999</v>
      </c>
      <c r="I4" s="9">
        <f>(D2*G2+G3*D3+G4*D4)/H4</f>
        <v>42.054836213315461</v>
      </c>
    </row>
    <row r="5" spans="1:9" x14ac:dyDescent="0.35">
      <c r="A5" s="1" t="s">
        <v>15</v>
      </c>
      <c r="B5" s="5" t="s">
        <v>104</v>
      </c>
      <c r="C5" s="5">
        <v>55.3</v>
      </c>
      <c r="D5" s="6">
        <v>0.185554</v>
      </c>
      <c r="E5" s="5">
        <v>0</v>
      </c>
      <c r="F5" s="13">
        <v>4</v>
      </c>
      <c r="G5" s="20">
        <v>62.344104552920797</v>
      </c>
      <c r="H5" s="18">
        <f t="shared" si="0"/>
        <v>2.6552179999999996</v>
      </c>
      <c r="I5" s="9">
        <f>(D2*G2+G3*D3+G4*D4+G5*D5)/H5</f>
        <v>43.472706571789665</v>
      </c>
    </row>
    <row r="6" spans="1:9" x14ac:dyDescent="0.35">
      <c r="A6" s="1" t="s">
        <v>15</v>
      </c>
      <c r="B6" s="5" t="s">
        <v>105</v>
      </c>
      <c r="C6" s="5">
        <v>69.8</v>
      </c>
      <c r="D6" s="6">
        <v>0.181843</v>
      </c>
      <c r="E6" s="5">
        <v>0</v>
      </c>
      <c r="F6" s="13">
        <v>4</v>
      </c>
      <c r="G6" s="20">
        <v>70.137661864905112</v>
      </c>
      <c r="H6" s="18">
        <f t="shared" si="0"/>
        <v>2.8370609999999998</v>
      </c>
      <c r="I6" s="10">
        <f>(D2*G2+G3*D3+G4*D4+G5*D5+G6*D6)/H6</f>
        <v>45.181811686331081</v>
      </c>
    </row>
    <row r="7" spans="1:9" x14ac:dyDescent="0.35">
      <c r="A7" s="1" t="s">
        <v>15</v>
      </c>
      <c r="B7" s="5" t="s">
        <v>106</v>
      </c>
      <c r="C7" s="5">
        <v>61.3</v>
      </c>
      <c r="D7" s="6">
        <v>0.15215500000000001</v>
      </c>
      <c r="E7" s="5">
        <v>0</v>
      </c>
      <c r="F7" s="13">
        <v>4</v>
      </c>
      <c r="G7" s="20">
        <v>73.394263297702196</v>
      </c>
      <c r="H7" s="18">
        <f t="shared" si="0"/>
        <v>2.9892159999999999</v>
      </c>
      <c r="I7" s="10">
        <f>(D2*G2+G3*D3+G4*D4+G5*D5+G6*D6+G7*D7)/H7</f>
        <v>46.617862334704483</v>
      </c>
    </row>
    <row r="8" spans="1:9" x14ac:dyDescent="0.35">
      <c r="A8" s="1" t="s">
        <v>15</v>
      </c>
      <c r="B8" s="5" t="s">
        <v>107</v>
      </c>
      <c r="C8" s="5">
        <v>82.1</v>
      </c>
      <c r="D8" s="6">
        <v>9.2776999999999998E-2</v>
      </c>
      <c r="E8" s="5">
        <v>0</v>
      </c>
      <c r="F8" s="13">
        <v>4</v>
      </c>
      <c r="G8" s="20">
        <v>120.91960841797976</v>
      </c>
      <c r="H8" s="18">
        <f t="shared" si="0"/>
        <v>3.0819929999999998</v>
      </c>
      <c r="I8" s="10">
        <f>(D2*G2+G3*D3+G4*D4+G5*D5+G6*D6+G7*D7+G8*D8)/H8</f>
        <v>48.854562124862355</v>
      </c>
    </row>
    <row r="9" spans="1:9" x14ac:dyDescent="0.35">
      <c r="A9" s="1" t="s">
        <v>25</v>
      </c>
      <c r="B9" s="5" t="s">
        <v>29</v>
      </c>
      <c r="C9" s="20">
        <v>226.55695849654899</v>
      </c>
      <c r="D9" s="6">
        <v>1.04</v>
      </c>
      <c r="E9" s="5">
        <v>4</v>
      </c>
      <c r="F9" s="13">
        <v>8</v>
      </c>
      <c r="G9" s="20">
        <v>127.2861980530697</v>
      </c>
      <c r="H9" s="18">
        <f t="shared" si="0"/>
        <v>4.1219929999999998</v>
      </c>
      <c r="I9" s="9">
        <f>(D2*G2+G3*D3+G4*D4+G5*D5+G6*D6+G7*D7+G8*D8+G9*D9)/H9</f>
        <v>68.643266609643305</v>
      </c>
    </row>
    <row r="10" spans="1:9" x14ac:dyDescent="0.35">
      <c r="A10" s="1" t="s">
        <v>30</v>
      </c>
      <c r="B10" s="5" t="s">
        <v>83</v>
      </c>
      <c r="C10" s="5">
        <v>240.7</v>
      </c>
      <c r="D10" s="6">
        <v>1.04</v>
      </c>
      <c r="E10" s="5">
        <v>4</v>
      </c>
      <c r="F10" s="13">
        <v>8</v>
      </c>
      <c r="G10" s="20">
        <v>142.2408955384783</v>
      </c>
      <c r="H10" s="18">
        <f t="shared" si="0"/>
        <v>5.1619929999999998</v>
      </c>
      <c r="I10" s="10">
        <f>(D2*G2+G3*D3+G4*D4+G5*D5+G6*D6+G7*D7+G8*D8+G9*D9+G10*D10)/H10</f>
        <v>83.471170112416047</v>
      </c>
    </row>
    <row r="11" spans="1:9" x14ac:dyDescent="0.35">
      <c r="A11" s="1" t="s">
        <v>15</v>
      </c>
      <c r="B11" s="5" t="s">
        <v>108</v>
      </c>
      <c r="C11" s="5">
        <v>51.6</v>
      </c>
      <c r="D11" s="6">
        <v>3.7110999999999998E-2</v>
      </c>
      <c r="E11" s="5">
        <v>0</v>
      </c>
      <c r="F11" s="5">
        <v>4</v>
      </c>
      <c r="G11" s="20">
        <v>176.92073206265127</v>
      </c>
      <c r="H11" s="18">
        <f t="shared" si="0"/>
        <v>5.1991040000000002</v>
      </c>
      <c r="I11" s="9">
        <f>(D2*G2+G3*D3+G4*D4+G5*D5+G6*D6+G7*D7+G8*D8+G9*D9+G10*D10+G11*D11)/H11</f>
        <v>84.138209412559902</v>
      </c>
    </row>
    <row r="12" spans="1:9" x14ac:dyDescent="0.35">
      <c r="A12" s="1" t="s">
        <v>85</v>
      </c>
      <c r="B12" s="5" t="s">
        <v>99</v>
      </c>
      <c r="C12" s="20">
        <v>315.2047699976215</v>
      </c>
      <c r="D12" s="6">
        <v>1.04</v>
      </c>
      <c r="E12" s="13">
        <v>6</v>
      </c>
      <c r="F12" s="13">
        <v>8</v>
      </c>
      <c r="G12" s="20">
        <v>202.57146565278288</v>
      </c>
      <c r="H12" s="18">
        <f t="shared" si="0"/>
        <v>6.2391040000000002</v>
      </c>
      <c r="I12" s="10">
        <f>(D2*G2+G3*D3+G4*D4+G5*D5+G6*D6+G7*D7+G8*D8+G9*D9+G10*D10+G11*D11+G12*D12)/H12</f>
        <v>103.87992015978128</v>
      </c>
    </row>
    <row r="16" spans="1:9" x14ac:dyDescent="0.35">
      <c r="A16">
        <v>0</v>
      </c>
      <c r="B16">
        <v>39.59570822611569</v>
      </c>
    </row>
    <row r="17" spans="1:2" x14ac:dyDescent="0.35">
      <c r="A17">
        <v>1.04</v>
      </c>
      <c r="B17">
        <v>39.59570822611569</v>
      </c>
    </row>
    <row r="18" spans="1:2" x14ac:dyDescent="0.35">
      <c r="A18">
        <v>1.04</v>
      </c>
      <c r="B18">
        <v>39.646216129078127</v>
      </c>
    </row>
    <row r="19" spans="1:2" x14ac:dyDescent="0.35">
      <c r="A19">
        <v>2.08</v>
      </c>
      <c r="B19">
        <v>39.646216129078127</v>
      </c>
    </row>
    <row r="20" spans="1:2" x14ac:dyDescent="0.35">
      <c r="A20">
        <v>2.08</v>
      </c>
      <c r="B20">
        <v>42.054836213315461</v>
      </c>
    </row>
    <row r="21" spans="1:2" x14ac:dyDescent="0.35">
      <c r="A21">
        <v>2.4696639999999999</v>
      </c>
      <c r="B21">
        <v>42.054836213315461</v>
      </c>
    </row>
    <row r="22" spans="1:2" x14ac:dyDescent="0.35">
      <c r="A22">
        <v>2.4696639999999999</v>
      </c>
      <c r="B22">
        <v>43.472706571789665</v>
      </c>
    </row>
    <row r="23" spans="1:2" x14ac:dyDescent="0.35">
      <c r="A23">
        <v>2.6552179999999996</v>
      </c>
      <c r="B23">
        <v>43.472706571789665</v>
      </c>
    </row>
    <row r="24" spans="1:2" x14ac:dyDescent="0.35">
      <c r="A24">
        <v>2.6552179999999996</v>
      </c>
      <c r="B24">
        <v>45.181811686331081</v>
      </c>
    </row>
    <row r="25" spans="1:2" x14ac:dyDescent="0.35">
      <c r="A25">
        <v>2.8370609999999998</v>
      </c>
      <c r="B25">
        <v>45.181811686331081</v>
      </c>
    </row>
    <row r="26" spans="1:2" x14ac:dyDescent="0.35">
      <c r="A26">
        <v>2.8370609999999998</v>
      </c>
      <c r="B26">
        <v>46.617862334704483</v>
      </c>
    </row>
    <row r="27" spans="1:2" x14ac:dyDescent="0.35">
      <c r="A27">
        <v>2.9892159999999999</v>
      </c>
      <c r="B27">
        <v>46.617862334704483</v>
      </c>
    </row>
    <row r="28" spans="1:2" x14ac:dyDescent="0.35">
      <c r="A28">
        <v>2.9892159999999999</v>
      </c>
      <c r="B28">
        <v>48.854562124862355</v>
      </c>
    </row>
    <row r="29" spans="1:2" x14ac:dyDescent="0.35">
      <c r="A29">
        <v>3.0819929999999998</v>
      </c>
      <c r="B29">
        <v>48.854562124862355</v>
      </c>
    </row>
    <row r="30" spans="1:2" x14ac:dyDescent="0.35">
      <c r="A30">
        <v>3.0819929999999998</v>
      </c>
      <c r="B30">
        <v>68.643266609643305</v>
      </c>
    </row>
    <row r="31" spans="1:2" x14ac:dyDescent="0.35">
      <c r="A31">
        <v>4.1219929999999998</v>
      </c>
      <c r="B31">
        <v>68.643266609643305</v>
      </c>
    </row>
    <row r="32" spans="1:2" x14ac:dyDescent="0.35">
      <c r="A32">
        <v>4.1219929999999998</v>
      </c>
      <c r="B32">
        <v>83.471170112416047</v>
      </c>
    </row>
    <row r="33" spans="1:2" x14ac:dyDescent="0.35">
      <c r="A33">
        <v>5.1619929999999998</v>
      </c>
      <c r="B33">
        <v>83.471170112416047</v>
      </c>
    </row>
    <row r="34" spans="1:2" x14ac:dyDescent="0.35">
      <c r="A34">
        <v>5.1619929999999998</v>
      </c>
      <c r="B34">
        <v>84.138209412559902</v>
      </c>
    </row>
    <row r="35" spans="1:2" x14ac:dyDescent="0.35">
      <c r="A35">
        <v>5.1991040000000002</v>
      </c>
      <c r="B35">
        <v>84.138209412559902</v>
      </c>
    </row>
    <row r="36" spans="1:2" x14ac:dyDescent="0.35">
      <c r="A36">
        <v>5.1991040000000002</v>
      </c>
      <c r="B36">
        <v>103.87992015978128</v>
      </c>
    </row>
    <row r="37" spans="1:2" x14ac:dyDescent="0.35">
      <c r="A37">
        <v>6.2391040000000002</v>
      </c>
      <c r="B37">
        <v>103.87992015978128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Braidwood</vt:lpstr>
      <vt:lpstr>South Texas</vt:lpstr>
      <vt:lpstr>Prairie Island</vt:lpstr>
      <vt:lpstr>Davis Besse</vt:lpstr>
      <vt:lpstr>Cooper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A. Herrera Diaz</dc:creator>
  <cp:lastModifiedBy>Maria A. Herrera Diaz</cp:lastModifiedBy>
  <dcterms:created xsi:type="dcterms:W3CDTF">2023-03-23T21:55:24Z</dcterms:created>
  <dcterms:modified xsi:type="dcterms:W3CDTF">2023-03-23T22:22:10Z</dcterms:modified>
</cp:coreProperties>
</file>