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FAEB4EB2-B565-064A-8A2F-1206679CA5AD}" xr6:coauthVersionLast="47" xr6:coauthVersionMax="47" xr10:uidLastSave="{00000000-0000-0000-0000-000000000000}"/>
  <bookViews>
    <workbookView xWindow="60" yWindow="500" windowWidth="29860" windowHeight="17000" xr2:uid="{0E0AD5E1-F50E-5F4E-9139-BDA203560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H8" i="1"/>
  <c r="N4" i="1"/>
  <c r="P4" i="1" s="1"/>
  <c r="N5" i="1"/>
  <c r="P5" i="1" s="1"/>
  <c r="N6" i="1"/>
  <c r="P6" i="1" s="1"/>
  <c r="N7" i="1"/>
  <c r="P7" i="1" s="1"/>
  <c r="N3" i="1"/>
  <c r="P3" i="1" s="1"/>
  <c r="H7" i="1"/>
  <c r="L7" i="1"/>
  <c r="O7" i="1" s="1"/>
  <c r="K7" i="1"/>
  <c r="E7" i="1"/>
  <c r="D7" i="1"/>
  <c r="L4" i="1"/>
  <c r="O4" i="1" s="1"/>
  <c r="L5" i="1"/>
  <c r="O5" i="1" s="1"/>
  <c r="L6" i="1"/>
  <c r="O6" i="1" s="1"/>
  <c r="K4" i="1"/>
  <c r="K5" i="1"/>
  <c r="K6" i="1"/>
  <c r="M6" i="1" s="1"/>
  <c r="H4" i="1"/>
  <c r="H5" i="1"/>
  <c r="H6" i="1"/>
  <c r="E6" i="1"/>
  <c r="D6" i="1"/>
  <c r="E5" i="1"/>
  <c r="D5" i="1"/>
  <c r="E4" i="1"/>
  <c r="D4" i="1"/>
  <c r="E3" i="1"/>
  <c r="D3" i="1"/>
  <c r="K3" i="1"/>
  <c r="H3" i="1"/>
  <c r="L3" i="1"/>
  <c r="O3" i="1" s="1"/>
  <c r="M5" i="1" l="1"/>
  <c r="M4" i="1"/>
  <c r="M3" i="1"/>
  <c r="M7" i="1"/>
</calcChain>
</file>

<file path=xl/sharedStrings.xml><?xml version="1.0" encoding="utf-8"?>
<sst xmlns="http://schemas.openxmlformats.org/spreadsheetml/2006/main" count="23" uniqueCount="23">
  <si>
    <t>Location</t>
  </si>
  <si>
    <t>Baseline NPV</t>
  </si>
  <si>
    <t>Opt NPV</t>
  </si>
  <si>
    <t>Delta NPV</t>
  </si>
  <si>
    <t>Braidwood</t>
  </si>
  <si>
    <t>Prairie Island</t>
  </si>
  <si>
    <t>Davis Besse</t>
  </si>
  <si>
    <t>Cooper</t>
  </si>
  <si>
    <t>Std baseline NPV</t>
  </si>
  <si>
    <t>Std opt NPV</t>
  </si>
  <si>
    <t>Std baseline NPV frac</t>
  </si>
  <si>
    <t>Std opt NPV frac</t>
  </si>
  <si>
    <t>Std delta NPV (%)</t>
  </si>
  <si>
    <t>NPP (MWe)</t>
  </si>
  <si>
    <t>HTSE (MWe)</t>
  </si>
  <si>
    <t>FT (ton-H2)</t>
  </si>
  <si>
    <t>H2 storage (ton-H2)</t>
  </si>
  <si>
    <t>South Texas Project</t>
  </si>
  <si>
    <t>Delta NPV (M$)</t>
  </si>
  <si>
    <t>Std Delta NPV (M$)</t>
  </si>
  <si>
    <t>Std Delta NPV</t>
  </si>
  <si>
    <t>Components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</si>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</sst>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>
                <a:alpha val="91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Sheet1!$P$3:$P$7</c:f>
                <c:numCache>
                  <c:formatCode>General</c:formatCode>
                  <c:ptCount val="5"/>
                  <c:pt idx="0">
                    <c:v>10.442195970338283</c:v>
                  </c:pt>
                  <c:pt idx="1">
                    <c:v>1.800790423E-2</c:v>
                  </c:pt>
                  <c:pt idx="2">
                    <c:v>2.4532582657600002E-3</c:v>
                  </c:pt>
                  <c:pt idx="3">
                    <c:v>5.80901291453E-3</c:v>
                  </c:pt>
                  <c:pt idx="4">
                    <c:v>80.58162171734773</c:v>
                  </c:pt>
                </c:numCache>
              </c:numRef>
            </c:plus>
            <c:minus>
              <c:numRef>
                <c:f>Sheet1!$P$3:$P$7</c:f>
                <c:numCache>
                  <c:formatCode>General</c:formatCode>
                  <c:ptCount val="5"/>
                  <c:pt idx="0">
                    <c:v>10.442195970338283</c:v>
                  </c:pt>
                  <c:pt idx="1">
                    <c:v>1.800790423E-2</c:v>
                  </c:pt>
                  <c:pt idx="2">
                    <c:v>2.4532582657600002E-3</c:v>
                  </c:pt>
                  <c:pt idx="3">
                    <c:v>5.80901291453E-3</c:v>
                  </c:pt>
                  <c:pt idx="4">
                    <c:v>80.58162171734773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Sheet1!$A$3:$A$7</c:f>
              <c:strCache>
                <c:ptCount val="5"/>
                <c:pt idx="0">
                  <c:v>Braidwood</c:v>
                </c:pt>
                <c:pt idx="1">
                  <c:v>Prairie Island</c:v>
                </c:pt>
                <c:pt idx="2">
                  <c:v>Davis Besse</c:v>
                </c:pt>
                <c:pt idx="3">
                  <c:v>Cooper</c:v>
                </c:pt>
                <c:pt idx="4">
                  <c:v>South Texas Project</c:v>
                </c:pt>
              </c:strCache>
            </c:strRef>
          </c:cat>
          <c:val>
            <c:numRef>
              <c:f>Sheet1!$O$3:$O$7</c:f>
              <c:numCache>
                <c:formatCode>_("$"* #,##0.00_);_("$"* \(#,##0.00\);_("$"* "-"??_);_(@_)</c:formatCode>
                <c:ptCount val="5"/>
                <c:pt idx="0">
                  <c:v>1487.1831238399998</c:v>
                </c:pt>
                <c:pt idx="1">
                  <c:v>1208.3701209200001</c:v>
                </c:pt>
                <c:pt idx="2">
                  <c:v>1356.0625250100002</c:v>
                </c:pt>
                <c:pt idx="3">
                  <c:v>1243.05909213</c:v>
                </c:pt>
                <c:pt idx="4">
                  <c:v>1750.005306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B-AF41-82B8-1783BEC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573871"/>
        <c:axId val="1824575519"/>
      </c:barChart>
      <c:catAx>
        <c:axId val="18245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75519"/>
        <c:crosses val="autoZero"/>
        <c:auto val="1"/>
        <c:lblAlgn val="ctr"/>
        <c:lblOffset val="100"/>
        <c:noMultiLvlLbl val="0"/>
      </c:catAx>
      <c:valAx>
        <c:axId val="18245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Δ(NPV) M$(2020)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73871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1536700</xdr:colOff>
      <xdr:row>10</xdr:row>
      <xdr:rowOff>158750</xdr:rowOff>
    </xdr:from>
    <xdr:to>
      <xdr:col>24</xdr:col>
      <xdr:colOff>787400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97625-FE56-3895-A849-0DA1CCA8A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P8"/>
  <sheetViews>
    <sheetView tabSelected="1" topLeftCell="C1" workbookViewId="0">
      <selection activeCell="AA10" sqref="AA10"/>
    </sheetView>
  </sheetViews>
  <sheetFormatPr baseColWidth="10" defaultRowHeight="16" x14ac:dyDescent="0.2"/>
  <cols>
    <col min="1" max="1" width="17.33203125" bestFit="1" customWidth="1"/>
    <col min="2" max="4" width="11.83203125" customWidth="1"/>
    <col min="5" max="5" width="17.5" bestFit="1" customWidth="1"/>
    <col min="6" max="6" width="12.1640625" hidden="1" customWidth="1"/>
    <col min="7" max="7" width="15.1640625" hidden="1" customWidth="1"/>
    <col min="8" max="8" width="19" hidden="1" customWidth="1"/>
    <col min="9" max="9" width="11.1640625" hidden="1" customWidth="1"/>
    <col min="10" max="10" width="12.1640625" hidden="1" customWidth="1"/>
    <col min="11" max="11" width="14.6640625" hidden="1" customWidth="1"/>
    <col min="12" max="12" width="11.1640625" hidden="1" customWidth="1"/>
    <col min="13" max="13" width="15.83203125" hidden="1" customWidth="1"/>
    <col min="14" max="14" width="12.6640625" hidden="1" customWidth="1"/>
    <col min="15" max="15" width="20.6640625" customWidth="1"/>
    <col min="16" max="16" width="23.33203125" customWidth="1"/>
  </cols>
  <sheetData>
    <row r="1" spans="1:16" ht="17" thickBot="1" x14ac:dyDescent="0.25">
      <c r="A1" s="2"/>
      <c r="B1" s="11" t="s">
        <v>21</v>
      </c>
      <c r="C1" s="12"/>
      <c r="D1" s="12"/>
      <c r="E1" s="13"/>
    </row>
    <row r="2" spans="1:16" ht="17" thickBot="1" x14ac:dyDescent="0.25">
      <c r="A2" s="8" t="s">
        <v>0</v>
      </c>
      <c r="B2" s="6" t="s">
        <v>13</v>
      </c>
      <c r="C2" s="6" t="s">
        <v>14</v>
      </c>
      <c r="D2" s="6" t="s">
        <v>15</v>
      </c>
      <c r="E2" s="7" t="s">
        <v>16</v>
      </c>
      <c r="F2" t="s">
        <v>1</v>
      </c>
      <c r="G2" t="s">
        <v>8</v>
      </c>
      <c r="H2" t="s">
        <v>10</v>
      </c>
      <c r="I2" t="s">
        <v>2</v>
      </c>
      <c r="J2" t="s">
        <v>9</v>
      </c>
      <c r="K2" t="s">
        <v>11</v>
      </c>
      <c r="L2" t="s">
        <v>3</v>
      </c>
      <c r="M2" t="s">
        <v>12</v>
      </c>
      <c r="N2" t="s">
        <v>20</v>
      </c>
      <c r="O2" t="s">
        <v>18</v>
      </c>
      <c r="P2" t="s">
        <v>19</v>
      </c>
    </row>
    <row r="3" spans="1:16" x14ac:dyDescent="0.2">
      <c r="A3" s="9" t="s">
        <v>4</v>
      </c>
      <c r="B3">
        <v>1193</v>
      </c>
      <c r="C3">
        <v>1175</v>
      </c>
      <c r="D3">
        <f>29528/1000</f>
        <v>29.527999999999999</v>
      </c>
      <c r="E3" s="3">
        <f>39153/1000</f>
        <v>39.152999999999999</v>
      </c>
      <c r="F3">
        <v>2102483898.8800001</v>
      </c>
      <c r="G3">
        <v>10442175</v>
      </c>
      <c r="H3">
        <f>G3/F3</f>
        <v>4.9665897586956935E-3</v>
      </c>
      <c r="I3">
        <v>3589667022.7199998</v>
      </c>
      <c r="J3">
        <v>20927.310484099999</v>
      </c>
      <c r="K3">
        <f>J3/I3</f>
        <v>5.8298751253654551E-6</v>
      </c>
      <c r="L3">
        <f>I3-F3</f>
        <v>1487183123.8399997</v>
      </c>
      <c r="M3">
        <f>100*SQRT(POWER(K3,2)+POWER(H3,2))</f>
        <v>0.49665931803022612</v>
      </c>
      <c r="N3">
        <f>SQRT(POWER(J3,2)+POWER(G3,2))</f>
        <v>10442195.970338283</v>
      </c>
      <c r="O3" s="1">
        <f>L3/1000000</f>
        <v>1487.1831238399998</v>
      </c>
      <c r="P3" s="1">
        <f>N3/1000000</f>
        <v>10.442195970338283</v>
      </c>
    </row>
    <row r="4" spans="1:16" x14ac:dyDescent="0.2">
      <c r="A4" s="9" t="s">
        <v>5</v>
      </c>
      <c r="B4">
        <v>522</v>
      </c>
      <c r="C4">
        <v>507</v>
      </c>
      <c r="D4">
        <f>12551/1000</f>
        <v>12.551</v>
      </c>
      <c r="E4" s="3">
        <f>5378/1000</f>
        <v>5.3780000000000001</v>
      </c>
      <c r="F4">
        <v>262560457.34999999</v>
      </c>
      <c r="G4">
        <v>0</v>
      </c>
      <c r="H4">
        <f t="shared" ref="H4:H8" si="0">G4/F4</f>
        <v>0</v>
      </c>
      <c r="I4">
        <v>1470930578.27</v>
      </c>
      <c r="J4">
        <v>18007.90423</v>
      </c>
      <c r="K4">
        <f t="shared" ref="K4:K8" si="1">J4/I4</f>
        <v>1.2242524899563627E-5</v>
      </c>
      <c r="L4">
        <f t="shared" ref="L4:L8" si="2">I4-F4</f>
        <v>1208370120.9200001</v>
      </c>
      <c r="M4">
        <f t="shared" ref="M4:M8" si="3">100*SQRT(POWER(K4,2)+POWER(H4,2))</f>
        <v>1.2242524899563627E-3</v>
      </c>
      <c r="N4">
        <f t="shared" ref="N4:N8" si="4">SQRT(POWER(J4,2)+POWER(G4,2))</f>
        <v>18007.90423</v>
      </c>
      <c r="O4" s="1">
        <f t="shared" ref="O4:O8" si="5">L4/1000000</f>
        <v>1208.3701209200001</v>
      </c>
      <c r="P4" s="1">
        <f t="shared" ref="P4:P8" si="6">N4/1000000</f>
        <v>1.800790423E-2</v>
      </c>
    </row>
    <row r="5" spans="1:16" x14ac:dyDescent="0.2">
      <c r="A5" s="9" t="s">
        <v>6</v>
      </c>
      <c r="B5">
        <v>894</v>
      </c>
      <c r="C5">
        <v>879</v>
      </c>
      <c r="D5">
        <f>22089/1000</f>
        <v>22.088999999999999</v>
      </c>
      <c r="E5" s="3">
        <f>24075/1000</f>
        <v>24.074999999999999</v>
      </c>
      <c r="F5">
        <v>1765764570.5999999</v>
      </c>
      <c r="G5">
        <v>0</v>
      </c>
      <c r="H5">
        <f t="shared" si="0"/>
        <v>0</v>
      </c>
      <c r="I5">
        <v>3121827095.6100001</v>
      </c>
      <c r="J5">
        <v>2453.2582657600001</v>
      </c>
      <c r="K5">
        <f t="shared" si="1"/>
        <v>7.8584053204286677E-7</v>
      </c>
      <c r="L5">
        <f t="shared" si="2"/>
        <v>1356062525.0100002</v>
      </c>
      <c r="M5">
        <f t="shared" si="3"/>
        <v>7.8584053204286671E-5</v>
      </c>
      <c r="N5">
        <f t="shared" si="4"/>
        <v>2453.2582657600001</v>
      </c>
      <c r="O5" s="1">
        <f t="shared" si="5"/>
        <v>1356.0625250100002</v>
      </c>
      <c r="P5" s="1">
        <f t="shared" si="6"/>
        <v>2.4532582657600002E-3</v>
      </c>
    </row>
    <row r="6" spans="1:16" x14ac:dyDescent="0.2">
      <c r="A6" s="9" t="s">
        <v>7</v>
      </c>
      <c r="B6">
        <v>769</v>
      </c>
      <c r="C6">
        <v>754</v>
      </c>
      <c r="D6">
        <f>18948/1000</f>
        <v>18.948</v>
      </c>
      <c r="E6" s="3">
        <f>39056/1000</f>
        <v>39.055999999999997</v>
      </c>
      <c r="F6">
        <v>1080996406.4100001</v>
      </c>
      <c r="G6">
        <v>0</v>
      </c>
      <c r="H6">
        <f t="shared" si="0"/>
        <v>0</v>
      </c>
      <c r="I6">
        <v>2324055498.54</v>
      </c>
      <c r="J6">
        <v>5809.0129145299998</v>
      </c>
      <c r="K6">
        <f t="shared" si="1"/>
        <v>2.4995155744685497E-6</v>
      </c>
      <c r="L6">
        <f t="shared" si="2"/>
        <v>1243059092.1299999</v>
      </c>
      <c r="M6">
        <f t="shared" si="3"/>
        <v>2.49951557446855E-4</v>
      </c>
      <c r="N6">
        <f t="shared" si="4"/>
        <v>5809.0129145299998</v>
      </c>
      <c r="O6" s="1">
        <f t="shared" si="5"/>
        <v>1243.05909213</v>
      </c>
      <c r="P6" s="1">
        <f t="shared" si="6"/>
        <v>5.80901291453E-3</v>
      </c>
    </row>
    <row r="7" spans="1:16" ht="17" thickBot="1" x14ac:dyDescent="0.25">
      <c r="A7" s="10" t="s">
        <v>17</v>
      </c>
      <c r="B7" s="4">
        <v>1280</v>
      </c>
      <c r="C7" s="4">
        <v>1265</v>
      </c>
      <c r="D7" s="4">
        <f>10144/1000</f>
        <v>10.144</v>
      </c>
      <c r="E7" s="5">
        <f>100661/1000</f>
        <v>100.661</v>
      </c>
      <c r="F7">
        <v>2721027335.4499998</v>
      </c>
      <c r="G7">
        <v>76104994.533299997</v>
      </c>
      <c r="H7">
        <f t="shared" si="0"/>
        <v>2.7969213517920744E-2</v>
      </c>
      <c r="I7">
        <v>4471032641.4499998</v>
      </c>
      <c r="J7">
        <v>26484477.825399999</v>
      </c>
      <c r="K7">
        <f t="shared" si="1"/>
        <v>5.9235706713182982E-3</v>
      </c>
      <c r="L7">
        <f t="shared" si="2"/>
        <v>1750005306</v>
      </c>
      <c r="M7">
        <f t="shared" si="3"/>
        <v>2.8589606403536632</v>
      </c>
      <c r="N7">
        <f t="shared" si="4"/>
        <v>80581621.717347726</v>
      </c>
      <c r="O7" s="1">
        <f t="shared" si="5"/>
        <v>1750.005306</v>
      </c>
      <c r="P7" s="1">
        <f t="shared" si="6"/>
        <v>80.58162171734773</v>
      </c>
    </row>
    <row r="8" spans="1:16" x14ac:dyDescent="0.2">
      <c r="A8" s="9" t="s">
        <v>22</v>
      </c>
      <c r="B8">
        <v>1280</v>
      </c>
      <c r="C8">
        <v>1265</v>
      </c>
      <c r="D8">
        <v>18.295738</v>
      </c>
      <c r="E8">
        <v>68.556979999999996</v>
      </c>
      <c r="F8">
        <v>2861165724.4899998</v>
      </c>
      <c r="G8">
        <v>75472956.378800005</v>
      </c>
      <c r="H8">
        <f t="shared" si="0"/>
        <v>2.6378393859814952E-2</v>
      </c>
      <c r="I8">
        <v>4600730995.6000004</v>
      </c>
      <c r="J8">
        <v>2992301.6630600002</v>
      </c>
      <c r="K8">
        <f t="shared" si="1"/>
        <v>6.5039700558927409E-4</v>
      </c>
      <c r="L8">
        <f t="shared" si="2"/>
        <v>1739565271.1100006</v>
      </c>
      <c r="M8">
        <f t="shared" si="3"/>
        <v>2.6386410875456381</v>
      </c>
      <c r="N8">
        <f t="shared" si="4"/>
        <v>75532251.481066018</v>
      </c>
      <c r="O8" s="1">
        <f t="shared" si="5"/>
        <v>1739.5652711100006</v>
      </c>
      <c r="P8" s="1">
        <f t="shared" si="6"/>
        <v>75.532251481066012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2023-01-30T15:52:55Z</dcterms:modified>
</cp:coreProperties>
</file>