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togj\projects\HERON\tests\integration_tests\mechanics\levelized_cost\"/>
    </mc:Choice>
  </mc:AlternateContent>
  <xr:revisionPtr revIDLastSave="0" documentId="13_ncr:1_{31419368-1C7C-47F9-8E63-C6E9E4774307}" xr6:coauthVersionLast="47" xr6:coauthVersionMax="47" xr10:uidLastSave="{00000000-0000-0000-0000-000000000000}"/>
  <bookViews>
    <workbookView xWindow="-120" yWindow="-120" windowWidth="38640" windowHeight="21240" activeTab="3" xr2:uid="{C5D1EC3D-253D-D049-ACFA-71EC9987361D}"/>
  </bookViews>
  <sheets>
    <sheet name="LC Price" sheetId="1" r:id="rId1"/>
    <sheet name="LC Variable Price" sheetId="3" r:id="rId2"/>
    <sheet name="LC VOM" sheetId="4" r:id="rId3"/>
    <sheet name="LC CAPE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5" l="1"/>
  <c r="F35" i="5" s="1"/>
  <c r="B76" i="3"/>
  <c r="B76" i="1"/>
  <c r="C25" i="1" s="1"/>
  <c r="B59" i="5"/>
  <c r="B47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J26" i="5" s="1"/>
  <c r="I25" i="5"/>
  <c r="H25" i="5"/>
  <c r="G25" i="5"/>
  <c r="F25" i="5"/>
  <c r="E25" i="5"/>
  <c r="D25" i="5"/>
  <c r="C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C18" i="5"/>
  <c r="W15" i="5"/>
  <c r="W17" i="5" s="1"/>
  <c r="V15" i="5"/>
  <c r="V17" i="5" s="1"/>
  <c r="U15" i="5"/>
  <c r="U17" i="5" s="1"/>
  <c r="T15" i="5"/>
  <c r="S15" i="5"/>
  <c r="R15" i="5"/>
  <c r="R17" i="5" s="1"/>
  <c r="R19" i="5" s="1"/>
  <c r="Q15" i="5"/>
  <c r="P15" i="5"/>
  <c r="P17" i="5" s="1"/>
  <c r="O15" i="5"/>
  <c r="O17" i="5" s="1"/>
  <c r="N15" i="5"/>
  <c r="N17" i="5" s="1"/>
  <c r="M15" i="5"/>
  <c r="M17" i="5" s="1"/>
  <c r="L15" i="5"/>
  <c r="K15" i="5"/>
  <c r="J15" i="5"/>
  <c r="J17" i="5" s="1"/>
  <c r="J19" i="5" s="1"/>
  <c r="I15" i="5"/>
  <c r="H15" i="5"/>
  <c r="H17" i="5" s="1"/>
  <c r="G15" i="5"/>
  <c r="F15" i="5"/>
  <c r="F17" i="5" s="1"/>
  <c r="E15" i="5"/>
  <c r="E17" i="5" s="1"/>
  <c r="D15" i="5"/>
  <c r="C15" i="5"/>
  <c r="G25" i="3"/>
  <c r="G26" i="3" s="1"/>
  <c r="R25" i="4"/>
  <c r="R26" i="4" s="1"/>
  <c r="B57" i="4"/>
  <c r="B45" i="4"/>
  <c r="B36" i="4"/>
  <c r="W25" i="4"/>
  <c r="W26" i="4" s="1"/>
  <c r="T25" i="4"/>
  <c r="T26" i="4" s="1"/>
  <c r="S25" i="4"/>
  <c r="S26" i="4" s="1"/>
  <c r="O25" i="4"/>
  <c r="O26" i="4" s="1"/>
  <c r="L25" i="4"/>
  <c r="L26" i="4" s="1"/>
  <c r="K25" i="4"/>
  <c r="K26" i="4" s="1"/>
  <c r="G25" i="4"/>
  <c r="G26" i="4" s="1"/>
  <c r="D25" i="4"/>
  <c r="D26" i="4" s="1"/>
  <c r="C25" i="4"/>
  <c r="C26" i="4" s="1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0" i="4"/>
  <c r="W21" i="4" s="1"/>
  <c r="W22" i="4" s="1"/>
  <c r="V20" i="4"/>
  <c r="V21" i="4" s="1"/>
  <c r="U20" i="4"/>
  <c r="U21" i="4" s="1"/>
  <c r="U22" i="4" s="1"/>
  <c r="T20" i="4"/>
  <c r="T21" i="4" s="1"/>
  <c r="S20" i="4"/>
  <c r="S21" i="4" s="1"/>
  <c r="R20" i="4"/>
  <c r="R21" i="4" s="1"/>
  <c r="Q20" i="4"/>
  <c r="Q21" i="4" s="1"/>
  <c r="P20" i="4"/>
  <c r="P21" i="4" s="1"/>
  <c r="O20" i="4"/>
  <c r="O21" i="4" s="1"/>
  <c r="N20" i="4"/>
  <c r="N21" i="4" s="1"/>
  <c r="M20" i="4"/>
  <c r="M21" i="4" s="1"/>
  <c r="M22" i="4" s="1"/>
  <c r="L20" i="4"/>
  <c r="L21" i="4" s="1"/>
  <c r="K20" i="4"/>
  <c r="K21" i="4" s="1"/>
  <c r="J20" i="4"/>
  <c r="J21" i="4" s="1"/>
  <c r="I20" i="4"/>
  <c r="I21" i="4" s="1"/>
  <c r="H20" i="4"/>
  <c r="H21" i="4" s="1"/>
  <c r="G20" i="4"/>
  <c r="G21" i="4" s="1"/>
  <c r="F20" i="4"/>
  <c r="F21" i="4" s="1"/>
  <c r="E20" i="4"/>
  <c r="E21" i="4" s="1"/>
  <c r="E22" i="4" s="1"/>
  <c r="D20" i="4"/>
  <c r="D21" i="4" s="1"/>
  <c r="C20" i="4"/>
  <c r="C21" i="4" s="1"/>
  <c r="C18" i="4"/>
  <c r="C19" i="4" s="1"/>
  <c r="W17" i="4"/>
  <c r="W19" i="4" s="1"/>
  <c r="S17" i="4"/>
  <c r="S19" i="4" s="1"/>
  <c r="O17" i="4"/>
  <c r="O19" i="4" s="1"/>
  <c r="K17" i="4"/>
  <c r="K19" i="4" s="1"/>
  <c r="G17" i="4"/>
  <c r="G19" i="4" s="1"/>
  <c r="C17" i="4"/>
  <c r="W15" i="4"/>
  <c r="V15" i="4"/>
  <c r="V17" i="4" s="1"/>
  <c r="V19" i="4" s="1"/>
  <c r="U15" i="4"/>
  <c r="U17" i="4" s="1"/>
  <c r="U19" i="4" s="1"/>
  <c r="T15" i="4"/>
  <c r="S15" i="4"/>
  <c r="R15" i="4"/>
  <c r="R17" i="4" s="1"/>
  <c r="R19" i="4" s="1"/>
  <c r="Q15" i="4"/>
  <c r="Q17" i="4" s="1"/>
  <c r="Q19" i="4" s="1"/>
  <c r="P15" i="4"/>
  <c r="P17" i="4" s="1"/>
  <c r="O15" i="4"/>
  <c r="N15" i="4"/>
  <c r="N17" i="4" s="1"/>
  <c r="N19" i="4" s="1"/>
  <c r="M15" i="4"/>
  <c r="M17" i="4" s="1"/>
  <c r="M19" i="4" s="1"/>
  <c r="L15" i="4"/>
  <c r="K15" i="4"/>
  <c r="J15" i="4"/>
  <c r="J17" i="4" s="1"/>
  <c r="J19" i="4" s="1"/>
  <c r="I15" i="4"/>
  <c r="I17" i="4" s="1"/>
  <c r="I19" i="4" s="1"/>
  <c r="H15" i="4"/>
  <c r="H17" i="4" s="1"/>
  <c r="G15" i="4"/>
  <c r="F15" i="4"/>
  <c r="F17" i="4" s="1"/>
  <c r="F19" i="4" s="1"/>
  <c r="E15" i="4"/>
  <c r="E17" i="4" s="1"/>
  <c r="E19" i="4" s="1"/>
  <c r="D15" i="4"/>
  <c r="C15" i="4"/>
  <c r="B57" i="3"/>
  <c r="B4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W21" i="3"/>
  <c r="W22" i="3" s="1"/>
  <c r="V21" i="3"/>
  <c r="U21" i="3"/>
  <c r="U22" i="3" s="1"/>
  <c r="O21" i="3"/>
  <c r="O22" i="3" s="1"/>
  <c r="N21" i="3"/>
  <c r="N22" i="3" s="1"/>
  <c r="M21" i="3"/>
  <c r="M22" i="3" s="1"/>
  <c r="G21" i="3"/>
  <c r="G22" i="3" s="1"/>
  <c r="F21" i="3"/>
  <c r="E21" i="3"/>
  <c r="W20" i="3"/>
  <c r="V20" i="3"/>
  <c r="U20" i="3"/>
  <c r="T20" i="3"/>
  <c r="T21" i="3" s="1"/>
  <c r="S20" i="3"/>
  <c r="S21" i="3" s="1"/>
  <c r="R20" i="3"/>
  <c r="R21" i="3" s="1"/>
  <c r="Q20" i="3"/>
  <c r="Q21" i="3" s="1"/>
  <c r="P20" i="3"/>
  <c r="O20" i="3"/>
  <c r="N20" i="3"/>
  <c r="M20" i="3"/>
  <c r="L20" i="3"/>
  <c r="L21" i="3" s="1"/>
  <c r="K20" i="3"/>
  <c r="K21" i="3" s="1"/>
  <c r="J20" i="3"/>
  <c r="J21" i="3" s="1"/>
  <c r="I20" i="3"/>
  <c r="I21" i="3" s="1"/>
  <c r="H20" i="3"/>
  <c r="G20" i="3"/>
  <c r="F20" i="3"/>
  <c r="E20" i="3"/>
  <c r="D20" i="3"/>
  <c r="D21" i="3" s="1"/>
  <c r="C20" i="3"/>
  <c r="C21" i="3" s="1"/>
  <c r="W19" i="3"/>
  <c r="P19" i="3"/>
  <c r="O19" i="3"/>
  <c r="H19" i="3"/>
  <c r="G19" i="3"/>
  <c r="C18" i="3"/>
  <c r="C19" i="3" s="1"/>
  <c r="W17" i="3"/>
  <c r="V17" i="3"/>
  <c r="V19" i="3" s="1"/>
  <c r="U17" i="3"/>
  <c r="P17" i="3"/>
  <c r="O17" i="3"/>
  <c r="N17" i="3"/>
  <c r="N19" i="3" s="1"/>
  <c r="M17" i="3"/>
  <c r="H17" i="3"/>
  <c r="G17" i="3"/>
  <c r="F17" i="3"/>
  <c r="F19" i="3" s="1"/>
  <c r="E17" i="3"/>
  <c r="W15" i="3"/>
  <c r="V15" i="3"/>
  <c r="U15" i="3"/>
  <c r="U19" i="3" s="1"/>
  <c r="T15" i="3"/>
  <c r="T17" i="3" s="1"/>
  <c r="S15" i="3"/>
  <c r="S17" i="3" s="1"/>
  <c r="R15" i="3"/>
  <c r="R17" i="3" s="1"/>
  <c r="Q15" i="3"/>
  <c r="Q17" i="3" s="1"/>
  <c r="Q19" i="3" s="1"/>
  <c r="P15" i="3"/>
  <c r="P21" i="3" s="1"/>
  <c r="P22" i="3" s="1"/>
  <c r="O15" i="3"/>
  <c r="N15" i="3"/>
  <c r="M15" i="3"/>
  <c r="M19" i="3" s="1"/>
  <c r="L15" i="3"/>
  <c r="L17" i="3" s="1"/>
  <c r="K15" i="3"/>
  <c r="K17" i="3" s="1"/>
  <c r="J15" i="3"/>
  <c r="J17" i="3" s="1"/>
  <c r="I15" i="3"/>
  <c r="I17" i="3" s="1"/>
  <c r="I19" i="3" s="1"/>
  <c r="H15" i="3"/>
  <c r="H21" i="3" s="1"/>
  <c r="H22" i="3" s="1"/>
  <c r="G15" i="3"/>
  <c r="F15" i="3"/>
  <c r="E15" i="3"/>
  <c r="E19" i="3" s="1"/>
  <c r="D15" i="3"/>
  <c r="D17" i="3" s="1"/>
  <c r="C15" i="3"/>
  <c r="B36" i="3" s="1"/>
  <c r="B36" i="1"/>
  <c r="C18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0" i="1"/>
  <c r="B57" i="1"/>
  <c r="B4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4" i="1"/>
  <c r="D15" i="1"/>
  <c r="D17" i="1" s="1"/>
  <c r="E15" i="1"/>
  <c r="E17" i="1" s="1"/>
  <c r="F15" i="1"/>
  <c r="F17" i="1" s="1"/>
  <c r="G15" i="1"/>
  <c r="H15" i="1"/>
  <c r="H17" i="1" s="1"/>
  <c r="I15" i="1"/>
  <c r="J15" i="1"/>
  <c r="J17" i="1" s="1"/>
  <c r="K15" i="1"/>
  <c r="L15" i="1"/>
  <c r="M15" i="1"/>
  <c r="M17" i="1" s="1"/>
  <c r="N15" i="1"/>
  <c r="N17" i="1" s="1"/>
  <c r="O15" i="1"/>
  <c r="O17" i="1" s="1"/>
  <c r="P15" i="1"/>
  <c r="P17" i="1" s="1"/>
  <c r="Q15" i="1"/>
  <c r="Q17" i="1" s="1"/>
  <c r="R15" i="1"/>
  <c r="R17" i="1" s="1"/>
  <c r="S15" i="1"/>
  <c r="S17" i="1" s="1"/>
  <c r="T15" i="1"/>
  <c r="T17" i="1" s="1"/>
  <c r="U15" i="1"/>
  <c r="U17" i="1" s="1"/>
  <c r="V15" i="1"/>
  <c r="V17" i="1" s="1"/>
  <c r="W15" i="1"/>
  <c r="W17" i="1" s="1"/>
  <c r="C15" i="1"/>
  <c r="C35" i="5" l="1"/>
  <c r="C38" i="5" s="1"/>
  <c r="E35" i="5"/>
  <c r="E38" i="5" s="1"/>
  <c r="D35" i="5"/>
  <c r="E34" i="5"/>
  <c r="F34" i="5"/>
  <c r="F38" i="5" s="1"/>
  <c r="C34" i="5"/>
  <c r="D34" i="5"/>
  <c r="J21" i="5"/>
  <c r="P21" i="5"/>
  <c r="G26" i="5"/>
  <c r="O26" i="5"/>
  <c r="W26" i="5"/>
  <c r="R21" i="5"/>
  <c r="R22" i="5" s="1"/>
  <c r="Q17" i="5"/>
  <c r="Q19" i="5" s="1"/>
  <c r="H21" i="5"/>
  <c r="I21" i="5"/>
  <c r="Q21" i="5"/>
  <c r="J22" i="5"/>
  <c r="J29" i="5" s="1"/>
  <c r="H19" i="5"/>
  <c r="P19" i="5"/>
  <c r="G17" i="5"/>
  <c r="G19" i="5" s="1"/>
  <c r="E21" i="5"/>
  <c r="M21" i="5"/>
  <c r="U21" i="5"/>
  <c r="E26" i="5"/>
  <c r="M26" i="5"/>
  <c r="U26" i="5"/>
  <c r="H26" i="5"/>
  <c r="P26" i="5"/>
  <c r="O19" i="5"/>
  <c r="D21" i="5"/>
  <c r="D26" i="5"/>
  <c r="C19" i="5"/>
  <c r="F21" i="5"/>
  <c r="N21" i="5"/>
  <c r="V21" i="5"/>
  <c r="F26" i="5"/>
  <c r="N26" i="5"/>
  <c r="V26" i="5"/>
  <c r="I26" i="5"/>
  <c r="Q26" i="5"/>
  <c r="T21" i="5"/>
  <c r="T26" i="5"/>
  <c r="I17" i="5"/>
  <c r="I19" i="5" s="1"/>
  <c r="G21" i="5"/>
  <c r="W21" i="5"/>
  <c r="R26" i="5"/>
  <c r="W19" i="5"/>
  <c r="L21" i="5"/>
  <c r="L26" i="5"/>
  <c r="K21" i="5"/>
  <c r="S21" i="5"/>
  <c r="O21" i="5"/>
  <c r="C26" i="5"/>
  <c r="K26" i="5"/>
  <c r="S26" i="5"/>
  <c r="C17" i="5"/>
  <c r="S17" i="5"/>
  <c r="S19" i="5" s="1"/>
  <c r="M19" i="5"/>
  <c r="C21" i="5"/>
  <c r="D17" i="5"/>
  <c r="D19" i="5" s="1"/>
  <c r="L17" i="5"/>
  <c r="L19" i="5" s="1"/>
  <c r="T17" i="5"/>
  <c r="T19" i="5" s="1"/>
  <c r="F19" i="5"/>
  <c r="N19" i="5"/>
  <c r="V19" i="5"/>
  <c r="K17" i="5"/>
  <c r="K19" i="5" s="1"/>
  <c r="E19" i="5"/>
  <c r="E22" i="5" s="1"/>
  <c r="U19" i="5"/>
  <c r="F22" i="4"/>
  <c r="N22" i="4"/>
  <c r="V22" i="4"/>
  <c r="H22" i="4"/>
  <c r="C22" i="4"/>
  <c r="C29" i="4" s="1"/>
  <c r="I22" i="4"/>
  <c r="Q22" i="4"/>
  <c r="G22" i="4"/>
  <c r="G29" i="4" s="1"/>
  <c r="O22" i="4"/>
  <c r="O29" i="4" s="1"/>
  <c r="W29" i="4"/>
  <c r="J22" i="4"/>
  <c r="R22" i="4"/>
  <c r="R29" i="4" s="1"/>
  <c r="K22" i="4"/>
  <c r="K29" i="4" s="1"/>
  <c r="S22" i="4"/>
  <c r="S29" i="4" s="1"/>
  <c r="D17" i="4"/>
  <c r="D19" i="4" s="1"/>
  <c r="D22" i="4" s="1"/>
  <c r="D29" i="4" s="1"/>
  <c r="L17" i="4"/>
  <c r="L19" i="4" s="1"/>
  <c r="L22" i="4" s="1"/>
  <c r="L29" i="4" s="1"/>
  <c r="T17" i="4"/>
  <c r="T19" i="4" s="1"/>
  <c r="T22" i="4" s="1"/>
  <c r="T29" i="4" s="1"/>
  <c r="E25" i="4"/>
  <c r="E26" i="4" s="1"/>
  <c r="E29" i="4" s="1"/>
  <c r="M25" i="4"/>
  <c r="M26" i="4" s="1"/>
  <c r="M29" i="4" s="1"/>
  <c r="U25" i="4"/>
  <c r="U26" i="4" s="1"/>
  <c r="U29" i="4" s="1"/>
  <c r="H19" i="4"/>
  <c r="P19" i="4"/>
  <c r="P22" i="4" s="1"/>
  <c r="F25" i="4"/>
  <c r="F26" i="4" s="1"/>
  <c r="N25" i="4"/>
  <c r="N26" i="4" s="1"/>
  <c r="V25" i="4"/>
  <c r="V26" i="4" s="1"/>
  <c r="H25" i="4"/>
  <c r="H26" i="4" s="1"/>
  <c r="P25" i="4"/>
  <c r="P26" i="4" s="1"/>
  <c r="I25" i="4"/>
  <c r="I26" i="4" s="1"/>
  <c r="Q25" i="4"/>
  <c r="Q26" i="4" s="1"/>
  <c r="J25" i="4"/>
  <c r="J26" i="4" s="1"/>
  <c r="U25" i="3"/>
  <c r="U26" i="3" s="1"/>
  <c r="U29" i="3" s="1"/>
  <c r="E25" i="3"/>
  <c r="E26" i="3" s="1"/>
  <c r="E29" i="3" s="1"/>
  <c r="T25" i="3"/>
  <c r="T26" i="3" s="1"/>
  <c r="D25" i="3"/>
  <c r="D26" i="3" s="1"/>
  <c r="S25" i="3"/>
  <c r="S26" i="3" s="1"/>
  <c r="K25" i="3"/>
  <c r="K26" i="3" s="1"/>
  <c r="K29" i="3" s="1"/>
  <c r="M25" i="3"/>
  <c r="M26" i="3" s="1"/>
  <c r="M29" i="3" s="1"/>
  <c r="L25" i="3"/>
  <c r="L26" i="3" s="1"/>
  <c r="R25" i="3"/>
  <c r="R26" i="3" s="1"/>
  <c r="J25" i="3"/>
  <c r="J26" i="3" s="1"/>
  <c r="I25" i="3"/>
  <c r="I26" i="3" s="1"/>
  <c r="H25" i="3"/>
  <c r="H26" i="3" s="1"/>
  <c r="H29" i="3" s="1"/>
  <c r="W25" i="3"/>
  <c r="W26" i="3" s="1"/>
  <c r="W29" i="3" s="1"/>
  <c r="O25" i="3"/>
  <c r="O26" i="3" s="1"/>
  <c r="O29" i="3" s="1"/>
  <c r="Q25" i="3"/>
  <c r="Q26" i="3" s="1"/>
  <c r="C25" i="3"/>
  <c r="C26" i="3" s="1"/>
  <c r="P25" i="3"/>
  <c r="P26" i="3" s="1"/>
  <c r="P29" i="3" s="1"/>
  <c r="V25" i="3"/>
  <c r="V26" i="3" s="1"/>
  <c r="V29" i="3" s="1"/>
  <c r="N25" i="3"/>
  <c r="N26" i="3" s="1"/>
  <c r="N29" i="3" s="1"/>
  <c r="F25" i="3"/>
  <c r="F26" i="3" s="1"/>
  <c r="F29" i="3" s="1"/>
  <c r="S22" i="3"/>
  <c r="V22" i="3"/>
  <c r="K22" i="3"/>
  <c r="D22" i="3"/>
  <c r="E22" i="3"/>
  <c r="I22" i="3"/>
  <c r="Q22" i="3"/>
  <c r="F22" i="3"/>
  <c r="G29" i="3"/>
  <c r="J19" i="3"/>
  <c r="J22" i="3" s="1"/>
  <c r="K19" i="3"/>
  <c r="S19" i="3"/>
  <c r="R19" i="3"/>
  <c r="R22" i="3" s="1"/>
  <c r="D19" i="3"/>
  <c r="L19" i="3"/>
  <c r="L22" i="3" s="1"/>
  <c r="T19" i="3"/>
  <c r="T22" i="3" s="1"/>
  <c r="C17" i="3"/>
  <c r="C22" i="3" s="1"/>
  <c r="J25" i="1"/>
  <c r="J26" i="1" s="1"/>
  <c r="S25" i="1"/>
  <c r="S26" i="1" s="1"/>
  <c r="K25" i="1"/>
  <c r="K26" i="1" s="1"/>
  <c r="R25" i="1"/>
  <c r="R26" i="1" s="1"/>
  <c r="Q25" i="1"/>
  <c r="Q26" i="1" s="1"/>
  <c r="I25" i="1"/>
  <c r="I26" i="1" s="1"/>
  <c r="P25" i="1"/>
  <c r="P26" i="1" s="1"/>
  <c r="G25" i="1"/>
  <c r="G26" i="1" s="1"/>
  <c r="V25" i="1"/>
  <c r="V26" i="1" s="1"/>
  <c r="N25" i="1"/>
  <c r="N26" i="1" s="1"/>
  <c r="F25" i="1"/>
  <c r="F26" i="1" s="1"/>
  <c r="O25" i="1"/>
  <c r="O26" i="1" s="1"/>
  <c r="U25" i="1"/>
  <c r="U26" i="1" s="1"/>
  <c r="M25" i="1"/>
  <c r="M26" i="1" s="1"/>
  <c r="E25" i="1"/>
  <c r="E26" i="1" s="1"/>
  <c r="H25" i="1"/>
  <c r="H26" i="1" s="1"/>
  <c r="W25" i="1"/>
  <c r="W26" i="1" s="1"/>
  <c r="T25" i="1"/>
  <c r="T26" i="1" s="1"/>
  <c r="L25" i="1"/>
  <c r="L26" i="1" s="1"/>
  <c r="D25" i="1"/>
  <c r="D26" i="1" s="1"/>
  <c r="C19" i="1"/>
  <c r="C17" i="1"/>
  <c r="C26" i="1"/>
  <c r="H19" i="1"/>
  <c r="H22" i="1" s="1"/>
  <c r="U19" i="1"/>
  <c r="V19" i="1"/>
  <c r="Q19" i="1"/>
  <c r="Q22" i="1" s="1"/>
  <c r="L17" i="1"/>
  <c r="L19" i="1" s="1"/>
  <c r="S19" i="1"/>
  <c r="P19" i="1"/>
  <c r="P22" i="1" s="1"/>
  <c r="D19" i="1"/>
  <c r="D22" i="1" s="1"/>
  <c r="G17" i="1"/>
  <c r="G19" i="1" s="1"/>
  <c r="O19" i="1"/>
  <c r="K17" i="1"/>
  <c r="K19" i="1" s="1"/>
  <c r="N19" i="1"/>
  <c r="J19" i="1"/>
  <c r="J22" i="1" s="1"/>
  <c r="F19" i="1"/>
  <c r="F22" i="1" s="1"/>
  <c r="E19" i="1"/>
  <c r="I17" i="1"/>
  <c r="I19" i="1" s="1"/>
  <c r="W19" i="1"/>
  <c r="T19" i="1"/>
  <c r="R19" i="1"/>
  <c r="R22" i="1" s="1"/>
  <c r="M19" i="1"/>
  <c r="M22" i="1" s="1"/>
  <c r="B39" i="5" l="1"/>
  <c r="D38" i="5"/>
  <c r="R29" i="5"/>
  <c r="L22" i="5"/>
  <c r="L29" i="5" s="1"/>
  <c r="Q22" i="5"/>
  <c r="Q29" i="5" s="1"/>
  <c r="E29" i="5"/>
  <c r="P22" i="5"/>
  <c r="P29" i="5" s="1"/>
  <c r="I22" i="5"/>
  <c r="X26" i="5"/>
  <c r="O22" i="5"/>
  <c r="O29" i="5" s="1"/>
  <c r="D22" i="5"/>
  <c r="D29" i="5" s="1"/>
  <c r="G22" i="5"/>
  <c r="G29" i="5" s="1"/>
  <c r="M22" i="5"/>
  <c r="M29" i="5" s="1"/>
  <c r="U22" i="5"/>
  <c r="U29" i="5" s="1"/>
  <c r="I29" i="5"/>
  <c r="H22" i="5"/>
  <c r="H29" i="5" s="1"/>
  <c r="W22" i="5"/>
  <c r="W29" i="5" s="1"/>
  <c r="K22" i="5"/>
  <c r="K29" i="5" s="1"/>
  <c r="V22" i="5"/>
  <c r="V29" i="5" s="1"/>
  <c r="N22" i="5"/>
  <c r="N29" i="5" s="1"/>
  <c r="F22" i="5"/>
  <c r="F29" i="5" s="1"/>
  <c r="T22" i="5"/>
  <c r="T29" i="5" s="1"/>
  <c r="S22" i="5"/>
  <c r="S29" i="5" s="1"/>
  <c r="C22" i="5"/>
  <c r="T29" i="3"/>
  <c r="V29" i="4"/>
  <c r="J29" i="4"/>
  <c r="I29" i="4"/>
  <c r="Q29" i="4"/>
  <c r="N29" i="4"/>
  <c r="F29" i="4"/>
  <c r="P29" i="4"/>
  <c r="X26" i="4"/>
  <c r="X22" i="4"/>
  <c r="H29" i="4"/>
  <c r="L29" i="3"/>
  <c r="D29" i="3"/>
  <c r="R29" i="3"/>
  <c r="S29" i="3"/>
  <c r="X22" i="3"/>
  <c r="C29" i="3"/>
  <c r="Q29" i="3"/>
  <c r="I29" i="3"/>
  <c r="X26" i="3"/>
  <c r="J29" i="3"/>
  <c r="S22" i="1"/>
  <c r="C22" i="1"/>
  <c r="D29" i="1"/>
  <c r="S29" i="1"/>
  <c r="C29" i="1"/>
  <c r="X26" i="1"/>
  <c r="R29" i="1"/>
  <c r="P29" i="1"/>
  <c r="Q29" i="1"/>
  <c r="J29" i="1"/>
  <c r="M29" i="1"/>
  <c r="H29" i="1"/>
  <c r="F29" i="1"/>
  <c r="G22" i="1"/>
  <c r="G29" i="1" s="1"/>
  <c r="K22" i="1"/>
  <c r="K29" i="1" s="1"/>
  <c r="L22" i="1"/>
  <c r="L29" i="1" s="1"/>
  <c r="I22" i="1"/>
  <c r="I29" i="1" s="1"/>
  <c r="E22" i="1"/>
  <c r="E29" i="1" s="1"/>
  <c r="T22" i="1"/>
  <c r="T29" i="1" s="1"/>
  <c r="O22" i="1"/>
  <c r="O29" i="1" s="1"/>
  <c r="N22" i="1"/>
  <c r="N29" i="1" s="1"/>
  <c r="U22" i="1"/>
  <c r="U29" i="1" s="1"/>
  <c r="V22" i="1"/>
  <c r="V29" i="1" s="1"/>
  <c r="W22" i="1"/>
  <c r="W29" i="1" s="1"/>
  <c r="X22" i="5" l="1"/>
  <c r="C29" i="5"/>
  <c r="X29" i="5" s="1"/>
  <c r="X29" i="4"/>
  <c r="X29" i="3"/>
  <c r="X22" i="1"/>
  <c r="X29" i="1"/>
  <c r="C36" i="1" s="1"/>
  <c r="C36" i="4" l="1"/>
  <c r="D36" i="4"/>
  <c r="B37" i="4"/>
  <c r="C36" i="3"/>
  <c r="D36" i="3"/>
  <c r="D36" i="1"/>
  <c r="B37" i="3" l="1"/>
  <c r="B37" i="1"/>
</calcChain>
</file>

<file path=xl/sharedStrings.xml><?xml version="1.0" encoding="utf-8"?>
<sst xmlns="http://schemas.openxmlformats.org/spreadsheetml/2006/main" count="467" uniqueCount="78">
  <si>
    <t>CASE VARIABLES</t>
  </si>
  <si>
    <t>YEAR 1</t>
  </si>
  <si>
    <t>TOTAL</t>
  </si>
  <si>
    <t>a</t>
  </si>
  <si>
    <t>HOURLY TOTAL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</si>
  <si>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</si>
  <si>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</si>
  <si>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</si>
  <si>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</si>
  <si>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</si>
  <si>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</si>
  <si>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</si>
  <si>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</si>
  <si>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</si>
  <si>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</si>
  <si>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</si>
  <si>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</si>
  <si>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</si>
  <si>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</si>
  <si>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</si>
  <si>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</si>
  <si>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</si>
  <si>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</si>
  <si>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</si>
  <si>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</si>
  <si>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</si>
  <si>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NPV</t>
  </si>
  <si>
    <t>source capacity</t>
  </si>
  <si>
    <t>FOM</t>
  </si>
  <si>
    <t>VOM</t>
  </si>
  <si>
    <t>CAPEX</t>
  </si>
  <si>
    <t>reference_price (a)</t>
  </si>
  <si>
    <t>reference_driver (D')</t>
  </si>
  <si>
    <t>scaling_factor (X)</t>
  </si>
  <si>
    <t>driver (D)</t>
  </si>
  <si>
    <t>type</t>
  </si>
  <si>
    <t>repeating</t>
  </si>
  <si>
    <t xml:space="preserve">period </t>
  </si>
  <si>
    <t>year</t>
  </si>
  <si>
    <t>taxable</t>
  </si>
  <si>
    <t>inflation</t>
  </si>
  <si>
    <t>mult_target</t>
  </si>
  <si>
    <t>one-time</t>
  </si>
  <si>
    <t>-</t>
  </si>
  <si>
    <t>none</t>
  </si>
  <si>
    <t>CAPEX Price</t>
  </si>
  <si>
    <t>CAPEX Cashflow</t>
  </si>
  <si>
    <t>VOM Price</t>
  </si>
  <si>
    <t>VOM Cashflow</t>
  </si>
  <si>
    <t>FOM Price</t>
  </si>
  <si>
    <t>FOM Cashflow</t>
  </si>
  <si>
    <t>TOTAL Cashflow</t>
  </si>
  <si>
    <t>Sales</t>
  </si>
  <si>
    <t>Sales Price</t>
  </si>
  <si>
    <t>Sales Cashflow</t>
  </si>
  <si>
    <t>SOURCE</t>
  </si>
  <si>
    <t>SINK</t>
  </si>
  <si>
    <t>DISCOUNT RATE</t>
  </si>
  <si>
    <t>CASHFLOWS</t>
  </si>
  <si>
    <t>Cashflow</t>
  </si>
  <si>
    <t>SWEEP VALUE</t>
  </si>
  <si>
    <t>END TIME</t>
  </si>
  <si>
    <t>NUM STEPS</t>
  </si>
  <si>
    <t>PROJECT TIME</t>
  </si>
  <si>
    <t>Inflation</t>
  </si>
  <si>
    <t>depreciate</t>
  </si>
  <si>
    <t>These numbers are hardcoded from the given heron input file. Changing these values will effect final answer.</t>
  </si>
  <si>
    <t>Tax</t>
  </si>
  <si>
    <t>Signal</t>
  </si>
  <si>
    <t>Time</t>
  </si>
  <si>
    <t>depreciation, inflation, and amortization are not computed in this analytic answer since they cancel each other out and have no effect on the final NPV.</t>
  </si>
  <si>
    <t>All years the same</t>
  </si>
  <si>
    <t>YEARS 2-20</t>
  </si>
  <si>
    <t>Difference: we are multiplying price by Signal</t>
  </si>
  <si>
    <t>(LIFETIME --&gt;)</t>
  </si>
  <si>
    <t>POSITIVE CF</t>
  </si>
  <si>
    <t>NEGATIVE CF (taxed)</t>
  </si>
  <si>
    <t>Amortization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</si>
</sst>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164" fontId="0" fillId="2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0" fontId="0" fillId="2" borderId="1" xfId="0" applyFill="1" applyBorder="1"/>
    <xf numFmtId="164" fontId="0" fillId="2" borderId="1" xfId="1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5" borderId="0" xfId="0" applyNumberFormat="1" applyFill="1"/>
    <xf numFmtId="164" fontId="0" fillId="2" borderId="0" xfId="0" applyNumberFormat="1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5" borderId="0" xfId="2" applyFont="1" applyFill="1"/>
    <xf numFmtId="0" fontId="2" fillId="8" borderId="6" xfId="0" applyFont="1" applyFill="1" applyBorder="1"/>
    <xf numFmtId="164" fontId="2" fillId="8" borderId="6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4" fillId="7" borderId="14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" fillId="9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/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/>
    <xf numFmtId="164" fontId="0" fillId="2" borderId="0" xfId="0" applyNumberFormat="1" applyFill="1" applyBorder="1" applyAlignment="1">
      <alignment horizontal="center"/>
    </xf>
    <xf numFmtId="164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0361-7298-9048-9EE6-65784B82D934}">
  <dimension ref="A1:AF84"/>
  <sheetViews>
    <sheetView workbookViewId="0">
      <selection activeCell="Q49" sqref="Q49"/>
    </sheetView>
  </sheetViews>
  <sheetFormatPr defaultColWidth="11" defaultRowHeight="15.75" x14ac:dyDescent="0.25"/>
  <cols>
    <col min="1" max="1" width="18.375" bestFit="1" customWidth="1"/>
    <col min="2" max="2" width="14.125" customWidth="1"/>
    <col min="3" max="3" width="12.125" bestFit="1" customWidth="1"/>
  </cols>
  <sheetData>
    <row r="1" spans="1:23" x14ac:dyDescent="0.25">
      <c r="A1" s="5" t="s">
        <v>0</v>
      </c>
      <c r="B1" t="s">
        <v>27</v>
      </c>
    </row>
    <row r="2" spans="1:23" x14ac:dyDescent="0.25">
      <c r="A2" s="5" t="s">
        <v>60</v>
      </c>
      <c r="B2" s="7">
        <v>1</v>
      </c>
    </row>
    <row r="3" spans="1:23" x14ac:dyDescent="0.25">
      <c r="A3" s="5"/>
    </row>
    <row r="4" spans="1:23" x14ac:dyDescent="0.25">
      <c r="A4" s="5" t="s">
        <v>61</v>
      </c>
      <c r="B4">
        <v>2</v>
      </c>
    </row>
    <row r="5" spans="1:23" x14ac:dyDescent="0.25">
      <c r="A5" s="5" t="s">
        <v>62</v>
      </c>
      <c r="B5">
        <v>21</v>
      </c>
    </row>
    <row r="6" spans="1:23" x14ac:dyDescent="0.25">
      <c r="A6" s="5" t="s">
        <v>63</v>
      </c>
      <c r="B6">
        <v>2</v>
      </c>
    </row>
    <row r="7" spans="1:23" x14ac:dyDescent="0.25">
      <c r="A7" s="5" t="s">
        <v>57</v>
      </c>
      <c r="B7" s="24">
        <v>0.08</v>
      </c>
    </row>
    <row r="8" spans="1:23" x14ac:dyDescent="0.25">
      <c r="A8" s="5" t="s">
        <v>64</v>
      </c>
      <c r="B8">
        <v>0</v>
      </c>
    </row>
    <row r="9" spans="1:23" x14ac:dyDescent="0.25">
      <c r="A9" s="5" t="s">
        <v>67</v>
      </c>
      <c r="B9" s="24">
        <v>0.25</v>
      </c>
    </row>
    <row r="11" spans="1:23" x14ac:dyDescent="0.25">
      <c r="A11" s="5" t="s">
        <v>1</v>
      </c>
    </row>
    <row r="12" spans="1:23" x14ac:dyDescent="0.25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5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5">
      <c r="A15" s="5" t="s">
        <v>55</v>
      </c>
      <c r="B15" s="4" t="s">
        <v>3</v>
      </c>
      <c r="C15" s="4">
        <f>$B$2</f>
        <v>1</v>
      </c>
      <c r="D15" s="4">
        <f t="shared" ref="D15:W15" si="0">$B$2</f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4">
        <f t="shared" si="0"/>
        <v>1</v>
      </c>
      <c r="V15" s="4">
        <f t="shared" si="0"/>
        <v>1</v>
      </c>
      <c r="W15" s="4">
        <f t="shared" si="0"/>
        <v>1</v>
      </c>
    </row>
    <row r="16" spans="1:23" x14ac:dyDescent="0.25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5">
      <c r="B17" s="2" t="s">
        <v>46</v>
      </c>
      <c r="C17" s="6">
        <f t="shared" ref="C17:W17" si="1">C16*(C15/$B$43)^$B$44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5">
      <c r="B18" s="7" t="s">
        <v>49</v>
      </c>
      <c r="C18" s="8">
        <f>$B$54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5">
      <c r="B19" s="2" t="s">
        <v>50</v>
      </c>
      <c r="C19" s="6">
        <f>C18*(C15/$B$55)^$B$56</f>
        <v>-100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5">
      <c r="B20" s="7" t="s">
        <v>47</v>
      </c>
      <c r="C20" s="8">
        <f t="shared" ref="C20:W20" si="3">$B$65</f>
        <v>-1</v>
      </c>
      <c r="D20" s="16">
        <f t="shared" si="3"/>
        <v>-1</v>
      </c>
      <c r="E20" s="16">
        <f t="shared" si="3"/>
        <v>-1</v>
      </c>
      <c r="F20" s="16">
        <f t="shared" si="3"/>
        <v>-1</v>
      </c>
      <c r="G20" s="16">
        <f t="shared" si="3"/>
        <v>-1</v>
      </c>
      <c r="H20" s="16">
        <f t="shared" si="3"/>
        <v>-1</v>
      </c>
      <c r="I20" s="16">
        <f t="shared" si="3"/>
        <v>-1</v>
      </c>
      <c r="J20" s="16">
        <f t="shared" si="3"/>
        <v>-1</v>
      </c>
      <c r="K20" s="16">
        <f t="shared" si="3"/>
        <v>-1</v>
      </c>
      <c r="L20" s="16">
        <f t="shared" si="3"/>
        <v>-1</v>
      </c>
      <c r="M20" s="16">
        <f t="shared" si="3"/>
        <v>-1</v>
      </c>
      <c r="N20" s="16">
        <f t="shared" si="3"/>
        <v>-1</v>
      </c>
      <c r="O20" s="16">
        <f t="shared" si="3"/>
        <v>-1</v>
      </c>
      <c r="P20" s="16">
        <f t="shared" si="3"/>
        <v>-1</v>
      </c>
      <c r="Q20" s="16">
        <f t="shared" si="3"/>
        <v>-1</v>
      </c>
      <c r="R20" s="16">
        <f t="shared" si="3"/>
        <v>-1</v>
      </c>
      <c r="S20" s="16">
        <f t="shared" si="3"/>
        <v>-1</v>
      </c>
      <c r="T20" s="16">
        <f t="shared" si="3"/>
        <v>-1</v>
      </c>
      <c r="U20" s="16">
        <f t="shared" si="3"/>
        <v>-1</v>
      </c>
      <c r="V20" s="16">
        <f t="shared" si="3"/>
        <v>-1</v>
      </c>
      <c r="W20" s="16">
        <f t="shared" si="3"/>
        <v>-1</v>
      </c>
    </row>
    <row r="21" spans="1:24" x14ac:dyDescent="0.25">
      <c r="B21" s="12" t="s">
        <v>48</v>
      </c>
      <c r="C21" s="13">
        <f>(C20*(C15/1)^1)*(1-$B$9)</f>
        <v>-0.75</v>
      </c>
      <c r="D21" s="13">
        <f t="shared" ref="D21:W21" si="4">(D20*(D15/1)^1)*(1-$B$9)</f>
        <v>-0.75</v>
      </c>
      <c r="E21" s="13">
        <f t="shared" si="4"/>
        <v>-0.75</v>
      </c>
      <c r="F21" s="13">
        <f t="shared" si="4"/>
        <v>-0.75</v>
      </c>
      <c r="G21" s="13">
        <f t="shared" si="4"/>
        <v>-0.75</v>
      </c>
      <c r="H21" s="13">
        <f t="shared" si="4"/>
        <v>-0.75</v>
      </c>
      <c r="I21" s="13">
        <f t="shared" si="4"/>
        <v>-0.75</v>
      </c>
      <c r="J21" s="13">
        <f t="shared" si="4"/>
        <v>-0.75</v>
      </c>
      <c r="K21" s="13">
        <f t="shared" si="4"/>
        <v>-0.75</v>
      </c>
      <c r="L21" s="13">
        <f t="shared" si="4"/>
        <v>-0.75</v>
      </c>
      <c r="M21" s="13">
        <f t="shared" si="4"/>
        <v>-0.75</v>
      </c>
      <c r="N21" s="13">
        <f t="shared" si="4"/>
        <v>-0.75</v>
      </c>
      <c r="O21" s="13">
        <f t="shared" si="4"/>
        <v>-0.75</v>
      </c>
      <c r="P21" s="13">
        <f t="shared" si="4"/>
        <v>-0.75</v>
      </c>
      <c r="Q21" s="13">
        <f t="shared" si="4"/>
        <v>-0.75</v>
      </c>
      <c r="R21" s="13">
        <f t="shared" si="4"/>
        <v>-0.75</v>
      </c>
      <c r="S21" s="13">
        <f t="shared" si="4"/>
        <v>-0.75</v>
      </c>
      <c r="T21" s="13">
        <f t="shared" si="4"/>
        <v>-0.75</v>
      </c>
      <c r="U21" s="13">
        <f t="shared" si="4"/>
        <v>-0.75</v>
      </c>
      <c r="V21" s="13">
        <f t="shared" si="4"/>
        <v>-0.75</v>
      </c>
      <c r="W21" s="13">
        <f t="shared" si="4"/>
        <v>-0.75</v>
      </c>
      <c r="X21" s="14" t="s">
        <v>2</v>
      </c>
    </row>
    <row r="22" spans="1:24" x14ac:dyDescent="0.25">
      <c r="B22" s="10" t="s">
        <v>51</v>
      </c>
      <c r="C22" s="11">
        <f>C21+C19+C17</f>
        <v>-100.75</v>
      </c>
      <c r="D22" s="11">
        <f t="shared" ref="D22:W22" si="5">D21+D19+D17</f>
        <v>-0.75</v>
      </c>
      <c r="E22" s="11">
        <f t="shared" si="5"/>
        <v>-0.75</v>
      </c>
      <c r="F22" s="11">
        <f t="shared" si="5"/>
        <v>-0.75</v>
      </c>
      <c r="G22" s="11">
        <f t="shared" si="5"/>
        <v>-0.75</v>
      </c>
      <c r="H22" s="11">
        <f t="shared" si="5"/>
        <v>-0.75</v>
      </c>
      <c r="I22" s="11">
        <f t="shared" si="5"/>
        <v>-0.75</v>
      </c>
      <c r="J22" s="11">
        <f t="shared" si="5"/>
        <v>-0.75</v>
      </c>
      <c r="K22" s="11">
        <f t="shared" si="5"/>
        <v>-0.75</v>
      </c>
      <c r="L22" s="11">
        <f t="shared" si="5"/>
        <v>-0.75</v>
      </c>
      <c r="M22" s="11">
        <f t="shared" si="5"/>
        <v>-0.75</v>
      </c>
      <c r="N22" s="11">
        <f t="shared" si="5"/>
        <v>-0.75</v>
      </c>
      <c r="O22" s="11">
        <f t="shared" si="5"/>
        <v>-0.75</v>
      </c>
      <c r="P22" s="11">
        <f t="shared" si="5"/>
        <v>-0.75</v>
      </c>
      <c r="Q22" s="11">
        <f t="shared" si="5"/>
        <v>-0.75</v>
      </c>
      <c r="R22" s="11">
        <f t="shared" si="5"/>
        <v>-0.75</v>
      </c>
      <c r="S22" s="11">
        <f t="shared" si="5"/>
        <v>-0.75</v>
      </c>
      <c r="T22" s="11">
        <f t="shared" si="5"/>
        <v>-0.75</v>
      </c>
      <c r="U22" s="11">
        <f t="shared" si="5"/>
        <v>-0.75</v>
      </c>
      <c r="V22" s="11">
        <f t="shared" si="5"/>
        <v>-0.75</v>
      </c>
      <c r="W22" s="11">
        <f t="shared" si="5"/>
        <v>-0.75</v>
      </c>
      <c r="X22" s="15">
        <f>SUM(C22:W22)</f>
        <v>-115.75</v>
      </c>
    </row>
    <row r="24" spans="1:24" x14ac:dyDescent="0.25">
      <c r="A24" s="5" t="s">
        <v>56</v>
      </c>
      <c r="B24" s="3" t="s">
        <v>3</v>
      </c>
      <c r="C24" s="3">
        <f>-$B$2</f>
        <v>-1</v>
      </c>
      <c r="D24" s="3">
        <f t="shared" ref="D24:W24" si="6">-$B$2</f>
        <v>-1</v>
      </c>
      <c r="E24" s="3">
        <f t="shared" si="6"/>
        <v>-1</v>
      </c>
      <c r="F24" s="3">
        <f t="shared" si="6"/>
        <v>-1</v>
      </c>
      <c r="G24" s="3">
        <f t="shared" si="6"/>
        <v>-1</v>
      </c>
      <c r="H24" s="3">
        <f t="shared" si="6"/>
        <v>-1</v>
      </c>
      <c r="I24" s="3">
        <f t="shared" si="6"/>
        <v>-1</v>
      </c>
      <c r="J24" s="3">
        <f t="shared" si="6"/>
        <v>-1</v>
      </c>
      <c r="K24" s="3">
        <f t="shared" si="6"/>
        <v>-1</v>
      </c>
      <c r="L24" s="3">
        <f t="shared" si="6"/>
        <v>-1</v>
      </c>
      <c r="M24" s="3">
        <f t="shared" si="6"/>
        <v>-1</v>
      </c>
      <c r="N24" s="3">
        <f t="shared" si="6"/>
        <v>-1</v>
      </c>
      <c r="O24" s="3">
        <f t="shared" si="6"/>
        <v>-1</v>
      </c>
      <c r="P24" s="3">
        <f t="shared" si="6"/>
        <v>-1</v>
      </c>
      <c r="Q24" s="3">
        <f t="shared" si="6"/>
        <v>-1</v>
      </c>
      <c r="R24" s="3">
        <f t="shared" si="6"/>
        <v>-1</v>
      </c>
      <c r="S24" s="3">
        <f t="shared" si="6"/>
        <v>-1</v>
      </c>
      <c r="T24" s="3">
        <f t="shared" si="6"/>
        <v>-1</v>
      </c>
      <c r="U24" s="3">
        <f t="shared" si="6"/>
        <v>-1</v>
      </c>
      <c r="V24" s="3">
        <f t="shared" si="6"/>
        <v>-1</v>
      </c>
      <c r="W24" s="3">
        <f t="shared" si="6"/>
        <v>-1</v>
      </c>
    </row>
    <row r="25" spans="1:24" x14ac:dyDescent="0.25">
      <c r="B25" s="7" t="s">
        <v>53</v>
      </c>
      <c r="C25" s="16">
        <f>$B$76</f>
        <v>-32.215200000000003</v>
      </c>
      <c r="D25" s="16">
        <f t="shared" ref="D25:W25" si="7">$B$76</f>
        <v>-32.215200000000003</v>
      </c>
      <c r="E25" s="16">
        <f t="shared" si="7"/>
        <v>-32.215200000000003</v>
      </c>
      <c r="F25" s="16">
        <f t="shared" si="7"/>
        <v>-32.215200000000003</v>
      </c>
      <c r="G25" s="16">
        <f t="shared" si="7"/>
        <v>-32.215200000000003</v>
      </c>
      <c r="H25" s="16">
        <f t="shared" si="7"/>
        <v>-32.215200000000003</v>
      </c>
      <c r="I25" s="16">
        <f t="shared" si="7"/>
        <v>-32.215200000000003</v>
      </c>
      <c r="J25" s="16">
        <f t="shared" si="7"/>
        <v>-32.215200000000003</v>
      </c>
      <c r="K25" s="16">
        <f t="shared" si="7"/>
        <v>-32.215200000000003</v>
      </c>
      <c r="L25" s="16">
        <f t="shared" si="7"/>
        <v>-32.215200000000003</v>
      </c>
      <c r="M25" s="16">
        <f t="shared" si="7"/>
        <v>-32.215200000000003</v>
      </c>
      <c r="N25" s="16">
        <f t="shared" si="7"/>
        <v>-32.215200000000003</v>
      </c>
      <c r="O25" s="16">
        <f t="shared" si="7"/>
        <v>-32.215200000000003</v>
      </c>
      <c r="P25" s="16">
        <f t="shared" si="7"/>
        <v>-32.215200000000003</v>
      </c>
      <c r="Q25" s="16">
        <f t="shared" si="7"/>
        <v>-32.215200000000003</v>
      </c>
      <c r="R25" s="16">
        <f t="shared" si="7"/>
        <v>-32.215200000000003</v>
      </c>
      <c r="S25" s="16">
        <f t="shared" si="7"/>
        <v>-32.215200000000003</v>
      </c>
      <c r="T25" s="16">
        <f t="shared" si="7"/>
        <v>-32.215200000000003</v>
      </c>
      <c r="U25" s="16">
        <f t="shared" si="7"/>
        <v>-32.215200000000003</v>
      </c>
      <c r="V25" s="16">
        <f t="shared" si="7"/>
        <v>-32.215200000000003</v>
      </c>
      <c r="W25" s="16">
        <f t="shared" si="7"/>
        <v>-32.215200000000003</v>
      </c>
      <c r="X25" s="14" t="s">
        <v>2</v>
      </c>
    </row>
    <row r="26" spans="1:24" x14ac:dyDescent="0.25">
      <c r="B26" s="2" t="s">
        <v>54</v>
      </c>
      <c r="C26" s="9">
        <f>C25*(C24/1)^1</f>
        <v>32.215200000000003</v>
      </c>
      <c r="D26" s="9">
        <f t="shared" ref="D26:W26" si="8">D25*(D24/1)^1</f>
        <v>32.215200000000003</v>
      </c>
      <c r="E26" s="9">
        <f t="shared" si="8"/>
        <v>32.215200000000003</v>
      </c>
      <c r="F26" s="9">
        <f t="shared" si="8"/>
        <v>32.215200000000003</v>
      </c>
      <c r="G26" s="9">
        <f t="shared" si="8"/>
        <v>32.215200000000003</v>
      </c>
      <c r="H26" s="9">
        <f t="shared" si="8"/>
        <v>32.215200000000003</v>
      </c>
      <c r="I26" s="9">
        <f t="shared" si="8"/>
        <v>32.215200000000003</v>
      </c>
      <c r="J26" s="9">
        <f t="shared" si="8"/>
        <v>32.215200000000003</v>
      </c>
      <c r="K26" s="9">
        <f t="shared" si="8"/>
        <v>32.215200000000003</v>
      </c>
      <c r="L26" s="9">
        <f t="shared" si="8"/>
        <v>32.215200000000003</v>
      </c>
      <c r="M26" s="9">
        <f t="shared" si="8"/>
        <v>32.215200000000003</v>
      </c>
      <c r="N26" s="9">
        <f t="shared" si="8"/>
        <v>32.215200000000003</v>
      </c>
      <c r="O26" s="9">
        <f t="shared" si="8"/>
        <v>32.215200000000003</v>
      </c>
      <c r="P26" s="9">
        <f t="shared" si="8"/>
        <v>32.215200000000003</v>
      </c>
      <c r="Q26" s="9">
        <f t="shared" si="8"/>
        <v>32.215200000000003</v>
      </c>
      <c r="R26" s="9">
        <f t="shared" si="8"/>
        <v>32.215200000000003</v>
      </c>
      <c r="S26" s="9">
        <f t="shared" si="8"/>
        <v>32.215200000000003</v>
      </c>
      <c r="T26" s="9">
        <f t="shared" si="8"/>
        <v>32.215200000000003</v>
      </c>
      <c r="U26" s="9">
        <f t="shared" si="8"/>
        <v>32.215200000000003</v>
      </c>
      <c r="V26" s="9">
        <f t="shared" si="8"/>
        <v>32.215200000000003</v>
      </c>
      <c r="W26" s="9">
        <f t="shared" si="8"/>
        <v>32.215200000000003</v>
      </c>
      <c r="X26" s="15">
        <f>SUM(C26:W26)</f>
        <v>676.51919999999984</v>
      </c>
    </row>
    <row r="28" spans="1:24" x14ac:dyDescent="0.25">
      <c r="A28" s="5" t="s">
        <v>4</v>
      </c>
      <c r="X28" s="14" t="s">
        <v>2</v>
      </c>
    </row>
    <row r="29" spans="1:24" x14ac:dyDescent="0.25">
      <c r="B29" s="10" t="s">
        <v>59</v>
      </c>
      <c r="C29" s="9">
        <f t="shared" ref="C29:W29" si="9">C26+C22</f>
        <v>-68.53479999999999</v>
      </c>
      <c r="D29" s="9">
        <f t="shared" si="9"/>
        <v>31.465200000000003</v>
      </c>
      <c r="E29" s="9">
        <f t="shared" si="9"/>
        <v>31.465200000000003</v>
      </c>
      <c r="F29" s="9">
        <f t="shared" si="9"/>
        <v>31.465200000000003</v>
      </c>
      <c r="G29" s="9">
        <f t="shared" si="9"/>
        <v>31.465200000000003</v>
      </c>
      <c r="H29" s="9">
        <f t="shared" si="9"/>
        <v>31.465200000000003</v>
      </c>
      <c r="I29" s="9">
        <f t="shared" si="9"/>
        <v>31.465200000000003</v>
      </c>
      <c r="J29" s="9">
        <f t="shared" si="9"/>
        <v>31.465200000000003</v>
      </c>
      <c r="K29" s="9">
        <f t="shared" si="9"/>
        <v>31.465200000000003</v>
      </c>
      <c r="L29" s="9">
        <f t="shared" si="9"/>
        <v>31.465200000000003</v>
      </c>
      <c r="M29" s="9">
        <f t="shared" si="9"/>
        <v>31.465200000000003</v>
      </c>
      <c r="N29" s="9">
        <f t="shared" si="9"/>
        <v>31.465200000000003</v>
      </c>
      <c r="O29" s="9">
        <f t="shared" si="9"/>
        <v>31.465200000000003</v>
      </c>
      <c r="P29" s="9">
        <f t="shared" si="9"/>
        <v>31.465200000000003</v>
      </c>
      <c r="Q29" s="9">
        <f t="shared" si="9"/>
        <v>31.465200000000003</v>
      </c>
      <c r="R29" s="9">
        <f t="shared" si="9"/>
        <v>31.465200000000003</v>
      </c>
      <c r="S29" s="9">
        <f t="shared" si="9"/>
        <v>31.465200000000003</v>
      </c>
      <c r="T29" s="9">
        <f t="shared" si="9"/>
        <v>31.465200000000003</v>
      </c>
      <c r="U29" s="9">
        <f t="shared" si="9"/>
        <v>31.465200000000003</v>
      </c>
      <c r="V29" s="9">
        <f t="shared" si="9"/>
        <v>31.465200000000003</v>
      </c>
      <c r="W29" s="9">
        <f t="shared" si="9"/>
        <v>31.465200000000003</v>
      </c>
      <c r="X29" s="15">
        <f>SUM(C29:W29)</f>
        <v>560.76919999999996</v>
      </c>
    </row>
    <row r="31" spans="1:24" x14ac:dyDescent="0.25">
      <c r="A31" s="5" t="s">
        <v>72</v>
      </c>
    </row>
    <row r="32" spans="1:24" x14ac:dyDescent="0.25">
      <c r="B32" s="5" t="s">
        <v>71</v>
      </c>
    </row>
    <row r="33" spans="1:32" x14ac:dyDescent="0.25">
      <c r="B33" s="5" t="s">
        <v>70</v>
      </c>
    </row>
    <row r="34" spans="1:32" ht="16.5" thickBot="1" x14ac:dyDescent="0.3"/>
    <row r="35" spans="1:32" x14ac:dyDescent="0.25">
      <c r="A35" s="38" t="s">
        <v>58</v>
      </c>
      <c r="B35" s="27" t="s">
        <v>5</v>
      </c>
      <c r="C35" s="28" t="s">
        <v>6</v>
      </c>
      <c r="D35" s="29" t="s">
        <v>7</v>
      </c>
      <c r="E35" s="35" t="s">
        <v>8</v>
      </c>
      <c r="F35" s="35" t="s">
        <v>9</v>
      </c>
      <c r="G35" s="35" t="s">
        <v>10</v>
      </c>
      <c r="H35" s="35" t="s">
        <v>11</v>
      </c>
      <c r="I35" s="35" t="s">
        <v>12</v>
      </c>
      <c r="J35" s="35" t="s">
        <v>13</v>
      </c>
      <c r="K35" s="35" t="s">
        <v>14</v>
      </c>
      <c r="L35" s="35" t="s">
        <v>15</v>
      </c>
      <c r="M35" s="35" t="s">
        <v>16</v>
      </c>
      <c r="N35" s="35" t="s">
        <v>17</v>
      </c>
      <c r="O35" s="35" t="s">
        <v>18</v>
      </c>
      <c r="P35" s="35" t="s">
        <v>19</v>
      </c>
      <c r="Q35" s="35" t="s">
        <v>20</v>
      </c>
      <c r="R35" s="35" t="s">
        <v>21</v>
      </c>
      <c r="S35" s="35" t="s">
        <v>22</v>
      </c>
      <c r="T35" s="35" t="s">
        <v>23</v>
      </c>
      <c r="U35" s="35" t="s">
        <v>24</v>
      </c>
      <c r="V35" s="35" t="s">
        <v>25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x14ac:dyDescent="0.25">
      <c r="A36" s="38"/>
      <c r="B36" s="30">
        <f>$B$42*($C$15/$B$43)^$B$44</f>
        <v>-1000</v>
      </c>
      <c r="C36" s="17">
        <f>$X$29</f>
        <v>560.76919999999996</v>
      </c>
      <c r="D36" s="31">
        <f t="shared" ref="D36" si="10">$X$29</f>
        <v>560.76919999999996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 spans="1:32" ht="16.5" thickBot="1" x14ac:dyDescent="0.3">
      <c r="A37" s="5" t="s">
        <v>26</v>
      </c>
      <c r="B37" s="32">
        <f>NPV($B$7,C36:AF36)+$B$36</f>
        <v>-5.4869684731784218E-5</v>
      </c>
      <c r="C37" s="33"/>
      <c r="D37" s="34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40" spans="1:32" x14ac:dyDescent="0.25">
      <c r="A40" s="5" t="s">
        <v>66</v>
      </c>
    </row>
    <row r="41" spans="1:32" x14ac:dyDescent="0.25">
      <c r="A41" s="39" t="s">
        <v>30</v>
      </c>
      <c r="B41" s="40"/>
    </row>
    <row r="42" spans="1:32" x14ac:dyDescent="0.25">
      <c r="A42" s="18" t="s">
        <v>31</v>
      </c>
      <c r="B42" s="20">
        <v>-1000</v>
      </c>
    </row>
    <row r="43" spans="1:32" x14ac:dyDescent="0.25">
      <c r="A43" s="18" t="s">
        <v>32</v>
      </c>
      <c r="B43" s="19">
        <v>1</v>
      </c>
    </row>
    <row r="44" spans="1:32" x14ac:dyDescent="0.25">
      <c r="A44" s="18" t="s">
        <v>33</v>
      </c>
      <c r="B44" s="19">
        <v>1</v>
      </c>
    </row>
    <row r="45" spans="1:32" x14ac:dyDescent="0.25">
      <c r="A45" s="18" t="s">
        <v>34</v>
      </c>
      <c r="B45" s="19">
        <f>B2</f>
        <v>1</v>
      </c>
    </row>
    <row r="46" spans="1:32" x14ac:dyDescent="0.25">
      <c r="A46" s="18" t="s">
        <v>35</v>
      </c>
      <c r="B46" s="19" t="s">
        <v>42</v>
      </c>
    </row>
    <row r="47" spans="1:32" x14ac:dyDescent="0.25">
      <c r="A47" s="18" t="s">
        <v>37</v>
      </c>
      <c r="B47" s="19" t="s">
        <v>43</v>
      </c>
    </row>
    <row r="48" spans="1:32" x14ac:dyDescent="0.25">
      <c r="A48" s="18" t="s">
        <v>39</v>
      </c>
      <c r="B48" s="19" t="b">
        <v>0</v>
      </c>
    </row>
    <row r="49" spans="1:2" x14ac:dyDescent="0.25">
      <c r="A49" s="18" t="s">
        <v>40</v>
      </c>
      <c r="B49" s="19" t="s">
        <v>44</v>
      </c>
    </row>
    <row r="50" spans="1:2" x14ac:dyDescent="0.25">
      <c r="A50" s="18" t="s">
        <v>41</v>
      </c>
      <c r="B50" s="19" t="b">
        <v>0</v>
      </c>
    </row>
    <row r="51" spans="1:2" x14ac:dyDescent="0.25">
      <c r="A51" s="18" t="s">
        <v>65</v>
      </c>
      <c r="B51" s="19">
        <v>0</v>
      </c>
    </row>
    <row r="53" spans="1:2" ht="16.5" thickBot="1" x14ac:dyDescent="0.3">
      <c r="A53" s="41" t="s">
        <v>28</v>
      </c>
      <c r="B53" s="42"/>
    </row>
    <row r="54" spans="1:2" x14ac:dyDescent="0.25">
      <c r="A54" s="21" t="s">
        <v>31</v>
      </c>
      <c r="B54" s="22">
        <v>-100</v>
      </c>
    </row>
    <row r="55" spans="1:2" x14ac:dyDescent="0.25">
      <c r="A55" s="18" t="s">
        <v>32</v>
      </c>
      <c r="B55" s="19">
        <v>1</v>
      </c>
    </row>
    <row r="56" spans="1:2" x14ac:dyDescent="0.25">
      <c r="A56" s="18" t="s">
        <v>33</v>
      </c>
      <c r="B56" s="19">
        <v>1</v>
      </c>
    </row>
    <row r="57" spans="1:2" x14ac:dyDescent="0.25">
      <c r="A57" s="18" t="s">
        <v>34</v>
      </c>
      <c r="B57" s="19">
        <f>B2</f>
        <v>1</v>
      </c>
    </row>
    <row r="58" spans="1:2" x14ac:dyDescent="0.25">
      <c r="A58" s="18" t="s">
        <v>35</v>
      </c>
      <c r="B58" s="19" t="s">
        <v>36</v>
      </c>
    </row>
    <row r="59" spans="1:2" x14ac:dyDescent="0.25">
      <c r="A59" s="18" t="s">
        <v>37</v>
      </c>
      <c r="B59" s="19" t="s">
        <v>38</v>
      </c>
    </row>
    <row r="60" spans="1:2" x14ac:dyDescent="0.25">
      <c r="A60" s="18" t="s">
        <v>39</v>
      </c>
      <c r="B60" s="19" t="b">
        <v>0</v>
      </c>
    </row>
    <row r="61" spans="1:2" x14ac:dyDescent="0.25">
      <c r="A61" s="18" t="s">
        <v>40</v>
      </c>
      <c r="B61" s="19" t="s">
        <v>44</v>
      </c>
    </row>
    <row r="62" spans="1:2" x14ac:dyDescent="0.25">
      <c r="A62" s="18" t="s">
        <v>41</v>
      </c>
      <c r="B62" s="19" t="b">
        <v>0</v>
      </c>
    </row>
    <row r="64" spans="1:2" ht="16.5" thickBot="1" x14ac:dyDescent="0.3">
      <c r="A64" s="43" t="s">
        <v>29</v>
      </c>
      <c r="B64" s="43"/>
    </row>
    <row r="65" spans="1:2" x14ac:dyDescent="0.25">
      <c r="A65" s="21" t="s">
        <v>31</v>
      </c>
      <c r="B65" s="22">
        <v>-1</v>
      </c>
    </row>
    <row r="66" spans="1:2" x14ac:dyDescent="0.25">
      <c r="A66" s="18" t="s">
        <v>32</v>
      </c>
      <c r="B66" s="19">
        <v>1</v>
      </c>
    </row>
    <row r="67" spans="1:2" x14ac:dyDescent="0.25">
      <c r="A67" s="18" t="s">
        <v>33</v>
      </c>
      <c r="B67" s="19">
        <v>1</v>
      </c>
    </row>
    <row r="68" spans="1:2" x14ac:dyDescent="0.25">
      <c r="A68" s="18" t="s">
        <v>34</v>
      </c>
      <c r="B68" s="19">
        <v>1</v>
      </c>
    </row>
    <row r="69" spans="1:2" x14ac:dyDescent="0.25">
      <c r="A69" s="18" t="s">
        <v>35</v>
      </c>
      <c r="B69" s="19" t="s">
        <v>36</v>
      </c>
    </row>
    <row r="70" spans="1:2" x14ac:dyDescent="0.25">
      <c r="A70" s="18" t="s">
        <v>37</v>
      </c>
      <c r="B70" s="19" t="s">
        <v>43</v>
      </c>
    </row>
    <row r="71" spans="1:2" x14ac:dyDescent="0.25">
      <c r="A71" s="18" t="s">
        <v>39</v>
      </c>
      <c r="B71" s="19" t="b">
        <v>1</v>
      </c>
    </row>
    <row r="72" spans="1:2" x14ac:dyDescent="0.25">
      <c r="A72" s="18" t="s">
        <v>40</v>
      </c>
      <c r="B72" s="19" t="s">
        <v>44</v>
      </c>
    </row>
    <row r="73" spans="1:2" x14ac:dyDescent="0.25">
      <c r="A73" s="18" t="s">
        <v>41</v>
      </c>
      <c r="B73" s="19" t="b">
        <v>0</v>
      </c>
    </row>
    <row r="75" spans="1:2" ht="16.5" thickBot="1" x14ac:dyDescent="0.3">
      <c r="A75" s="41" t="s">
        <v>52</v>
      </c>
      <c r="B75" s="42"/>
    </row>
    <row r="76" spans="1:2" x14ac:dyDescent="0.25">
      <c r="A76" s="25" t="s">
        <v>31</v>
      </c>
      <c r="B76" s="26">
        <f>-32.2152</f>
        <v>-32.215200000000003</v>
      </c>
    </row>
    <row r="77" spans="1:2" x14ac:dyDescent="0.25">
      <c r="A77" s="18" t="s">
        <v>32</v>
      </c>
      <c r="B77" s="19" t="s">
        <v>43</v>
      </c>
    </row>
    <row r="78" spans="1:2" x14ac:dyDescent="0.25">
      <c r="A78" s="18" t="s">
        <v>33</v>
      </c>
      <c r="B78" s="19">
        <v>1</v>
      </c>
    </row>
    <row r="79" spans="1:2" x14ac:dyDescent="0.25">
      <c r="A79" s="18" t="s">
        <v>34</v>
      </c>
      <c r="B79" s="19">
        <v>-1</v>
      </c>
    </row>
    <row r="80" spans="1:2" x14ac:dyDescent="0.25">
      <c r="A80" s="18" t="s">
        <v>35</v>
      </c>
      <c r="B80" s="19" t="s">
        <v>36</v>
      </c>
    </row>
    <row r="81" spans="1:2" x14ac:dyDescent="0.25">
      <c r="A81" s="18" t="s">
        <v>37</v>
      </c>
      <c r="B81" s="19" t="s">
        <v>43</v>
      </c>
    </row>
    <row r="82" spans="1:2" x14ac:dyDescent="0.25">
      <c r="A82" s="18" t="s">
        <v>39</v>
      </c>
      <c r="B82" s="19" t="b">
        <v>0</v>
      </c>
    </row>
    <row r="83" spans="1:2" x14ac:dyDescent="0.25">
      <c r="A83" s="18" t="s">
        <v>40</v>
      </c>
      <c r="B83" s="19" t="s">
        <v>44</v>
      </c>
    </row>
    <row r="84" spans="1:2" x14ac:dyDescent="0.25">
      <c r="A84" s="18" t="s">
        <v>41</v>
      </c>
      <c r="B84" s="19" t="b">
        <v>0</v>
      </c>
    </row>
  </sheetData>
  <mergeCells count="5">
    <mergeCell ref="A35:A36"/>
    <mergeCell ref="A41:B41"/>
    <mergeCell ref="A53:B53"/>
    <mergeCell ref="A64:B64"/>
    <mergeCell ref="A75:B75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B63E-CA0B-4459-8359-B55ACDE84726}">
  <dimension ref="A1:AF84"/>
  <sheetViews>
    <sheetView topLeftCell="A36" workbookViewId="0">
      <selection activeCell="B35" sqref="B35:V37"/>
    </sheetView>
  </sheetViews>
  <sheetFormatPr defaultColWidth="11" defaultRowHeight="15.75" x14ac:dyDescent="0.25"/>
  <cols>
    <col min="1" max="1" width="18.375" bestFit="1" customWidth="1"/>
    <col min="2" max="2" width="14.125" customWidth="1"/>
    <col min="3" max="3" width="12.125" bestFit="1" customWidth="1"/>
  </cols>
  <sheetData>
    <row r="1" spans="1:23" x14ac:dyDescent="0.25">
      <c r="A1" s="5" t="s">
        <v>0</v>
      </c>
      <c r="B1" t="s">
        <v>27</v>
      </c>
    </row>
    <row r="2" spans="1:23" x14ac:dyDescent="0.25">
      <c r="A2" s="5" t="s">
        <v>60</v>
      </c>
      <c r="B2" s="7">
        <v>1</v>
      </c>
    </row>
    <row r="3" spans="1:23" x14ac:dyDescent="0.25">
      <c r="A3" s="5"/>
    </row>
    <row r="4" spans="1:23" x14ac:dyDescent="0.25">
      <c r="A4" s="5" t="s">
        <v>61</v>
      </c>
      <c r="B4">
        <v>2</v>
      </c>
    </row>
    <row r="5" spans="1:23" x14ac:dyDescent="0.25">
      <c r="A5" s="5" t="s">
        <v>62</v>
      </c>
      <c r="B5">
        <v>21</v>
      </c>
    </row>
    <row r="6" spans="1:23" x14ac:dyDescent="0.25">
      <c r="A6" s="5" t="s">
        <v>63</v>
      </c>
      <c r="B6">
        <v>2</v>
      </c>
    </row>
    <row r="7" spans="1:23" x14ac:dyDescent="0.25">
      <c r="A7" s="5" t="s">
        <v>57</v>
      </c>
      <c r="B7" s="24">
        <v>0.08</v>
      </c>
    </row>
    <row r="8" spans="1:23" x14ac:dyDescent="0.25">
      <c r="A8" s="5" t="s">
        <v>64</v>
      </c>
      <c r="B8">
        <v>0</v>
      </c>
    </row>
    <row r="9" spans="1:23" x14ac:dyDescent="0.25">
      <c r="A9" s="5" t="s">
        <v>67</v>
      </c>
      <c r="B9" s="24">
        <v>0.25</v>
      </c>
    </row>
    <row r="11" spans="1:23" x14ac:dyDescent="0.25">
      <c r="A11" s="5" t="s">
        <v>1</v>
      </c>
    </row>
    <row r="12" spans="1:23" x14ac:dyDescent="0.25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5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5">
      <c r="A15" s="5" t="s">
        <v>55</v>
      </c>
      <c r="B15" s="4" t="s">
        <v>3</v>
      </c>
      <c r="C15" s="4">
        <f>$B$2</f>
        <v>1</v>
      </c>
      <c r="D15" s="4">
        <f t="shared" ref="D15:W15" si="0">$B$2</f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4">
        <f t="shared" si="0"/>
        <v>1</v>
      </c>
      <c r="V15" s="4">
        <f t="shared" si="0"/>
        <v>1</v>
      </c>
      <c r="W15" s="4">
        <f t="shared" si="0"/>
        <v>1</v>
      </c>
    </row>
    <row r="16" spans="1:23" x14ac:dyDescent="0.25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5">
      <c r="B17" s="2" t="s">
        <v>46</v>
      </c>
      <c r="C17" s="6">
        <f t="shared" ref="C17:W17" si="1">C16*(C15/$B$43)^$B$44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5">
      <c r="B18" s="7" t="s">
        <v>49</v>
      </c>
      <c r="C18" s="8">
        <f>$B$54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5">
      <c r="B19" s="2" t="s">
        <v>50</v>
      </c>
      <c r="C19" s="6">
        <f>C18*(C15/$B$55)^$B$56</f>
        <v>-100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5">
      <c r="B20" s="7" t="s">
        <v>47</v>
      </c>
      <c r="C20" s="8">
        <f t="shared" ref="C20:W20" si="3">$B$65</f>
        <v>-1</v>
      </c>
      <c r="D20" s="16">
        <f t="shared" si="3"/>
        <v>-1</v>
      </c>
      <c r="E20" s="16">
        <f t="shared" si="3"/>
        <v>-1</v>
      </c>
      <c r="F20" s="16">
        <f t="shared" si="3"/>
        <v>-1</v>
      </c>
      <c r="G20" s="16">
        <f t="shared" si="3"/>
        <v>-1</v>
      </c>
      <c r="H20" s="16">
        <f t="shared" si="3"/>
        <v>-1</v>
      </c>
      <c r="I20" s="16">
        <f t="shared" si="3"/>
        <v>-1</v>
      </c>
      <c r="J20" s="16">
        <f t="shared" si="3"/>
        <v>-1</v>
      </c>
      <c r="K20" s="16">
        <f t="shared" si="3"/>
        <v>-1</v>
      </c>
      <c r="L20" s="16">
        <f t="shared" si="3"/>
        <v>-1</v>
      </c>
      <c r="M20" s="16">
        <f t="shared" si="3"/>
        <v>-1</v>
      </c>
      <c r="N20" s="16">
        <f t="shared" si="3"/>
        <v>-1</v>
      </c>
      <c r="O20" s="16">
        <f t="shared" si="3"/>
        <v>-1</v>
      </c>
      <c r="P20" s="16">
        <f t="shared" si="3"/>
        <v>-1</v>
      </c>
      <c r="Q20" s="16">
        <f t="shared" si="3"/>
        <v>-1</v>
      </c>
      <c r="R20" s="16">
        <f t="shared" si="3"/>
        <v>-1</v>
      </c>
      <c r="S20" s="16">
        <f t="shared" si="3"/>
        <v>-1</v>
      </c>
      <c r="T20" s="16">
        <f t="shared" si="3"/>
        <v>-1</v>
      </c>
      <c r="U20" s="16">
        <f t="shared" si="3"/>
        <v>-1</v>
      </c>
      <c r="V20" s="16">
        <f t="shared" si="3"/>
        <v>-1</v>
      </c>
      <c r="W20" s="16">
        <f t="shared" si="3"/>
        <v>-1</v>
      </c>
    </row>
    <row r="21" spans="1:24" x14ac:dyDescent="0.25">
      <c r="B21" s="12" t="s">
        <v>48</v>
      </c>
      <c r="C21" s="13">
        <f>(C20*(C15/1)^1)*(1-$B$9)</f>
        <v>-0.75</v>
      </c>
      <c r="D21" s="13">
        <f t="shared" ref="D21:W21" si="4">(D20*(D15/1)^1)*(1-$B$9)</f>
        <v>-0.75</v>
      </c>
      <c r="E21" s="13">
        <f t="shared" si="4"/>
        <v>-0.75</v>
      </c>
      <c r="F21" s="13">
        <f t="shared" si="4"/>
        <v>-0.75</v>
      </c>
      <c r="G21" s="13">
        <f t="shared" si="4"/>
        <v>-0.75</v>
      </c>
      <c r="H21" s="13">
        <f t="shared" si="4"/>
        <v>-0.75</v>
      </c>
      <c r="I21" s="13">
        <f t="shared" si="4"/>
        <v>-0.75</v>
      </c>
      <c r="J21" s="13">
        <f t="shared" si="4"/>
        <v>-0.75</v>
      </c>
      <c r="K21" s="13">
        <f t="shared" si="4"/>
        <v>-0.75</v>
      </c>
      <c r="L21" s="13">
        <f t="shared" si="4"/>
        <v>-0.75</v>
      </c>
      <c r="M21" s="13">
        <f t="shared" si="4"/>
        <v>-0.75</v>
      </c>
      <c r="N21" s="13">
        <f t="shared" si="4"/>
        <v>-0.75</v>
      </c>
      <c r="O21" s="13">
        <f t="shared" si="4"/>
        <v>-0.75</v>
      </c>
      <c r="P21" s="13">
        <f t="shared" si="4"/>
        <v>-0.75</v>
      </c>
      <c r="Q21" s="13">
        <f t="shared" si="4"/>
        <v>-0.75</v>
      </c>
      <c r="R21" s="13">
        <f t="shared" si="4"/>
        <v>-0.75</v>
      </c>
      <c r="S21" s="13">
        <f t="shared" si="4"/>
        <v>-0.75</v>
      </c>
      <c r="T21" s="13">
        <f t="shared" si="4"/>
        <v>-0.75</v>
      </c>
      <c r="U21" s="13">
        <f t="shared" si="4"/>
        <v>-0.75</v>
      </c>
      <c r="V21" s="13">
        <f t="shared" si="4"/>
        <v>-0.75</v>
      </c>
      <c r="W21" s="13">
        <f t="shared" si="4"/>
        <v>-0.75</v>
      </c>
      <c r="X21" s="14" t="s">
        <v>2</v>
      </c>
    </row>
    <row r="22" spans="1:24" x14ac:dyDescent="0.25">
      <c r="B22" s="10" t="s">
        <v>51</v>
      </c>
      <c r="C22" s="11">
        <f>C21+C19+C17</f>
        <v>-100.75</v>
      </c>
      <c r="D22" s="11">
        <f t="shared" ref="D22:W22" si="5">D21+D19+D17</f>
        <v>-0.75</v>
      </c>
      <c r="E22" s="11">
        <f t="shared" si="5"/>
        <v>-0.75</v>
      </c>
      <c r="F22" s="11">
        <f t="shared" si="5"/>
        <v>-0.75</v>
      </c>
      <c r="G22" s="11">
        <f t="shared" si="5"/>
        <v>-0.75</v>
      </c>
      <c r="H22" s="11">
        <f t="shared" si="5"/>
        <v>-0.75</v>
      </c>
      <c r="I22" s="11">
        <f t="shared" si="5"/>
        <v>-0.75</v>
      </c>
      <c r="J22" s="11">
        <f t="shared" si="5"/>
        <v>-0.75</v>
      </c>
      <c r="K22" s="11">
        <f t="shared" si="5"/>
        <v>-0.75</v>
      </c>
      <c r="L22" s="11">
        <f t="shared" si="5"/>
        <v>-0.75</v>
      </c>
      <c r="M22" s="11">
        <f t="shared" si="5"/>
        <v>-0.75</v>
      </c>
      <c r="N22" s="11">
        <f t="shared" si="5"/>
        <v>-0.75</v>
      </c>
      <c r="O22" s="11">
        <f t="shared" si="5"/>
        <v>-0.75</v>
      </c>
      <c r="P22" s="11">
        <f t="shared" si="5"/>
        <v>-0.75</v>
      </c>
      <c r="Q22" s="11">
        <f t="shared" si="5"/>
        <v>-0.75</v>
      </c>
      <c r="R22" s="11">
        <f t="shared" si="5"/>
        <v>-0.75</v>
      </c>
      <c r="S22" s="11">
        <f t="shared" si="5"/>
        <v>-0.75</v>
      </c>
      <c r="T22" s="11">
        <f t="shared" si="5"/>
        <v>-0.75</v>
      </c>
      <c r="U22" s="11">
        <f t="shared" si="5"/>
        <v>-0.75</v>
      </c>
      <c r="V22" s="11">
        <f t="shared" si="5"/>
        <v>-0.75</v>
      </c>
      <c r="W22" s="11">
        <f t="shared" si="5"/>
        <v>-0.75</v>
      </c>
      <c r="X22" s="15">
        <f>SUM(C22:W22)</f>
        <v>-115.75</v>
      </c>
    </row>
    <row r="24" spans="1:24" x14ac:dyDescent="0.25">
      <c r="A24" s="5" t="s">
        <v>56</v>
      </c>
      <c r="B24" s="3" t="s">
        <v>3</v>
      </c>
      <c r="C24" s="3">
        <f>-$B$2</f>
        <v>-1</v>
      </c>
      <c r="D24" s="3">
        <f t="shared" ref="D24:W24" si="6">-$B$2</f>
        <v>-1</v>
      </c>
      <c r="E24" s="3">
        <f t="shared" si="6"/>
        <v>-1</v>
      </c>
      <c r="F24" s="3">
        <f t="shared" si="6"/>
        <v>-1</v>
      </c>
      <c r="G24" s="3">
        <f t="shared" si="6"/>
        <v>-1</v>
      </c>
      <c r="H24" s="3">
        <f t="shared" si="6"/>
        <v>-1</v>
      </c>
      <c r="I24" s="3">
        <f t="shared" si="6"/>
        <v>-1</v>
      </c>
      <c r="J24" s="3">
        <f t="shared" si="6"/>
        <v>-1</v>
      </c>
      <c r="K24" s="3">
        <f t="shared" si="6"/>
        <v>-1</v>
      </c>
      <c r="L24" s="3">
        <f t="shared" si="6"/>
        <v>-1</v>
      </c>
      <c r="M24" s="3">
        <f t="shared" si="6"/>
        <v>-1</v>
      </c>
      <c r="N24" s="3">
        <f t="shared" si="6"/>
        <v>-1</v>
      </c>
      <c r="O24" s="3">
        <f t="shared" si="6"/>
        <v>-1</v>
      </c>
      <c r="P24" s="3">
        <f t="shared" si="6"/>
        <v>-1</v>
      </c>
      <c r="Q24" s="3">
        <f t="shared" si="6"/>
        <v>-1</v>
      </c>
      <c r="R24" s="3">
        <f t="shared" si="6"/>
        <v>-1</v>
      </c>
      <c r="S24" s="3">
        <f t="shared" si="6"/>
        <v>-1</v>
      </c>
      <c r="T24" s="3">
        <f t="shared" si="6"/>
        <v>-1</v>
      </c>
      <c r="U24" s="3">
        <f t="shared" si="6"/>
        <v>-1</v>
      </c>
      <c r="V24" s="3">
        <f t="shared" si="6"/>
        <v>-1</v>
      </c>
      <c r="W24" s="3">
        <f t="shared" si="6"/>
        <v>-1</v>
      </c>
    </row>
    <row r="25" spans="1:24" x14ac:dyDescent="0.25">
      <c r="B25" s="7" t="s">
        <v>53</v>
      </c>
      <c r="C25" s="16">
        <f>$B$76*C13</f>
        <v>1.4817233276744907E-8</v>
      </c>
      <c r="D25" s="16">
        <f t="shared" ref="D25:W25" si="7">$B$76*D13</f>
        <v>-3.7037302182091159</v>
      </c>
      <c r="E25" s="16">
        <f t="shared" si="7"/>
        <v>-7.3928434745788847</v>
      </c>
      <c r="F25" s="16">
        <f t="shared" si="7"/>
        <v>-11.052780554575834</v>
      </c>
      <c r="G25" s="16">
        <f t="shared" si="7"/>
        <v>-14.66909732008285</v>
      </c>
      <c r="H25" s="16">
        <f t="shared" si="7"/>
        <v>-18.227521942115548</v>
      </c>
      <c r="I25" s="16">
        <f t="shared" si="7"/>
        <v>-21.714010785826144</v>
      </c>
      <c r="J25" s="16">
        <f t="shared" si="7"/>
        <v>-25.114804378718183</v>
      </c>
      <c r="K25" s="16">
        <f t="shared" si="7"/>
        <v>-28.416481378544965</v>
      </c>
      <c r="L25" s="16">
        <f t="shared" si="7"/>
        <v>-31.606011387805545</v>
      </c>
      <c r="M25" s="16">
        <f t="shared" si="7"/>
        <v>-34.670807034402081</v>
      </c>
      <c r="N25" s="16">
        <f t="shared" si="7"/>
        <v>-37.598772781551233</v>
      </c>
      <c r="O25" s="16">
        <f t="shared" si="7"/>
        <v>-40.378353336476188</v>
      </c>
      <c r="P25" s="16">
        <f t="shared" si="7"/>
        <v>-42.998578940771253</v>
      </c>
      <c r="Q25" s="16">
        <f t="shared" si="7"/>
        <v>-45.449108895743308</v>
      </c>
      <c r="R25" s="16">
        <f t="shared" si="7"/>
        <v>-47.720271899645986</v>
      </c>
      <c r="S25" s="16">
        <f t="shared" si="7"/>
        <v>-49.803104877775318</v>
      </c>
      <c r="T25" s="16">
        <f t="shared" si="7"/>
        <v>-51.689387691425509</v>
      </c>
      <c r="U25" s="16">
        <f t="shared" si="7"/>
        <v>-53.371676069729475</v>
      </c>
      <c r="V25" s="16">
        <f t="shared" si="7"/>
        <v>-54.843330879915612</v>
      </c>
      <c r="W25" s="16">
        <f t="shared" si="7"/>
        <v>-56.098544168462197</v>
      </c>
      <c r="X25" s="14" t="s">
        <v>2</v>
      </c>
    </row>
    <row r="26" spans="1:24" x14ac:dyDescent="0.25">
      <c r="B26" s="2" t="s">
        <v>54</v>
      </c>
      <c r="C26" s="9">
        <f>C25*(C24/1)^1</f>
        <v>-1.4817233276744907E-8</v>
      </c>
      <c r="D26" s="9">
        <f t="shared" ref="D26:W26" si="8">D25*(D24/1)^1</f>
        <v>3.7037302182091159</v>
      </c>
      <c r="E26" s="9">
        <f t="shared" si="8"/>
        <v>7.3928434745788847</v>
      </c>
      <c r="F26" s="9">
        <f t="shared" si="8"/>
        <v>11.052780554575834</v>
      </c>
      <c r="G26" s="9">
        <f t="shared" si="8"/>
        <v>14.66909732008285</v>
      </c>
      <c r="H26" s="9">
        <f t="shared" si="8"/>
        <v>18.227521942115548</v>
      </c>
      <c r="I26" s="9">
        <f t="shared" si="8"/>
        <v>21.714010785826144</v>
      </c>
      <c r="J26" s="9">
        <f t="shared" si="8"/>
        <v>25.114804378718183</v>
      </c>
      <c r="K26" s="9">
        <f t="shared" si="8"/>
        <v>28.416481378544965</v>
      </c>
      <c r="L26" s="9">
        <f t="shared" si="8"/>
        <v>31.606011387805545</v>
      </c>
      <c r="M26" s="9">
        <f t="shared" si="8"/>
        <v>34.670807034402081</v>
      </c>
      <c r="N26" s="9">
        <f t="shared" si="8"/>
        <v>37.598772781551233</v>
      </c>
      <c r="O26" s="9">
        <f t="shared" si="8"/>
        <v>40.378353336476188</v>
      </c>
      <c r="P26" s="9">
        <f t="shared" si="8"/>
        <v>42.998578940771253</v>
      </c>
      <c r="Q26" s="9">
        <f t="shared" si="8"/>
        <v>45.449108895743308</v>
      </c>
      <c r="R26" s="9">
        <f t="shared" si="8"/>
        <v>47.720271899645986</v>
      </c>
      <c r="S26" s="9">
        <f t="shared" si="8"/>
        <v>49.803104877775318</v>
      </c>
      <c r="T26" s="9">
        <f t="shared" si="8"/>
        <v>51.689387691425509</v>
      </c>
      <c r="U26" s="9">
        <f t="shared" si="8"/>
        <v>53.371676069729475</v>
      </c>
      <c r="V26" s="9">
        <f t="shared" si="8"/>
        <v>54.843330879915612</v>
      </c>
      <c r="W26" s="9">
        <f t="shared" si="8"/>
        <v>56.098544168462197</v>
      </c>
      <c r="X26" s="15">
        <f>SUM(C26:W26)</f>
        <v>676.51921800153798</v>
      </c>
    </row>
    <row r="28" spans="1:24" x14ac:dyDescent="0.25">
      <c r="A28" s="5" t="s">
        <v>4</v>
      </c>
      <c r="X28" s="14" t="s">
        <v>2</v>
      </c>
    </row>
    <row r="29" spans="1:24" x14ac:dyDescent="0.25">
      <c r="B29" s="10" t="s">
        <v>59</v>
      </c>
      <c r="C29" s="9">
        <f t="shared" ref="C29:W29" si="9">C26+C22</f>
        <v>-100.75000001481723</v>
      </c>
      <c r="D29" s="9">
        <f t="shared" si="9"/>
        <v>2.9537302182091159</v>
      </c>
      <c r="E29" s="9">
        <f t="shared" si="9"/>
        <v>6.6428434745788847</v>
      </c>
      <c r="F29" s="9">
        <f t="shared" si="9"/>
        <v>10.302780554575834</v>
      </c>
      <c r="G29" s="9">
        <f t="shared" si="9"/>
        <v>13.91909732008285</v>
      </c>
      <c r="H29" s="9">
        <f t="shared" si="9"/>
        <v>17.477521942115548</v>
      </c>
      <c r="I29" s="9">
        <f t="shared" si="9"/>
        <v>20.964010785826144</v>
      </c>
      <c r="J29" s="9">
        <f t="shared" si="9"/>
        <v>24.364804378718183</v>
      </c>
      <c r="K29" s="9">
        <f t="shared" si="9"/>
        <v>27.666481378544965</v>
      </c>
      <c r="L29" s="9">
        <f t="shared" si="9"/>
        <v>30.856011387805545</v>
      </c>
      <c r="M29" s="9">
        <f t="shared" si="9"/>
        <v>33.920807034402081</v>
      </c>
      <c r="N29" s="9">
        <f t="shared" si="9"/>
        <v>36.848772781551233</v>
      </c>
      <c r="O29" s="9">
        <f t="shared" si="9"/>
        <v>39.628353336476188</v>
      </c>
      <c r="P29" s="9">
        <f t="shared" si="9"/>
        <v>42.248578940771253</v>
      </c>
      <c r="Q29" s="9">
        <f t="shared" si="9"/>
        <v>44.699108895743308</v>
      </c>
      <c r="R29" s="9">
        <f t="shared" si="9"/>
        <v>46.970271899645986</v>
      </c>
      <c r="S29" s="9">
        <f t="shared" si="9"/>
        <v>49.053104877775318</v>
      </c>
      <c r="T29" s="9">
        <f t="shared" si="9"/>
        <v>50.939387691425509</v>
      </c>
      <c r="U29" s="9">
        <f t="shared" si="9"/>
        <v>52.621676069729475</v>
      </c>
      <c r="V29" s="9">
        <f t="shared" si="9"/>
        <v>54.093330879915612</v>
      </c>
      <c r="W29" s="9">
        <f t="shared" si="9"/>
        <v>55.348544168462197</v>
      </c>
      <c r="X29" s="15">
        <f>SUM(C29:W29)</f>
        <v>560.76921800153798</v>
      </c>
    </row>
    <row r="31" spans="1:24" x14ac:dyDescent="0.25">
      <c r="A31" s="5" t="s">
        <v>72</v>
      </c>
    </row>
    <row r="32" spans="1:24" x14ac:dyDescent="0.25">
      <c r="B32" s="5" t="s">
        <v>71</v>
      </c>
    </row>
    <row r="33" spans="1:32" x14ac:dyDescent="0.25">
      <c r="B33" s="5" t="s">
        <v>70</v>
      </c>
    </row>
    <row r="34" spans="1:32" ht="16.5" thickBot="1" x14ac:dyDescent="0.3"/>
    <row r="35" spans="1:32" x14ac:dyDescent="0.25">
      <c r="A35" s="38" t="s">
        <v>58</v>
      </c>
      <c r="B35" s="27" t="s">
        <v>5</v>
      </c>
      <c r="C35" s="28" t="s">
        <v>6</v>
      </c>
      <c r="D35" s="29" t="s">
        <v>7</v>
      </c>
      <c r="E35" s="35" t="s">
        <v>8</v>
      </c>
      <c r="F35" s="35" t="s">
        <v>9</v>
      </c>
      <c r="G35" s="35" t="s">
        <v>10</v>
      </c>
      <c r="H35" s="35" t="s">
        <v>11</v>
      </c>
      <c r="I35" s="35" t="s">
        <v>12</v>
      </c>
      <c r="J35" s="35" t="s">
        <v>13</v>
      </c>
      <c r="K35" s="35" t="s">
        <v>14</v>
      </c>
      <c r="L35" s="35" t="s">
        <v>15</v>
      </c>
      <c r="M35" s="35" t="s">
        <v>16</v>
      </c>
      <c r="N35" s="35" t="s">
        <v>17</v>
      </c>
      <c r="O35" s="35" t="s">
        <v>18</v>
      </c>
      <c r="P35" s="35" t="s">
        <v>19</v>
      </c>
      <c r="Q35" s="35" t="s">
        <v>20</v>
      </c>
      <c r="R35" s="35" t="s">
        <v>21</v>
      </c>
      <c r="S35" s="35" t="s">
        <v>22</v>
      </c>
      <c r="T35" s="35" t="s">
        <v>23</v>
      </c>
      <c r="U35" s="35" t="s">
        <v>24</v>
      </c>
      <c r="V35" s="35" t="s">
        <v>25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x14ac:dyDescent="0.25">
      <c r="A36" s="38"/>
      <c r="B36" s="30">
        <f>$B$42*($C$15/$B$43)^$B$44</f>
        <v>-1000</v>
      </c>
      <c r="C36" s="17">
        <f>$X$29</f>
        <v>560.76921800153798</v>
      </c>
      <c r="D36" s="31">
        <f t="shared" ref="D36" si="10">$X$29</f>
        <v>560.76921800153798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 spans="1:32" ht="16.5" thickBot="1" x14ac:dyDescent="0.3">
      <c r="A37" s="5" t="s">
        <v>26</v>
      </c>
      <c r="B37" s="32">
        <f>NPV($B$7,C36:AF36)+$B$36</f>
        <v>-2.2768176563658926E-5</v>
      </c>
      <c r="C37" s="33"/>
      <c r="D37" s="34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40" spans="1:32" x14ac:dyDescent="0.25">
      <c r="A40" s="5" t="s">
        <v>66</v>
      </c>
    </row>
    <row r="41" spans="1:32" x14ac:dyDescent="0.25">
      <c r="A41" s="39" t="s">
        <v>30</v>
      </c>
      <c r="B41" s="40"/>
    </row>
    <row r="42" spans="1:32" x14ac:dyDescent="0.25">
      <c r="A42" s="18" t="s">
        <v>31</v>
      </c>
      <c r="B42" s="20">
        <v>-1000</v>
      </c>
    </row>
    <row r="43" spans="1:32" x14ac:dyDescent="0.25">
      <c r="A43" s="18" t="s">
        <v>32</v>
      </c>
      <c r="B43" s="19">
        <v>1</v>
      </c>
    </row>
    <row r="44" spans="1:32" x14ac:dyDescent="0.25">
      <c r="A44" s="18" t="s">
        <v>33</v>
      </c>
      <c r="B44" s="19">
        <v>1</v>
      </c>
    </row>
    <row r="45" spans="1:32" x14ac:dyDescent="0.25">
      <c r="A45" s="18" t="s">
        <v>34</v>
      </c>
      <c r="B45" s="19">
        <f>B2</f>
        <v>1</v>
      </c>
    </row>
    <row r="46" spans="1:32" x14ac:dyDescent="0.25">
      <c r="A46" s="18" t="s">
        <v>35</v>
      </c>
      <c r="B46" s="19" t="s">
        <v>42</v>
      </c>
    </row>
    <row r="47" spans="1:32" x14ac:dyDescent="0.25">
      <c r="A47" s="18" t="s">
        <v>37</v>
      </c>
      <c r="B47" s="19" t="s">
        <v>43</v>
      </c>
    </row>
    <row r="48" spans="1:32" x14ac:dyDescent="0.25">
      <c r="A48" s="18" t="s">
        <v>39</v>
      </c>
      <c r="B48" s="19" t="b">
        <v>0</v>
      </c>
    </row>
    <row r="49" spans="1:2" x14ac:dyDescent="0.25">
      <c r="A49" s="18" t="s">
        <v>40</v>
      </c>
      <c r="B49" s="19" t="s">
        <v>44</v>
      </c>
    </row>
    <row r="50" spans="1:2" x14ac:dyDescent="0.25">
      <c r="A50" s="18" t="s">
        <v>41</v>
      </c>
      <c r="B50" s="19" t="b">
        <v>0</v>
      </c>
    </row>
    <row r="51" spans="1:2" x14ac:dyDescent="0.25">
      <c r="A51" s="18" t="s">
        <v>65</v>
      </c>
      <c r="B51" s="19">
        <v>0</v>
      </c>
    </row>
    <row r="53" spans="1:2" ht="16.5" thickBot="1" x14ac:dyDescent="0.3">
      <c r="A53" s="41" t="s">
        <v>28</v>
      </c>
      <c r="B53" s="42"/>
    </row>
    <row r="54" spans="1:2" x14ac:dyDescent="0.25">
      <c r="A54" s="21" t="s">
        <v>31</v>
      </c>
      <c r="B54" s="22">
        <v>-100</v>
      </c>
    </row>
    <row r="55" spans="1:2" x14ac:dyDescent="0.25">
      <c r="A55" s="18" t="s">
        <v>32</v>
      </c>
      <c r="B55" s="19">
        <v>1</v>
      </c>
    </row>
    <row r="56" spans="1:2" x14ac:dyDescent="0.25">
      <c r="A56" s="18" t="s">
        <v>33</v>
      </c>
      <c r="B56" s="19">
        <v>1</v>
      </c>
    </row>
    <row r="57" spans="1:2" x14ac:dyDescent="0.25">
      <c r="A57" s="18" t="s">
        <v>34</v>
      </c>
      <c r="B57" s="19">
        <f>B2</f>
        <v>1</v>
      </c>
    </row>
    <row r="58" spans="1:2" x14ac:dyDescent="0.25">
      <c r="A58" s="18" t="s">
        <v>35</v>
      </c>
      <c r="B58" s="19" t="s">
        <v>36</v>
      </c>
    </row>
    <row r="59" spans="1:2" x14ac:dyDescent="0.25">
      <c r="A59" s="18" t="s">
        <v>37</v>
      </c>
      <c r="B59" s="19" t="s">
        <v>38</v>
      </c>
    </row>
    <row r="60" spans="1:2" x14ac:dyDescent="0.25">
      <c r="A60" s="18" t="s">
        <v>39</v>
      </c>
      <c r="B60" s="19" t="b">
        <v>0</v>
      </c>
    </row>
    <row r="61" spans="1:2" x14ac:dyDescent="0.25">
      <c r="A61" s="18" t="s">
        <v>40</v>
      </c>
      <c r="B61" s="19" t="s">
        <v>44</v>
      </c>
    </row>
    <row r="62" spans="1:2" x14ac:dyDescent="0.25">
      <c r="A62" s="18" t="s">
        <v>41</v>
      </c>
      <c r="B62" s="19" t="b">
        <v>0</v>
      </c>
    </row>
    <row r="64" spans="1:2" ht="16.5" thickBot="1" x14ac:dyDescent="0.3">
      <c r="A64" s="43" t="s">
        <v>29</v>
      </c>
      <c r="B64" s="43"/>
    </row>
    <row r="65" spans="1:7" x14ac:dyDescent="0.25">
      <c r="A65" s="21" t="s">
        <v>31</v>
      </c>
      <c r="B65" s="22">
        <v>-1</v>
      </c>
    </row>
    <row r="66" spans="1:7" x14ac:dyDescent="0.25">
      <c r="A66" s="18" t="s">
        <v>32</v>
      </c>
      <c r="B66" s="19">
        <v>1</v>
      </c>
    </row>
    <row r="67" spans="1:7" x14ac:dyDescent="0.25">
      <c r="A67" s="18" t="s">
        <v>33</v>
      </c>
      <c r="B67" s="19">
        <v>1</v>
      </c>
    </row>
    <row r="68" spans="1:7" x14ac:dyDescent="0.25">
      <c r="A68" s="18" t="s">
        <v>34</v>
      </c>
      <c r="B68" s="19">
        <v>1</v>
      </c>
    </row>
    <row r="69" spans="1:7" x14ac:dyDescent="0.25">
      <c r="A69" s="18" t="s">
        <v>35</v>
      </c>
      <c r="B69" s="19" t="s">
        <v>36</v>
      </c>
    </row>
    <row r="70" spans="1:7" x14ac:dyDescent="0.25">
      <c r="A70" s="18" t="s">
        <v>37</v>
      </c>
      <c r="B70" s="19" t="s">
        <v>43</v>
      </c>
    </row>
    <row r="71" spans="1:7" x14ac:dyDescent="0.25">
      <c r="A71" s="18" t="s">
        <v>39</v>
      </c>
      <c r="B71" s="19" t="b">
        <v>1</v>
      </c>
    </row>
    <row r="72" spans="1:7" x14ac:dyDescent="0.25">
      <c r="A72" s="18" t="s">
        <v>40</v>
      </c>
      <c r="B72" s="19" t="s">
        <v>44</v>
      </c>
    </row>
    <row r="73" spans="1:7" x14ac:dyDescent="0.25">
      <c r="A73" s="18" t="s">
        <v>41</v>
      </c>
      <c r="B73" s="19" t="b">
        <v>0</v>
      </c>
    </row>
    <row r="75" spans="1:7" ht="16.5" thickBot="1" x14ac:dyDescent="0.3">
      <c r="A75" s="41" t="s">
        <v>52</v>
      </c>
      <c r="B75" s="42"/>
    </row>
    <row r="76" spans="1:7" x14ac:dyDescent="0.25">
      <c r="A76" s="25" t="s">
        <v>31</v>
      </c>
      <c r="B76" s="26">
        <f>-58.9855</f>
        <v>-58.985500000000002</v>
      </c>
    </row>
    <row r="77" spans="1:7" x14ac:dyDescent="0.25">
      <c r="A77" s="18" t="s">
        <v>32</v>
      </c>
      <c r="B77" s="19" t="s">
        <v>43</v>
      </c>
      <c r="D77" s="5" t="s">
        <v>73</v>
      </c>
      <c r="E77" s="5"/>
      <c r="F77" s="5"/>
      <c r="G77" s="5"/>
    </row>
    <row r="78" spans="1:7" x14ac:dyDescent="0.25">
      <c r="A78" s="18" t="s">
        <v>33</v>
      </c>
      <c r="B78" s="19">
        <v>1</v>
      </c>
    </row>
    <row r="79" spans="1:7" x14ac:dyDescent="0.25">
      <c r="A79" s="18" t="s">
        <v>34</v>
      </c>
      <c r="B79" s="19">
        <v>-1</v>
      </c>
    </row>
    <row r="80" spans="1:7" x14ac:dyDescent="0.25">
      <c r="A80" s="18" t="s">
        <v>35</v>
      </c>
      <c r="B80" s="19" t="s">
        <v>36</v>
      </c>
    </row>
    <row r="81" spans="1:2" x14ac:dyDescent="0.25">
      <c r="A81" s="18" t="s">
        <v>37</v>
      </c>
      <c r="B81" s="19" t="s">
        <v>43</v>
      </c>
    </row>
    <row r="82" spans="1:2" x14ac:dyDescent="0.25">
      <c r="A82" s="18" t="s">
        <v>39</v>
      </c>
      <c r="B82" s="19" t="b">
        <v>0</v>
      </c>
    </row>
    <row r="83" spans="1:2" x14ac:dyDescent="0.25">
      <c r="A83" s="18" t="s">
        <v>40</v>
      </c>
      <c r="B83" s="19" t="s">
        <v>44</v>
      </c>
    </row>
    <row r="84" spans="1:2" x14ac:dyDescent="0.25">
      <c r="A84" s="18" t="s">
        <v>41</v>
      </c>
      <c r="B84" s="19" t="b">
        <v>0</v>
      </c>
    </row>
  </sheetData>
  <mergeCells count="5">
    <mergeCell ref="A35:A36"/>
    <mergeCell ref="A41:B41"/>
    <mergeCell ref="A53:B53"/>
    <mergeCell ref="A64:B64"/>
    <mergeCell ref="A75:B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2177-EA88-4616-9679-3E3345E3E1FB}">
  <dimension ref="A1:AF84"/>
  <sheetViews>
    <sheetView topLeftCell="A4" workbookViewId="0">
      <selection activeCell="E35" sqref="E35:V37"/>
    </sheetView>
  </sheetViews>
  <sheetFormatPr defaultColWidth="11" defaultRowHeight="15.75" x14ac:dyDescent="0.25"/>
  <cols>
    <col min="1" max="1" width="18.375" bestFit="1" customWidth="1"/>
    <col min="2" max="2" width="14.125" customWidth="1"/>
    <col min="3" max="3" width="12.125" bestFit="1" customWidth="1"/>
  </cols>
  <sheetData>
    <row r="1" spans="1:23" x14ac:dyDescent="0.25">
      <c r="A1" s="5" t="s">
        <v>0</v>
      </c>
      <c r="B1" t="s">
        <v>27</v>
      </c>
    </row>
    <row r="2" spans="1:23" x14ac:dyDescent="0.25">
      <c r="A2" s="5" t="s">
        <v>60</v>
      </c>
      <c r="B2" s="7">
        <v>1</v>
      </c>
    </row>
    <row r="3" spans="1:23" x14ac:dyDescent="0.25">
      <c r="A3" s="5"/>
    </row>
    <row r="4" spans="1:23" x14ac:dyDescent="0.25">
      <c r="A4" s="5" t="s">
        <v>61</v>
      </c>
      <c r="B4">
        <v>2</v>
      </c>
    </row>
    <row r="5" spans="1:23" x14ac:dyDescent="0.25">
      <c r="A5" s="5" t="s">
        <v>62</v>
      </c>
      <c r="B5">
        <v>21</v>
      </c>
    </row>
    <row r="6" spans="1:23" x14ac:dyDescent="0.25">
      <c r="A6" s="5" t="s">
        <v>63</v>
      </c>
      <c r="B6">
        <v>2</v>
      </c>
    </row>
    <row r="7" spans="1:23" x14ac:dyDescent="0.25">
      <c r="A7" s="5" t="s">
        <v>57</v>
      </c>
      <c r="B7" s="24">
        <v>0.08</v>
      </c>
    </row>
    <row r="8" spans="1:23" x14ac:dyDescent="0.25">
      <c r="A8" s="5" t="s">
        <v>64</v>
      </c>
      <c r="B8">
        <v>0</v>
      </c>
    </row>
    <row r="9" spans="1:23" x14ac:dyDescent="0.25">
      <c r="A9" s="5" t="s">
        <v>67</v>
      </c>
      <c r="B9" s="24">
        <v>0.25</v>
      </c>
    </row>
    <row r="11" spans="1:23" x14ac:dyDescent="0.25">
      <c r="A11" s="5" t="s">
        <v>1</v>
      </c>
    </row>
    <row r="12" spans="1:23" x14ac:dyDescent="0.25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5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5">
      <c r="A15" s="5" t="s">
        <v>55</v>
      </c>
      <c r="B15" s="4" t="s">
        <v>3</v>
      </c>
      <c r="C15" s="4">
        <f>$B$2</f>
        <v>1</v>
      </c>
      <c r="D15" s="4">
        <f t="shared" ref="D15:W15" si="0">$B$2</f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4">
        <f t="shared" si="0"/>
        <v>1</v>
      </c>
      <c r="V15" s="4">
        <f t="shared" si="0"/>
        <v>1</v>
      </c>
      <c r="W15" s="4">
        <f t="shared" si="0"/>
        <v>1</v>
      </c>
    </row>
    <row r="16" spans="1:23" x14ac:dyDescent="0.25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5">
      <c r="B17" s="2" t="s">
        <v>46</v>
      </c>
      <c r="C17" s="6">
        <f t="shared" ref="C17:W17" si="1">C16*(C15/$B$43)^$B$44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5">
      <c r="B18" s="7" t="s">
        <v>49</v>
      </c>
      <c r="C18" s="8">
        <f>$B$54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5">
      <c r="B19" s="2" t="s">
        <v>50</v>
      </c>
      <c r="C19" s="6">
        <f>C18*(C15/$B$55)^$B$56</f>
        <v>-100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5">
      <c r="B20" s="7" t="s">
        <v>47</v>
      </c>
      <c r="C20" s="8">
        <f t="shared" ref="C20:W20" si="3">$B$65</f>
        <v>-24.713100000000001</v>
      </c>
      <c r="D20" s="16">
        <f t="shared" si="3"/>
        <v>-24.713100000000001</v>
      </c>
      <c r="E20" s="16">
        <f t="shared" si="3"/>
        <v>-24.713100000000001</v>
      </c>
      <c r="F20" s="16">
        <f t="shared" si="3"/>
        <v>-24.713100000000001</v>
      </c>
      <c r="G20" s="16">
        <f t="shared" si="3"/>
        <v>-24.713100000000001</v>
      </c>
      <c r="H20" s="16">
        <f t="shared" si="3"/>
        <v>-24.713100000000001</v>
      </c>
      <c r="I20" s="16">
        <f t="shared" si="3"/>
        <v>-24.713100000000001</v>
      </c>
      <c r="J20" s="16">
        <f t="shared" si="3"/>
        <v>-24.713100000000001</v>
      </c>
      <c r="K20" s="16">
        <f t="shared" si="3"/>
        <v>-24.713100000000001</v>
      </c>
      <c r="L20" s="16">
        <f t="shared" si="3"/>
        <v>-24.713100000000001</v>
      </c>
      <c r="M20" s="16">
        <f t="shared" si="3"/>
        <v>-24.713100000000001</v>
      </c>
      <c r="N20" s="16">
        <f t="shared" si="3"/>
        <v>-24.713100000000001</v>
      </c>
      <c r="O20" s="16">
        <f t="shared" si="3"/>
        <v>-24.713100000000001</v>
      </c>
      <c r="P20" s="16">
        <f t="shared" si="3"/>
        <v>-24.713100000000001</v>
      </c>
      <c r="Q20" s="16">
        <f t="shared" si="3"/>
        <v>-24.713100000000001</v>
      </c>
      <c r="R20" s="16">
        <f t="shared" si="3"/>
        <v>-24.713100000000001</v>
      </c>
      <c r="S20" s="16">
        <f t="shared" si="3"/>
        <v>-24.713100000000001</v>
      </c>
      <c r="T20" s="16">
        <f t="shared" si="3"/>
        <v>-24.713100000000001</v>
      </c>
      <c r="U20" s="16">
        <f t="shared" si="3"/>
        <v>-24.713100000000001</v>
      </c>
      <c r="V20" s="16">
        <f t="shared" si="3"/>
        <v>-24.713100000000001</v>
      </c>
      <c r="W20" s="16">
        <f t="shared" si="3"/>
        <v>-24.713100000000001</v>
      </c>
    </row>
    <row r="21" spans="1:24" x14ac:dyDescent="0.25">
      <c r="B21" s="12" t="s">
        <v>48</v>
      </c>
      <c r="C21" s="13">
        <f>(C20*(C15/1)^1)*(1-$B$9)</f>
        <v>-18.534825000000001</v>
      </c>
      <c r="D21" s="13">
        <f t="shared" ref="D21:W21" si="4">(D20*(D15/1)^1)*(1-$B$9)</f>
        <v>-18.534825000000001</v>
      </c>
      <c r="E21" s="13">
        <f t="shared" si="4"/>
        <v>-18.534825000000001</v>
      </c>
      <c r="F21" s="13">
        <f t="shared" si="4"/>
        <v>-18.534825000000001</v>
      </c>
      <c r="G21" s="13">
        <f t="shared" si="4"/>
        <v>-18.534825000000001</v>
      </c>
      <c r="H21" s="13">
        <f t="shared" si="4"/>
        <v>-18.534825000000001</v>
      </c>
      <c r="I21" s="13">
        <f t="shared" si="4"/>
        <v>-18.534825000000001</v>
      </c>
      <c r="J21" s="13">
        <f t="shared" si="4"/>
        <v>-18.534825000000001</v>
      </c>
      <c r="K21" s="13">
        <f t="shared" si="4"/>
        <v>-18.534825000000001</v>
      </c>
      <c r="L21" s="13">
        <f t="shared" si="4"/>
        <v>-18.534825000000001</v>
      </c>
      <c r="M21" s="13">
        <f t="shared" si="4"/>
        <v>-18.534825000000001</v>
      </c>
      <c r="N21" s="13">
        <f t="shared" si="4"/>
        <v>-18.534825000000001</v>
      </c>
      <c r="O21" s="13">
        <f t="shared" si="4"/>
        <v>-18.534825000000001</v>
      </c>
      <c r="P21" s="13">
        <f t="shared" si="4"/>
        <v>-18.534825000000001</v>
      </c>
      <c r="Q21" s="13">
        <f t="shared" si="4"/>
        <v>-18.534825000000001</v>
      </c>
      <c r="R21" s="13">
        <f t="shared" si="4"/>
        <v>-18.534825000000001</v>
      </c>
      <c r="S21" s="13">
        <f t="shared" si="4"/>
        <v>-18.534825000000001</v>
      </c>
      <c r="T21" s="13">
        <f t="shared" si="4"/>
        <v>-18.534825000000001</v>
      </c>
      <c r="U21" s="13">
        <f t="shared" si="4"/>
        <v>-18.534825000000001</v>
      </c>
      <c r="V21" s="13">
        <f t="shared" si="4"/>
        <v>-18.534825000000001</v>
      </c>
      <c r="W21" s="13">
        <f t="shared" si="4"/>
        <v>-18.534825000000001</v>
      </c>
      <c r="X21" s="14" t="s">
        <v>2</v>
      </c>
    </row>
    <row r="22" spans="1:24" x14ac:dyDescent="0.25">
      <c r="B22" s="10" t="s">
        <v>51</v>
      </c>
      <c r="C22" s="11">
        <f>C21+C19+C17</f>
        <v>-118.534825</v>
      </c>
      <c r="D22" s="11">
        <f t="shared" ref="D22:W22" si="5">D21+D19+D17</f>
        <v>-18.534825000000001</v>
      </c>
      <c r="E22" s="11">
        <f t="shared" si="5"/>
        <v>-18.534825000000001</v>
      </c>
      <c r="F22" s="11">
        <f t="shared" si="5"/>
        <v>-18.534825000000001</v>
      </c>
      <c r="G22" s="11">
        <f t="shared" si="5"/>
        <v>-18.534825000000001</v>
      </c>
      <c r="H22" s="11">
        <f t="shared" si="5"/>
        <v>-18.534825000000001</v>
      </c>
      <c r="I22" s="11">
        <f t="shared" si="5"/>
        <v>-18.534825000000001</v>
      </c>
      <c r="J22" s="11">
        <f t="shared" si="5"/>
        <v>-18.534825000000001</v>
      </c>
      <c r="K22" s="11">
        <f t="shared" si="5"/>
        <v>-18.534825000000001</v>
      </c>
      <c r="L22" s="11">
        <f t="shared" si="5"/>
        <v>-18.534825000000001</v>
      </c>
      <c r="M22" s="11">
        <f t="shared" si="5"/>
        <v>-18.534825000000001</v>
      </c>
      <c r="N22" s="11">
        <f t="shared" si="5"/>
        <v>-18.534825000000001</v>
      </c>
      <c r="O22" s="11">
        <f t="shared" si="5"/>
        <v>-18.534825000000001</v>
      </c>
      <c r="P22" s="11">
        <f t="shared" si="5"/>
        <v>-18.534825000000001</v>
      </c>
      <c r="Q22" s="11">
        <f t="shared" si="5"/>
        <v>-18.534825000000001</v>
      </c>
      <c r="R22" s="11">
        <f t="shared" si="5"/>
        <v>-18.534825000000001</v>
      </c>
      <c r="S22" s="11">
        <f t="shared" si="5"/>
        <v>-18.534825000000001</v>
      </c>
      <c r="T22" s="11">
        <f t="shared" si="5"/>
        <v>-18.534825000000001</v>
      </c>
      <c r="U22" s="11">
        <f t="shared" si="5"/>
        <v>-18.534825000000001</v>
      </c>
      <c r="V22" s="11">
        <f t="shared" si="5"/>
        <v>-18.534825000000001</v>
      </c>
      <c r="W22" s="11">
        <f t="shared" si="5"/>
        <v>-18.534825000000001</v>
      </c>
      <c r="X22" s="15">
        <f>SUM(C22:W22)</f>
        <v>-489.2313250000002</v>
      </c>
    </row>
    <row r="24" spans="1:24" x14ac:dyDescent="0.25">
      <c r="A24" s="5" t="s">
        <v>56</v>
      </c>
      <c r="B24" s="3" t="s">
        <v>3</v>
      </c>
      <c r="C24" s="3">
        <f>-$B$2</f>
        <v>-1</v>
      </c>
      <c r="D24" s="3">
        <f t="shared" ref="D24:W24" si="6">-$B$2</f>
        <v>-1</v>
      </c>
      <c r="E24" s="3">
        <f t="shared" si="6"/>
        <v>-1</v>
      </c>
      <c r="F24" s="3">
        <f t="shared" si="6"/>
        <v>-1</v>
      </c>
      <c r="G24" s="3">
        <f t="shared" si="6"/>
        <v>-1</v>
      </c>
      <c r="H24" s="3">
        <f t="shared" si="6"/>
        <v>-1</v>
      </c>
      <c r="I24" s="3">
        <f t="shared" si="6"/>
        <v>-1</v>
      </c>
      <c r="J24" s="3">
        <f t="shared" si="6"/>
        <v>-1</v>
      </c>
      <c r="K24" s="3">
        <f t="shared" si="6"/>
        <v>-1</v>
      </c>
      <c r="L24" s="3">
        <f t="shared" si="6"/>
        <v>-1</v>
      </c>
      <c r="M24" s="3">
        <f t="shared" si="6"/>
        <v>-1</v>
      </c>
      <c r="N24" s="3">
        <f t="shared" si="6"/>
        <v>-1</v>
      </c>
      <c r="O24" s="3">
        <f t="shared" si="6"/>
        <v>-1</v>
      </c>
      <c r="P24" s="3">
        <f t="shared" si="6"/>
        <v>-1</v>
      </c>
      <c r="Q24" s="3">
        <f t="shared" si="6"/>
        <v>-1</v>
      </c>
      <c r="R24" s="3">
        <f t="shared" si="6"/>
        <v>-1</v>
      </c>
      <c r="S24" s="3">
        <f t="shared" si="6"/>
        <v>-1</v>
      </c>
      <c r="T24" s="3">
        <f t="shared" si="6"/>
        <v>-1</v>
      </c>
      <c r="U24" s="3">
        <f t="shared" si="6"/>
        <v>-1</v>
      </c>
      <c r="V24" s="3">
        <f t="shared" si="6"/>
        <v>-1</v>
      </c>
      <c r="W24" s="3">
        <f t="shared" si="6"/>
        <v>-1</v>
      </c>
    </row>
    <row r="25" spans="1:24" x14ac:dyDescent="0.25">
      <c r="B25" s="7" t="s">
        <v>53</v>
      </c>
      <c r="C25" s="16">
        <f>$B$76</f>
        <v>-50</v>
      </c>
      <c r="D25" s="16">
        <f t="shared" ref="D25:W25" si="7">$B$76</f>
        <v>-50</v>
      </c>
      <c r="E25" s="16">
        <f t="shared" si="7"/>
        <v>-50</v>
      </c>
      <c r="F25" s="16">
        <f t="shared" si="7"/>
        <v>-50</v>
      </c>
      <c r="G25" s="16">
        <f t="shared" si="7"/>
        <v>-50</v>
      </c>
      <c r="H25" s="16">
        <f t="shared" si="7"/>
        <v>-50</v>
      </c>
      <c r="I25" s="16">
        <f t="shared" si="7"/>
        <v>-50</v>
      </c>
      <c r="J25" s="16">
        <f t="shared" si="7"/>
        <v>-50</v>
      </c>
      <c r="K25" s="16">
        <f t="shared" si="7"/>
        <v>-50</v>
      </c>
      <c r="L25" s="16">
        <f t="shared" si="7"/>
        <v>-50</v>
      </c>
      <c r="M25" s="16">
        <f t="shared" si="7"/>
        <v>-50</v>
      </c>
      <c r="N25" s="16">
        <f t="shared" si="7"/>
        <v>-50</v>
      </c>
      <c r="O25" s="16">
        <f t="shared" si="7"/>
        <v>-50</v>
      </c>
      <c r="P25" s="16">
        <f t="shared" si="7"/>
        <v>-50</v>
      </c>
      <c r="Q25" s="16">
        <f t="shared" si="7"/>
        <v>-50</v>
      </c>
      <c r="R25" s="16">
        <f t="shared" si="7"/>
        <v>-50</v>
      </c>
      <c r="S25" s="16">
        <f t="shared" si="7"/>
        <v>-50</v>
      </c>
      <c r="T25" s="16">
        <f t="shared" si="7"/>
        <v>-50</v>
      </c>
      <c r="U25" s="16">
        <f t="shared" si="7"/>
        <v>-50</v>
      </c>
      <c r="V25" s="16">
        <f t="shared" si="7"/>
        <v>-50</v>
      </c>
      <c r="W25" s="16">
        <f t="shared" si="7"/>
        <v>-50</v>
      </c>
      <c r="X25" s="14" t="s">
        <v>2</v>
      </c>
    </row>
    <row r="26" spans="1:24" x14ac:dyDescent="0.25">
      <c r="B26" s="2" t="s">
        <v>54</v>
      </c>
      <c r="C26" s="9">
        <f>C25*(C24/1)^1</f>
        <v>50</v>
      </c>
      <c r="D26" s="9">
        <f t="shared" ref="D26:W26" si="8">D25*(D24/1)^1</f>
        <v>50</v>
      </c>
      <c r="E26" s="9">
        <f t="shared" si="8"/>
        <v>50</v>
      </c>
      <c r="F26" s="9">
        <f t="shared" si="8"/>
        <v>50</v>
      </c>
      <c r="G26" s="9">
        <f t="shared" si="8"/>
        <v>50</v>
      </c>
      <c r="H26" s="9">
        <f t="shared" si="8"/>
        <v>50</v>
      </c>
      <c r="I26" s="9">
        <f t="shared" si="8"/>
        <v>50</v>
      </c>
      <c r="J26" s="9">
        <f t="shared" si="8"/>
        <v>50</v>
      </c>
      <c r="K26" s="9">
        <f t="shared" si="8"/>
        <v>50</v>
      </c>
      <c r="L26" s="9">
        <f t="shared" si="8"/>
        <v>50</v>
      </c>
      <c r="M26" s="9">
        <f t="shared" si="8"/>
        <v>50</v>
      </c>
      <c r="N26" s="9">
        <f t="shared" si="8"/>
        <v>50</v>
      </c>
      <c r="O26" s="9">
        <f t="shared" si="8"/>
        <v>50</v>
      </c>
      <c r="P26" s="9">
        <f t="shared" si="8"/>
        <v>50</v>
      </c>
      <c r="Q26" s="9">
        <f t="shared" si="8"/>
        <v>50</v>
      </c>
      <c r="R26" s="9">
        <f t="shared" si="8"/>
        <v>50</v>
      </c>
      <c r="S26" s="9">
        <f t="shared" si="8"/>
        <v>50</v>
      </c>
      <c r="T26" s="9">
        <f t="shared" si="8"/>
        <v>50</v>
      </c>
      <c r="U26" s="9">
        <f t="shared" si="8"/>
        <v>50</v>
      </c>
      <c r="V26" s="9">
        <f t="shared" si="8"/>
        <v>50</v>
      </c>
      <c r="W26" s="9">
        <f t="shared" si="8"/>
        <v>50</v>
      </c>
      <c r="X26" s="15">
        <f>SUM(C26:W26)</f>
        <v>1050</v>
      </c>
    </row>
    <row r="28" spans="1:24" x14ac:dyDescent="0.25">
      <c r="A28" s="5" t="s">
        <v>4</v>
      </c>
      <c r="X28" s="14" t="s">
        <v>2</v>
      </c>
    </row>
    <row r="29" spans="1:24" x14ac:dyDescent="0.25">
      <c r="B29" s="10" t="s">
        <v>59</v>
      </c>
      <c r="C29" s="9">
        <f t="shared" ref="C29:W29" si="9">C26+C22</f>
        <v>-68.534824999999998</v>
      </c>
      <c r="D29" s="9">
        <f t="shared" si="9"/>
        <v>31.465174999999999</v>
      </c>
      <c r="E29" s="9">
        <f t="shared" si="9"/>
        <v>31.465174999999999</v>
      </c>
      <c r="F29" s="9">
        <f t="shared" si="9"/>
        <v>31.465174999999999</v>
      </c>
      <c r="G29" s="9">
        <f t="shared" si="9"/>
        <v>31.465174999999999</v>
      </c>
      <c r="H29" s="9">
        <f t="shared" si="9"/>
        <v>31.465174999999999</v>
      </c>
      <c r="I29" s="9">
        <f t="shared" si="9"/>
        <v>31.465174999999999</v>
      </c>
      <c r="J29" s="9">
        <f t="shared" si="9"/>
        <v>31.465174999999999</v>
      </c>
      <c r="K29" s="9">
        <f t="shared" si="9"/>
        <v>31.465174999999999</v>
      </c>
      <c r="L29" s="9">
        <f t="shared" si="9"/>
        <v>31.465174999999999</v>
      </c>
      <c r="M29" s="9">
        <f t="shared" si="9"/>
        <v>31.465174999999999</v>
      </c>
      <c r="N29" s="9">
        <f t="shared" si="9"/>
        <v>31.465174999999999</v>
      </c>
      <c r="O29" s="9">
        <f t="shared" si="9"/>
        <v>31.465174999999999</v>
      </c>
      <c r="P29" s="9">
        <f t="shared" si="9"/>
        <v>31.465174999999999</v>
      </c>
      <c r="Q29" s="9">
        <f t="shared" si="9"/>
        <v>31.465174999999999</v>
      </c>
      <c r="R29" s="9">
        <f t="shared" si="9"/>
        <v>31.465174999999999</v>
      </c>
      <c r="S29" s="9">
        <f t="shared" si="9"/>
        <v>31.465174999999999</v>
      </c>
      <c r="T29" s="9">
        <f t="shared" si="9"/>
        <v>31.465174999999999</v>
      </c>
      <c r="U29" s="9">
        <f t="shared" si="9"/>
        <v>31.465174999999999</v>
      </c>
      <c r="V29" s="9">
        <f t="shared" si="9"/>
        <v>31.465174999999999</v>
      </c>
      <c r="W29" s="9">
        <f t="shared" si="9"/>
        <v>31.465174999999999</v>
      </c>
      <c r="X29" s="15">
        <f>SUM(C29:W29)</f>
        <v>560.76867499999992</v>
      </c>
    </row>
    <row r="31" spans="1:24" x14ac:dyDescent="0.25">
      <c r="A31" s="5" t="s">
        <v>72</v>
      </c>
    </row>
    <row r="32" spans="1:24" x14ac:dyDescent="0.25">
      <c r="B32" s="5" t="s">
        <v>71</v>
      </c>
    </row>
    <row r="33" spans="1:32" x14ac:dyDescent="0.25">
      <c r="B33" s="5" t="s">
        <v>70</v>
      </c>
    </row>
    <row r="34" spans="1:32" ht="16.5" thickBot="1" x14ac:dyDescent="0.3"/>
    <row r="35" spans="1:32" x14ac:dyDescent="0.25">
      <c r="A35" s="38" t="s">
        <v>58</v>
      </c>
      <c r="B35" s="27" t="s">
        <v>5</v>
      </c>
      <c r="C35" s="28" t="s">
        <v>6</v>
      </c>
      <c r="D35" s="29" t="s">
        <v>7</v>
      </c>
      <c r="E35" s="35" t="s">
        <v>8</v>
      </c>
      <c r="F35" s="35" t="s">
        <v>9</v>
      </c>
      <c r="G35" s="35" t="s">
        <v>10</v>
      </c>
      <c r="H35" s="35" t="s">
        <v>11</v>
      </c>
      <c r="I35" s="35" t="s">
        <v>12</v>
      </c>
      <c r="J35" s="35" t="s">
        <v>13</v>
      </c>
      <c r="K35" s="35" t="s">
        <v>14</v>
      </c>
      <c r="L35" s="35" t="s">
        <v>15</v>
      </c>
      <c r="M35" s="35" t="s">
        <v>16</v>
      </c>
      <c r="N35" s="35" t="s">
        <v>17</v>
      </c>
      <c r="O35" s="35" t="s">
        <v>18</v>
      </c>
      <c r="P35" s="35" t="s">
        <v>19</v>
      </c>
      <c r="Q35" s="35" t="s">
        <v>20</v>
      </c>
      <c r="R35" s="35" t="s">
        <v>21</v>
      </c>
      <c r="S35" s="35" t="s">
        <v>22</v>
      </c>
      <c r="T35" s="35" t="s">
        <v>23</v>
      </c>
      <c r="U35" s="35" t="s">
        <v>24</v>
      </c>
      <c r="V35" s="35" t="s">
        <v>25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x14ac:dyDescent="0.25">
      <c r="A36" s="38"/>
      <c r="B36" s="30">
        <f>$B$42*($C$15/$B$43)^$B$44</f>
        <v>-1000</v>
      </c>
      <c r="C36" s="17">
        <f>$X$29</f>
        <v>560.76867499999992</v>
      </c>
      <c r="D36" s="31">
        <f t="shared" ref="D36" si="10">$X$29</f>
        <v>560.76867499999992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 spans="1:32" ht="16.5" thickBot="1" x14ac:dyDescent="0.3">
      <c r="A37" s="5" t="s">
        <v>26</v>
      </c>
      <c r="B37" s="32">
        <f>NPV($B$7,C36:AF36)+$B$36</f>
        <v>-9.9108367658118368E-4</v>
      </c>
      <c r="C37" s="33"/>
      <c r="D37" s="34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40" spans="1:32" x14ac:dyDescent="0.25">
      <c r="A40" s="5" t="s">
        <v>66</v>
      </c>
    </row>
    <row r="41" spans="1:32" x14ac:dyDescent="0.25">
      <c r="A41" s="39" t="s">
        <v>30</v>
      </c>
      <c r="B41" s="40"/>
    </row>
    <row r="42" spans="1:32" x14ac:dyDescent="0.25">
      <c r="A42" s="18" t="s">
        <v>31</v>
      </c>
      <c r="B42" s="20">
        <v>-1000</v>
      </c>
    </row>
    <row r="43" spans="1:32" x14ac:dyDescent="0.25">
      <c r="A43" s="18" t="s">
        <v>32</v>
      </c>
      <c r="B43" s="19">
        <v>1</v>
      </c>
    </row>
    <row r="44" spans="1:32" x14ac:dyDescent="0.25">
      <c r="A44" s="18" t="s">
        <v>33</v>
      </c>
      <c r="B44" s="19">
        <v>1</v>
      </c>
    </row>
    <row r="45" spans="1:32" x14ac:dyDescent="0.25">
      <c r="A45" s="18" t="s">
        <v>34</v>
      </c>
      <c r="B45" s="19">
        <f>B2</f>
        <v>1</v>
      </c>
    </row>
    <row r="46" spans="1:32" x14ac:dyDescent="0.25">
      <c r="A46" s="18" t="s">
        <v>35</v>
      </c>
      <c r="B46" s="19" t="s">
        <v>42</v>
      </c>
    </row>
    <row r="47" spans="1:32" x14ac:dyDescent="0.25">
      <c r="A47" s="18" t="s">
        <v>37</v>
      </c>
      <c r="B47" s="19" t="s">
        <v>43</v>
      </c>
    </row>
    <row r="48" spans="1:32" x14ac:dyDescent="0.25">
      <c r="A48" s="18" t="s">
        <v>39</v>
      </c>
      <c r="B48" s="19" t="b">
        <v>0</v>
      </c>
    </row>
    <row r="49" spans="1:2" x14ac:dyDescent="0.25">
      <c r="A49" s="18" t="s">
        <v>40</v>
      </c>
      <c r="B49" s="19" t="s">
        <v>44</v>
      </c>
    </row>
    <row r="50" spans="1:2" x14ac:dyDescent="0.25">
      <c r="A50" s="18" t="s">
        <v>41</v>
      </c>
      <c r="B50" s="19" t="b">
        <v>0</v>
      </c>
    </row>
    <row r="51" spans="1:2" x14ac:dyDescent="0.25">
      <c r="A51" s="18" t="s">
        <v>65</v>
      </c>
      <c r="B51" s="19">
        <v>0</v>
      </c>
    </row>
    <row r="53" spans="1:2" ht="16.5" thickBot="1" x14ac:dyDescent="0.3">
      <c r="A53" s="41" t="s">
        <v>28</v>
      </c>
      <c r="B53" s="42"/>
    </row>
    <row r="54" spans="1:2" x14ac:dyDescent="0.25">
      <c r="A54" s="21" t="s">
        <v>31</v>
      </c>
      <c r="B54" s="22">
        <v>-100</v>
      </c>
    </row>
    <row r="55" spans="1:2" x14ac:dyDescent="0.25">
      <c r="A55" s="18" t="s">
        <v>32</v>
      </c>
      <c r="B55" s="19">
        <v>1</v>
      </c>
    </row>
    <row r="56" spans="1:2" x14ac:dyDescent="0.25">
      <c r="A56" s="18" t="s">
        <v>33</v>
      </c>
      <c r="B56" s="19">
        <v>1</v>
      </c>
    </row>
    <row r="57" spans="1:2" x14ac:dyDescent="0.25">
      <c r="A57" s="18" t="s">
        <v>34</v>
      </c>
      <c r="B57" s="19">
        <f>B2</f>
        <v>1</v>
      </c>
    </row>
    <row r="58" spans="1:2" x14ac:dyDescent="0.25">
      <c r="A58" s="18" t="s">
        <v>35</v>
      </c>
      <c r="B58" s="19" t="s">
        <v>36</v>
      </c>
    </row>
    <row r="59" spans="1:2" x14ac:dyDescent="0.25">
      <c r="A59" s="18" t="s">
        <v>37</v>
      </c>
      <c r="B59" s="19" t="s">
        <v>38</v>
      </c>
    </row>
    <row r="60" spans="1:2" x14ac:dyDescent="0.25">
      <c r="A60" s="18" t="s">
        <v>39</v>
      </c>
      <c r="B60" s="19" t="b">
        <v>0</v>
      </c>
    </row>
    <row r="61" spans="1:2" x14ac:dyDescent="0.25">
      <c r="A61" s="18" t="s">
        <v>40</v>
      </c>
      <c r="B61" s="19" t="s">
        <v>44</v>
      </c>
    </row>
    <row r="62" spans="1:2" x14ac:dyDescent="0.25">
      <c r="A62" s="18" t="s">
        <v>41</v>
      </c>
      <c r="B62" s="19" t="b">
        <v>0</v>
      </c>
    </row>
    <row r="64" spans="1:2" ht="16.5" thickBot="1" x14ac:dyDescent="0.3">
      <c r="A64" s="43" t="s">
        <v>29</v>
      </c>
      <c r="B64" s="43"/>
    </row>
    <row r="65" spans="1:2" x14ac:dyDescent="0.25">
      <c r="A65" s="25" t="s">
        <v>31</v>
      </c>
      <c r="B65" s="26">
        <v>-24.713100000000001</v>
      </c>
    </row>
    <row r="66" spans="1:2" x14ac:dyDescent="0.25">
      <c r="A66" s="18" t="s">
        <v>32</v>
      </c>
      <c r="B66" s="19">
        <v>1</v>
      </c>
    </row>
    <row r="67" spans="1:2" x14ac:dyDescent="0.25">
      <c r="A67" s="18" t="s">
        <v>33</v>
      </c>
      <c r="B67" s="19">
        <v>1</v>
      </c>
    </row>
    <row r="68" spans="1:2" x14ac:dyDescent="0.25">
      <c r="A68" s="18" t="s">
        <v>34</v>
      </c>
      <c r="B68" s="19">
        <v>1</v>
      </c>
    </row>
    <row r="69" spans="1:2" x14ac:dyDescent="0.25">
      <c r="A69" s="18" t="s">
        <v>35</v>
      </c>
      <c r="B69" s="19" t="s">
        <v>36</v>
      </c>
    </row>
    <row r="70" spans="1:2" x14ac:dyDescent="0.25">
      <c r="A70" s="18" t="s">
        <v>37</v>
      </c>
      <c r="B70" s="19" t="s">
        <v>43</v>
      </c>
    </row>
    <row r="71" spans="1:2" x14ac:dyDescent="0.25">
      <c r="A71" s="18" t="s">
        <v>39</v>
      </c>
      <c r="B71" s="19" t="b">
        <v>1</v>
      </c>
    </row>
    <row r="72" spans="1:2" x14ac:dyDescent="0.25">
      <c r="A72" s="18" t="s">
        <v>40</v>
      </c>
      <c r="B72" s="19" t="s">
        <v>44</v>
      </c>
    </row>
    <row r="73" spans="1:2" x14ac:dyDescent="0.25">
      <c r="A73" s="18" t="s">
        <v>41</v>
      </c>
      <c r="B73" s="19" t="b">
        <v>0</v>
      </c>
    </row>
    <row r="75" spans="1:2" ht="16.5" thickBot="1" x14ac:dyDescent="0.3">
      <c r="A75" s="41" t="s">
        <v>52</v>
      </c>
      <c r="B75" s="42"/>
    </row>
    <row r="76" spans="1:2" x14ac:dyDescent="0.25">
      <c r="A76" s="18" t="s">
        <v>31</v>
      </c>
      <c r="B76" s="19">
        <v>-50</v>
      </c>
    </row>
    <row r="77" spans="1:2" x14ac:dyDescent="0.25">
      <c r="A77" s="18" t="s">
        <v>32</v>
      </c>
      <c r="B77" s="19" t="s">
        <v>43</v>
      </c>
    </row>
    <row r="78" spans="1:2" x14ac:dyDescent="0.25">
      <c r="A78" s="18" t="s">
        <v>33</v>
      </c>
      <c r="B78" s="19">
        <v>1</v>
      </c>
    </row>
    <row r="79" spans="1:2" x14ac:dyDescent="0.25">
      <c r="A79" s="18" t="s">
        <v>34</v>
      </c>
      <c r="B79" s="19">
        <v>-1</v>
      </c>
    </row>
    <row r="80" spans="1:2" x14ac:dyDescent="0.25">
      <c r="A80" s="18" t="s">
        <v>35</v>
      </c>
      <c r="B80" s="19" t="s">
        <v>36</v>
      </c>
    </row>
    <row r="81" spans="1:2" x14ac:dyDescent="0.25">
      <c r="A81" s="18" t="s">
        <v>37</v>
      </c>
      <c r="B81" s="19" t="s">
        <v>43</v>
      </c>
    </row>
    <row r="82" spans="1:2" x14ac:dyDescent="0.25">
      <c r="A82" s="18" t="s">
        <v>39</v>
      </c>
      <c r="B82" s="19" t="b">
        <v>0</v>
      </c>
    </row>
    <row r="83" spans="1:2" x14ac:dyDescent="0.25">
      <c r="A83" s="18" t="s">
        <v>40</v>
      </c>
      <c r="B83" s="19" t="s">
        <v>44</v>
      </c>
    </row>
    <row r="84" spans="1:2" x14ac:dyDescent="0.25">
      <c r="A84" s="18" t="s">
        <v>41</v>
      </c>
      <c r="B84" s="19" t="b">
        <v>0</v>
      </c>
    </row>
  </sheetData>
  <mergeCells count="5">
    <mergeCell ref="A35:A36"/>
    <mergeCell ref="A41:B41"/>
    <mergeCell ref="A53:B53"/>
    <mergeCell ref="A64:B64"/>
    <mergeCell ref="A75:B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6340-367E-40D2-98E8-6185962A3596}">
  <dimension ref="A1:AF86"/>
  <sheetViews>
    <sheetView tabSelected="1" topLeftCell="A22" workbookViewId="0">
      <selection activeCell="L53" sqref="L53"/>
    </sheetView>
  </sheetViews>
  <sheetFormatPr defaultColWidth="11" defaultRowHeight="15.75" x14ac:dyDescent="0.25"/>
  <cols>
    <col min="1" max="1" width="18.375" bestFit="1" customWidth="1"/>
    <col min="2" max="2" width="21" customWidth="1"/>
    <col min="3" max="3" width="12.125" bestFit="1" customWidth="1"/>
  </cols>
  <sheetData>
    <row r="1" spans="1:23" x14ac:dyDescent="0.25">
      <c r="A1" s="5" t="s">
        <v>0</v>
      </c>
      <c r="B1" t="s">
        <v>27</v>
      </c>
    </row>
    <row r="2" spans="1:23" x14ac:dyDescent="0.25">
      <c r="A2" s="5" t="s">
        <v>60</v>
      </c>
      <c r="B2" s="7">
        <v>1</v>
      </c>
    </row>
    <row r="3" spans="1:23" x14ac:dyDescent="0.25">
      <c r="A3" s="5"/>
    </row>
    <row r="4" spans="1:23" x14ac:dyDescent="0.25">
      <c r="A4" s="5" t="s">
        <v>61</v>
      </c>
      <c r="B4">
        <v>2</v>
      </c>
    </row>
    <row r="5" spans="1:23" x14ac:dyDescent="0.25">
      <c r="A5" s="5" t="s">
        <v>62</v>
      </c>
      <c r="B5">
        <v>21</v>
      </c>
    </row>
    <row r="6" spans="1:23" x14ac:dyDescent="0.25">
      <c r="A6" s="5" t="s">
        <v>63</v>
      </c>
      <c r="B6">
        <v>3</v>
      </c>
    </row>
    <row r="7" spans="1:23" x14ac:dyDescent="0.25">
      <c r="A7" s="5" t="s">
        <v>57</v>
      </c>
      <c r="B7" s="24">
        <v>0.08</v>
      </c>
      <c r="C7" s="47"/>
    </row>
    <row r="8" spans="1:23" x14ac:dyDescent="0.25">
      <c r="A8" s="5" t="s">
        <v>64</v>
      </c>
      <c r="B8">
        <v>0</v>
      </c>
    </row>
    <row r="9" spans="1:23" x14ac:dyDescent="0.25">
      <c r="A9" s="5" t="s">
        <v>67</v>
      </c>
      <c r="B9" s="24">
        <v>0.25</v>
      </c>
    </row>
    <row r="11" spans="1:23" x14ac:dyDescent="0.25">
      <c r="A11" s="5" t="s">
        <v>1</v>
      </c>
    </row>
    <row r="12" spans="1:23" x14ac:dyDescent="0.25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5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5">
      <c r="A15" s="5" t="s">
        <v>55</v>
      </c>
      <c r="B15" s="4" t="s">
        <v>3</v>
      </c>
      <c r="C15" s="4">
        <f>$B$2</f>
        <v>1</v>
      </c>
      <c r="D15" s="4">
        <f t="shared" ref="D15:W15" si="0">$B$2</f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4">
        <f t="shared" si="0"/>
        <v>1</v>
      </c>
      <c r="V15" s="4">
        <f t="shared" si="0"/>
        <v>1</v>
      </c>
      <c r="W15" s="4">
        <f t="shared" si="0"/>
        <v>1</v>
      </c>
    </row>
    <row r="16" spans="1:23" x14ac:dyDescent="0.25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5">
      <c r="B17" s="2" t="s">
        <v>46</v>
      </c>
      <c r="C17" s="6">
        <f t="shared" ref="C17:W17" si="1">C16*(C15/$B$45)^$B$46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5">
      <c r="B18" s="7" t="s">
        <v>49</v>
      </c>
      <c r="C18" s="8">
        <f>$B$56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5">
      <c r="B19" s="2" t="s">
        <v>50</v>
      </c>
      <c r="C19" s="6">
        <f>C18*(C15/$B$57)^$B$58</f>
        <v>-100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5">
      <c r="B20" s="7" t="s">
        <v>47</v>
      </c>
      <c r="C20" s="8">
        <f>$B$67</f>
        <v>-1</v>
      </c>
      <c r="D20" s="16">
        <f>$B$67</f>
        <v>-1</v>
      </c>
      <c r="E20" s="16">
        <f>$B$67</f>
        <v>-1</v>
      </c>
      <c r="F20" s="16">
        <f>$B$67</f>
        <v>-1</v>
      </c>
      <c r="G20" s="16">
        <f>$B$67</f>
        <v>-1</v>
      </c>
      <c r="H20" s="16">
        <f>$B$67</f>
        <v>-1</v>
      </c>
      <c r="I20" s="16">
        <f>$B$67</f>
        <v>-1</v>
      </c>
      <c r="J20" s="16">
        <f>$B$67</f>
        <v>-1</v>
      </c>
      <c r="K20" s="16">
        <f>$B$67</f>
        <v>-1</v>
      </c>
      <c r="L20" s="16">
        <f>$B$67</f>
        <v>-1</v>
      </c>
      <c r="M20" s="16">
        <f>$B$67</f>
        <v>-1</v>
      </c>
      <c r="N20" s="16">
        <f>$B$67</f>
        <v>-1</v>
      </c>
      <c r="O20" s="16">
        <f>$B$67</f>
        <v>-1</v>
      </c>
      <c r="P20" s="16">
        <f>$B$67</f>
        <v>-1</v>
      </c>
      <c r="Q20" s="16">
        <f>$B$67</f>
        <v>-1</v>
      </c>
      <c r="R20" s="16">
        <f>$B$67</f>
        <v>-1</v>
      </c>
      <c r="S20" s="16">
        <f>$B$67</f>
        <v>-1</v>
      </c>
      <c r="T20" s="16">
        <f>$B$67</f>
        <v>-1</v>
      </c>
      <c r="U20" s="16">
        <f>$B$67</f>
        <v>-1</v>
      </c>
      <c r="V20" s="16">
        <f>$B$67</f>
        <v>-1</v>
      </c>
      <c r="W20" s="16">
        <f>$B$67</f>
        <v>-1</v>
      </c>
    </row>
    <row r="21" spans="1:24" x14ac:dyDescent="0.25">
      <c r="B21" s="12" t="s">
        <v>48</v>
      </c>
      <c r="C21" s="13">
        <f>(C20*(C15/1)^1)*(1-$B$9)</f>
        <v>-0.75</v>
      </c>
      <c r="D21" s="13">
        <f t="shared" ref="D21:W21" si="3">(D20*(D15/1)^1)*(1-$B$9)</f>
        <v>-0.75</v>
      </c>
      <c r="E21" s="13">
        <f t="shared" si="3"/>
        <v>-0.75</v>
      </c>
      <c r="F21" s="13">
        <f t="shared" si="3"/>
        <v>-0.75</v>
      </c>
      <c r="G21" s="13">
        <f t="shared" si="3"/>
        <v>-0.75</v>
      </c>
      <c r="H21" s="13">
        <f t="shared" si="3"/>
        <v>-0.75</v>
      </c>
      <c r="I21" s="13">
        <f t="shared" si="3"/>
        <v>-0.75</v>
      </c>
      <c r="J21" s="13">
        <f t="shared" si="3"/>
        <v>-0.75</v>
      </c>
      <c r="K21" s="13">
        <f t="shared" si="3"/>
        <v>-0.75</v>
      </c>
      <c r="L21" s="13">
        <f t="shared" si="3"/>
        <v>-0.75</v>
      </c>
      <c r="M21" s="13">
        <f t="shared" si="3"/>
        <v>-0.75</v>
      </c>
      <c r="N21" s="13">
        <f t="shared" si="3"/>
        <v>-0.75</v>
      </c>
      <c r="O21" s="13">
        <f t="shared" si="3"/>
        <v>-0.75</v>
      </c>
      <c r="P21" s="13">
        <f t="shared" si="3"/>
        <v>-0.75</v>
      </c>
      <c r="Q21" s="13">
        <f t="shared" si="3"/>
        <v>-0.75</v>
      </c>
      <c r="R21" s="13">
        <f t="shared" si="3"/>
        <v>-0.75</v>
      </c>
      <c r="S21" s="13">
        <f t="shared" si="3"/>
        <v>-0.75</v>
      </c>
      <c r="T21" s="13">
        <f t="shared" si="3"/>
        <v>-0.75</v>
      </c>
      <c r="U21" s="13">
        <f t="shared" si="3"/>
        <v>-0.75</v>
      </c>
      <c r="V21" s="13">
        <f t="shared" si="3"/>
        <v>-0.75</v>
      </c>
      <c r="W21" s="13">
        <f t="shared" si="3"/>
        <v>-0.75</v>
      </c>
      <c r="X21" s="14" t="s">
        <v>2</v>
      </c>
    </row>
    <row r="22" spans="1:24" x14ac:dyDescent="0.25">
      <c r="B22" s="10" t="s">
        <v>51</v>
      </c>
      <c r="C22" s="11">
        <f>C21+C19+C17</f>
        <v>-100.75</v>
      </c>
      <c r="D22" s="11">
        <f t="shared" ref="D22:W22" si="4">D21+D19+D17</f>
        <v>-0.75</v>
      </c>
      <c r="E22" s="11">
        <f t="shared" si="4"/>
        <v>-0.75</v>
      </c>
      <c r="F22" s="11">
        <f t="shared" si="4"/>
        <v>-0.75</v>
      </c>
      <c r="G22" s="11">
        <f t="shared" si="4"/>
        <v>-0.75</v>
      </c>
      <c r="H22" s="11">
        <f t="shared" si="4"/>
        <v>-0.75</v>
      </c>
      <c r="I22" s="11">
        <f t="shared" si="4"/>
        <v>-0.75</v>
      </c>
      <c r="J22" s="11">
        <f t="shared" si="4"/>
        <v>-0.75</v>
      </c>
      <c r="K22" s="11">
        <f t="shared" si="4"/>
        <v>-0.75</v>
      </c>
      <c r="L22" s="11">
        <f t="shared" si="4"/>
        <v>-0.75</v>
      </c>
      <c r="M22" s="11">
        <f t="shared" si="4"/>
        <v>-0.75</v>
      </c>
      <c r="N22" s="11">
        <f t="shared" si="4"/>
        <v>-0.75</v>
      </c>
      <c r="O22" s="11">
        <f t="shared" si="4"/>
        <v>-0.75</v>
      </c>
      <c r="P22" s="11">
        <f t="shared" si="4"/>
        <v>-0.75</v>
      </c>
      <c r="Q22" s="11">
        <f t="shared" si="4"/>
        <v>-0.75</v>
      </c>
      <c r="R22" s="11">
        <f t="shared" si="4"/>
        <v>-0.75</v>
      </c>
      <c r="S22" s="11">
        <f t="shared" si="4"/>
        <v>-0.75</v>
      </c>
      <c r="T22" s="11">
        <f t="shared" si="4"/>
        <v>-0.75</v>
      </c>
      <c r="U22" s="11">
        <f t="shared" si="4"/>
        <v>-0.75</v>
      </c>
      <c r="V22" s="11">
        <f t="shared" si="4"/>
        <v>-0.75</v>
      </c>
      <c r="W22" s="11">
        <f t="shared" si="4"/>
        <v>-0.75</v>
      </c>
      <c r="X22" s="15">
        <f>SUM(C22:W22)</f>
        <v>-115.75</v>
      </c>
    </row>
    <row r="24" spans="1:24" x14ac:dyDescent="0.25">
      <c r="A24" s="5" t="s">
        <v>56</v>
      </c>
      <c r="B24" s="3" t="s">
        <v>3</v>
      </c>
      <c r="C24" s="3">
        <f>-$B$2</f>
        <v>-1</v>
      </c>
      <c r="D24" s="3">
        <f t="shared" ref="D24:W24" si="5">-$B$2</f>
        <v>-1</v>
      </c>
      <c r="E24" s="3">
        <f t="shared" si="5"/>
        <v>-1</v>
      </c>
      <c r="F24" s="3">
        <f t="shared" si="5"/>
        <v>-1</v>
      </c>
      <c r="G24" s="3">
        <f t="shared" si="5"/>
        <v>-1</v>
      </c>
      <c r="H24" s="3">
        <f t="shared" si="5"/>
        <v>-1</v>
      </c>
      <c r="I24" s="3">
        <f t="shared" si="5"/>
        <v>-1</v>
      </c>
      <c r="J24" s="3">
        <f t="shared" si="5"/>
        <v>-1</v>
      </c>
      <c r="K24" s="3">
        <f t="shared" si="5"/>
        <v>-1</v>
      </c>
      <c r="L24" s="3">
        <f t="shared" si="5"/>
        <v>-1</v>
      </c>
      <c r="M24" s="3">
        <f t="shared" si="5"/>
        <v>-1</v>
      </c>
      <c r="N24" s="3">
        <f t="shared" si="5"/>
        <v>-1</v>
      </c>
      <c r="O24" s="3">
        <f t="shared" si="5"/>
        <v>-1</v>
      </c>
      <c r="P24" s="3">
        <f t="shared" si="5"/>
        <v>-1</v>
      </c>
      <c r="Q24" s="3">
        <f t="shared" si="5"/>
        <v>-1</v>
      </c>
      <c r="R24" s="3">
        <f t="shared" si="5"/>
        <v>-1</v>
      </c>
      <c r="S24" s="3">
        <f t="shared" si="5"/>
        <v>-1</v>
      </c>
      <c r="T24" s="3">
        <f t="shared" si="5"/>
        <v>-1</v>
      </c>
      <c r="U24" s="3">
        <f t="shared" si="5"/>
        <v>-1</v>
      </c>
      <c r="V24" s="3">
        <f t="shared" si="5"/>
        <v>-1</v>
      </c>
      <c r="W24" s="3">
        <f t="shared" si="5"/>
        <v>-1</v>
      </c>
    </row>
    <row r="25" spans="1:24" x14ac:dyDescent="0.25">
      <c r="B25" s="7" t="s">
        <v>53</v>
      </c>
      <c r="C25" s="16">
        <f>$B$78</f>
        <v>-50</v>
      </c>
      <c r="D25" s="16">
        <f>$B$78</f>
        <v>-50</v>
      </c>
      <c r="E25" s="16">
        <f>$B$78</f>
        <v>-50</v>
      </c>
      <c r="F25" s="16">
        <f>$B$78</f>
        <v>-50</v>
      </c>
      <c r="G25" s="16">
        <f>$B$78</f>
        <v>-50</v>
      </c>
      <c r="H25" s="16">
        <f>$B$78</f>
        <v>-50</v>
      </c>
      <c r="I25" s="16">
        <f>$B$78</f>
        <v>-50</v>
      </c>
      <c r="J25" s="16">
        <f>$B$78</f>
        <v>-50</v>
      </c>
      <c r="K25" s="16">
        <f>$B$78</f>
        <v>-50</v>
      </c>
      <c r="L25" s="16">
        <f>$B$78</f>
        <v>-50</v>
      </c>
      <c r="M25" s="16">
        <f>$B$78</f>
        <v>-50</v>
      </c>
      <c r="N25" s="16">
        <f>$B$78</f>
        <v>-50</v>
      </c>
      <c r="O25" s="16">
        <f>$B$78</f>
        <v>-50</v>
      </c>
      <c r="P25" s="16">
        <f>$B$78</f>
        <v>-50</v>
      </c>
      <c r="Q25" s="16">
        <f>$B$78</f>
        <v>-50</v>
      </c>
      <c r="R25" s="16">
        <f>$B$78</f>
        <v>-50</v>
      </c>
      <c r="S25" s="16">
        <f>$B$78</f>
        <v>-50</v>
      </c>
      <c r="T25" s="16">
        <f>$B$78</f>
        <v>-50</v>
      </c>
      <c r="U25" s="16">
        <f>$B$78</f>
        <v>-50</v>
      </c>
      <c r="V25" s="16">
        <f>$B$78</f>
        <v>-50</v>
      </c>
      <c r="W25" s="16">
        <f>$B$78</f>
        <v>-50</v>
      </c>
      <c r="X25" s="14" t="s">
        <v>2</v>
      </c>
    </row>
    <row r="26" spans="1:24" x14ac:dyDescent="0.25">
      <c r="B26" s="2" t="s">
        <v>54</v>
      </c>
      <c r="C26" s="9">
        <f>C25*(C24/1)^1</f>
        <v>50</v>
      </c>
      <c r="D26" s="9">
        <f t="shared" ref="D26:W26" si="6">D25*(D24/1)^1</f>
        <v>50</v>
      </c>
      <c r="E26" s="9">
        <f t="shared" si="6"/>
        <v>50</v>
      </c>
      <c r="F26" s="9">
        <f t="shared" si="6"/>
        <v>50</v>
      </c>
      <c r="G26" s="9">
        <f t="shared" si="6"/>
        <v>50</v>
      </c>
      <c r="H26" s="9">
        <f t="shared" si="6"/>
        <v>50</v>
      </c>
      <c r="I26" s="9">
        <f t="shared" si="6"/>
        <v>50</v>
      </c>
      <c r="J26" s="9">
        <f t="shared" si="6"/>
        <v>50</v>
      </c>
      <c r="K26" s="9">
        <f t="shared" si="6"/>
        <v>50</v>
      </c>
      <c r="L26" s="9">
        <f t="shared" si="6"/>
        <v>50</v>
      </c>
      <c r="M26" s="9">
        <f t="shared" si="6"/>
        <v>50</v>
      </c>
      <c r="N26" s="9">
        <f t="shared" si="6"/>
        <v>50</v>
      </c>
      <c r="O26" s="9">
        <f t="shared" si="6"/>
        <v>50</v>
      </c>
      <c r="P26" s="9">
        <f t="shared" si="6"/>
        <v>50</v>
      </c>
      <c r="Q26" s="9">
        <f t="shared" si="6"/>
        <v>50</v>
      </c>
      <c r="R26" s="9">
        <f t="shared" si="6"/>
        <v>50</v>
      </c>
      <c r="S26" s="9">
        <f t="shared" si="6"/>
        <v>50</v>
      </c>
      <c r="T26" s="9">
        <f t="shared" si="6"/>
        <v>50</v>
      </c>
      <c r="U26" s="9">
        <f t="shared" si="6"/>
        <v>50</v>
      </c>
      <c r="V26" s="9">
        <f t="shared" si="6"/>
        <v>50</v>
      </c>
      <c r="W26" s="9">
        <f t="shared" si="6"/>
        <v>50</v>
      </c>
      <c r="X26" s="15">
        <f>SUM(C26:W26)</f>
        <v>1050</v>
      </c>
    </row>
    <row r="28" spans="1:24" x14ac:dyDescent="0.25">
      <c r="A28" s="5" t="s">
        <v>4</v>
      </c>
      <c r="X28" s="14" t="s">
        <v>2</v>
      </c>
    </row>
    <row r="29" spans="1:24" x14ac:dyDescent="0.25">
      <c r="B29" s="10" t="s">
        <v>59</v>
      </c>
      <c r="C29" s="9">
        <f t="shared" ref="C29:W29" si="7">C26+C22</f>
        <v>-50.75</v>
      </c>
      <c r="D29" s="9">
        <f t="shared" si="7"/>
        <v>49.25</v>
      </c>
      <c r="E29" s="9">
        <f t="shared" si="7"/>
        <v>49.25</v>
      </c>
      <c r="F29" s="9">
        <f t="shared" si="7"/>
        <v>49.25</v>
      </c>
      <c r="G29" s="9">
        <f t="shared" si="7"/>
        <v>49.25</v>
      </c>
      <c r="H29" s="9">
        <f t="shared" si="7"/>
        <v>49.25</v>
      </c>
      <c r="I29" s="9">
        <f t="shared" si="7"/>
        <v>49.25</v>
      </c>
      <c r="J29" s="9">
        <f t="shared" si="7"/>
        <v>49.25</v>
      </c>
      <c r="K29" s="9">
        <f t="shared" si="7"/>
        <v>49.25</v>
      </c>
      <c r="L29" s="9">
        <f t="shared" si="7"/>
        <v>49.25</v>
      </c>
      <c r="M29" s="9">
        <f t="shared" si="7"/>
        <v>49.25</v>
      </c>
      <c r="N29" s="9">
        <f t="shared" si="7"/>
        <v>49.25</v>
      </c>
      <c r="O29" s="9">
        <f t="shared" si="7"/>
        <v>49.25</v>
      </c>
      <c r="P29" s="9">
        <f t="shared" si="7"/>
        <v>49.25</v>
      </c>
      <c r="Q29" s="9">
        <f t="shared" si="7"/>
        <v>49.25</v>
      </c>
      <c r="R29" s="9">
        <f t="shared" si="7"/>
        <v>49.25</v>
      </c>
      <c r="S29" s="9">
        <f t="shared" si="7"/>
        <v>49.25</v>
      </c>
      <c r="T29" s="9">
        <f t="shared" si="7"/>
        <v>49.25</v>
      </c>
      <c r="U29" s="9">
        <f t="shared" si="7"/>
        <v>49.25</v>
      </c>
      <c r="V29" s="9">
        <f t="shared" si="7"/>
        <v>49.25</v>
      </c>
      <c r="W29" s="9">
        <f t="shared" si="7"/>
        <v>49.25</v>
      </c>
      <c r="X29" s="15">
        <f>SUM(C29:W29)</f>
        <v>934.25</v>
      </c>
    </row>
    <row r="31" spans="1:24" x14ac:dyDescent="0.25">
      <c r="A31" s="5" t="s">
        <v>72</v>
      </c>
    </row>
    <row r="32" spans="1:24" x14ac:dyDescent="0.25">
      <c r="B32" s="5" t="s">
        <v>74</v>
      </c>
      <c r="C32" s="14" t="s">
        <v>6</v>
      </c>
      <c r="D32" s="14" t="s">
        <v>7</v>
      </c>
      <c r="E32" s="14" t="s">
        <v>8</v>
      </c>
      <c r="F32" s="14" t="s">
        <v>9</v>
      </c>
      <c r="G32" s="14" t="s">
        <v>10</v>
      </c>
      <c r="H32" s="14" t="s">
        <v>11</v>
      </c>
      <c r="I32" s="14" t="s">
        <v>12</v>
      </c>
      <c r="J32" s="14" t="s">
        <v>13</v>
      </c>
      <c r="K32" s="14" t="s">
        <v>14</v>
      </c>
      <c r="L32" s="14" t="s">
        <v>15</v>
      </c>
      <c r="M32" s="14" t="s">
        <v>16</v>
      </c>
      <c r="N32" s="14" t="s">
        <v>17</v>
      </c>
      <c r="O32" s="14" t="s">
        <v>18</v>
      </c>
      <c r="P32" s="14" t="s">
        <v>19</v>
      </c>
      <c r="Q32" s="14" t="s">
        <v>20</v>
      </c>
      <c r="R32" s="14" t="s">
        <v>21</v>
      </c>
      <c r="S32" s="14" t="s">
        <v>22</v>
      </c>
      <c r="T32" s="14" t="s">
        <v>23</v>
      </c>
      <c r="U32" s="14" t="s">
        <v>24</v>
      </c>
      <c r="V32" s="14" t="s">
        <v>25</v>
      </c>
    </row>
    <row r="33" spans="1:32" x14ac:dyDescent="0.25">
      <c r="B33" s="5" t="s">
        <v>77</v>
      </c>
      <c r="C33" s="14">
        <v>0.33329999999999999</v>
      </c>
      <c r="D33" s="14">
        <v>0.44450000000000001</v>
      </c>
      <c r="E33" s="14">
        <v>0.14810000000000001</v>
      </c>
      <c r="F33" s="14">
        <v>7.4099999999999999E-2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32" x14ac:dyDescent="0.25">
      <c r="B34" s="5" t="s">
        <v>75</v>
      </c>
      <c r="C34" s="46">
        <f>$B$38*C33*-1</f>
        <v>1314.5440181014349</v>
      </c>
      <c r="D34" s="46">
        <f t="shared" ref="D34:F34" si="8">$B$38*D33*-1</f>
        <v>1753.1197601142751</v>
      </c>
      <c r="E34" s="46">
        <f t="shared" si="8"/>
        <v>584.11031827429508</v>
      </c>
      <c r="F34" s="46">
        <f t="shared" si="8"/>
        <v>292.25236045999497</v>
      </c>
      <c r="W34" s="46"/>
    </row>
    <row r="35" spans="1:32" x14ac:dyDescent="0.25">
      <c r="B35" s="5" t="s">
        <v>76</v>
      </c>
      <c r="C35" s="46">
        <f>C33*$B$38*(1-$B$9)</f>
        <v>-985.9080135760762</v>
      </c>
      <c r="D35" s="46">
        <f t="shared" ref="D35:F35" si="9">D33*$B$38*(1-$B$9)</f>
        <v>-1314.8398200857064</v>
      </c>
      <c r="E35" s="46">
        <f t="shared" si="9"/>
        <v>-438.08273870572134</v>
      </c>
      <c r="F35" s="46">
        <f t="shared" si="9"/>
        <v>-219.18927034499623</v>
      </c>
      <c r="W35" s="46"/>
    </row>
    <row r="36" spans="1:32" ht="16.5" thickBot="1" x14ac:dyDescent="0.3"/>
    <row r="37" spans="1:32" x14ac:dyDescent="0.25">
      <c r="A37" s="38" t="s">
        <v>58</v>
      </c>
      <c r="B37" s="27" t="s">
        <v>5</v>
      </c>
      <c r="C37" s="28" t="s">
        <v>6</v>
      </c>
      <c r="D37" s="28" t="s">
        <v>7</v>
      </c>
      <c r="E37" s="28" t="s">
        <v>8</v>
      </c>
      <c r="F37" s="29" t="s">
        <v>9</v>
      </c>
      <c r="G37" s="35" t="s">
        <v>10</v>
      </c>
      <c r="H37" s="35" t="s">
        <v>11</v>
      </c>
      <c r="I37" s="35" t="s">
        <v>12</v>
      </c>
      <c r="J37" s="35" t="s">
        <v>13</v>
      </c>
      <c r="K37" s="35" t="s">
        <v>14</v>
      </c>
      <c r="L37" s="35" t="s">
        <v>15</v>
      </c>
      <c r="M37" s="35" t="s">
        <v>16</v>
      </c>
      <c r="N37" s="35" t="s">
        <v>17</v>
      </c>
      <c r="O37" s="35" t="s">
        <v>18</v>
      </c>
      <c r="P37" s="35" t="s">
        <v>19</v>
      </c>
      <c r="Q37" s="35" t="s">
        <v>20</v>
      </c>
      <c r="R37" s="35" t="s">
        <v>21</v>
      </c>
      <c r="S37" s="35" t="s">
        <v>22</v>
      </c>
      <c r="T37" s="35" t="s">
        <v>23</v>
      </c>
      <c r="U37" s="35" t="s">
        <v>24</v>
      </c>
      <c r="V37" s="35" t="s">
        <v>25</v>
      </c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 spans="1:32" x14ac:dyDescent="0.25">
      <c r="A38" s="38"/>
      <c r="B38" s="30">
        <f>$B$44*($C$15/$B$45)^$B$46</f>
        <v>-3944.02645695</v>
      </c>
      <c r="C38" s="45">
        <f>$X$29+C35+C34</f>
        <v>1262.8860045253587</v>
      </c>
      <c r="D38" s="45">
        <f t="shared" ref="D38:F38" si="10">$X$29+D35+D34</f>
        <v>1372.5299400285687</v>
      </c>
      <c r="E38" s="45">
        <f t="shared" si="10"/>
        <v>1080.2775795685739</v>
      </c>
      <c r="F38" s="31">
        <f t="shared" si="10"/>
        <v>1007.3130901149988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46"/>
      <c r="X38" s="23"/>
      <c r="Y38" s="23"/>
      <c r="Z38" s="23"/>
      <c r="AA38" s="23"/>
      <c r="AB38" s="23"/>
      <c r="AC38" s="23"/>
      <c r="AD38" s="23"/>
      <c r="AE38" s="23"/>
      <c r="AF38" s="23"/>
    </row>
    <row r="39" spans="1:32" ht="16.5" thickBot="1" x14ac:dyDescent="0.3">
      <c r="A39" s="5" t="s">
        <v>26</v>
      </c>
      <c r="B39" s="32">
        <f>NPV($B$7,C38:AF38)+$B$38</f>
        <v>1.9394974515307695E-9</v>
      </c>
      <c r="C39" s="33"/>
      <c r="D39" s="33"/>
      <c r="E39" s="33"/>
      <c r="F39" s="3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23"/>
    </row>
    <row r="42" spans="1:32" x14ac:dyDescent="0.25">
      <c r="A42" s="5" t="s">
        <v>66</v>
      </c>
    </row>
    <row r="43" spans="1:32" x14ac:dyDescent="0.25">
      <c r="A43" s="39" t="s">
        <v>30</v>
      </c>
      <c r="B43" s="40"/>
    </row>
    <row r="44" spans="1:32" x14ac:dyDescent="0.25">
      <c r="A44" s="25" t="s">
        <v>31</v>
      </c>
      <c r="B44" s="26">
        <v>-3944.02645695</v>
      </c>
      <c r="D44" s="44"/>
    </row>
    <row r="45" spans="1:32" x14ac:dyDescent="0.25">
      <c r="A45" s="18" t="s">
        <v>32</v>
      </c>
      <c r="B45" s="19">
        <v>1</v>
      </c>
    </row>
    <row r="46" spans="1:32" x14ac:dyDescent="0.25">
      <c r="A46" s="18" t="s">
        <v>33</v>
      </c>
      <c r="B46" s="19">
        <v>1</v>
      </c>
    </row>
    <row r="47" spans="1:32" x14ac:dyDescent="0.25">
      <c r="A47" s="18" t="s">
        <v>34</v>
      </c>
      <c r="B47" s="19">
        <f>B2</f>
        <v>1</v>
      </c>
    </row>
    <row r="48" spans="1:32" x14ac:dyDescent="0.25">
      <c r="A48" s="18" t="s">
        <v>35</v>
      </c>
      <c r="B48" s="19" t="s">
        <v>42</v>
      </c>
    </row>
    <row r="49" spans="1:2" x14ac:dyDescent="0.25">
      <c r="A49" s="18" t="s">
        <v>37</v>
      </c>
      <c r="B49" s="19" t="s">
        <v>43</v>
      </c>
    </row>
    <row r="50" spans="1:2" x14ac:dyDescent="0.25">
      <c r="A50" s="18" t="s">
        <v>39</v>
      </c>
      <c r="B50" s="19" t="b">
        <v>0</v>
      </c>
    </row>
    <row r="51" spans="1:2" x14ac:dyDescent="0.25">
      <c r="A51" s="18" t="s">
        <v>40</v>
      </c>
      <c r="B51" s="19" t="s">
        <v>44</v>
      </c>
    </row>
    <row r="52" spans="1:2" x14ac:dyDescent="0.25">
      <c r="A52" s="18" t="s">
        <v>41</v>
      </c>
      <c r="B52" s="19" t="b">
        <v>0</v>
      </c>
    </row>
    <row r="53" spans="1:2" x14ac:dyDescent="0.25">
      <c r="A53" s="18" t="s">
        <v>65</v>
      </c>
      <c r="B53" s="19">
        <v>0</v>
      </c>
    </row>
    <row r="55" spans="1:2" ht="16.5" thickBot="1" x14ac:dyDescent="0.3">
      <c r="A55" s="41" t="s">
        <v>28</v>
      </c>
      <c r="B55" s="42"/>
    </row>
    <row r="56" spans="1:2" x14ac:dyDescent="0.25">
      <c r="A56" s="21" t="s">
        <v>31</v>
      </c>
      <c r="B56" s="22">
        <v>-100</v>
      </c>
    </row>
    <row r="57" spans="1:2" x14ac:dyDescent="0.25">
      <c r="A57" s="18" t="s">
        <v>32</v>
      </c>
      <c r="B57" s="19">
        <v>1</v>
      </c>
    </row>
    <row r="58" spans="1:2" x14ac:dyDescent="0.25">
      <c r="A58" s="18" t="s">
        <v>33</v>
      </c>
      <c r="B58" s="19">
        <v>1</v>
      </c>
    </row>
    <row r="59" spans="1:2" x14ac:dyDescent="0.25">
      <c r="A59" s="18" t="s">
        <v>34</v>
      </c>
      <c r="B59" s="19">
        <f>B2</f>
        <v>1</v>
      </c>
    </row>
    <row r="60" spans="1:2" x14ac:dyDescent="0.25">
      <c r="A60" s="18" t="s">
        <v>35</v>
      </c>
      <c r="B60" s="19" t="s">
        <v>36</v>
      </c>
    </row>
    <row r="61" spans="1:2" x14ac:dyDescent="0.25">
      <c r="A61" s="18" t="s">
        <v>37</v>
      </c>
      <c r="B61" s="19" t="s">
        <v>38</v>
      </c>
    </row>
    <row r="62" spans="1:2" x14ac:dyDescent="0.25">
      <c r="A62" s="18" t="s">
        <v>39</v>
      </c>
      <c r="B62" s="19" t="b">
        <v>0</v>
      </c>
    </row>
    <row r="63" spans="1:2" x14ac:dyDescent="0.25">
      <c r="A63" s="18" t="s">
        <v>40</v>
      </c>
      <c r="B63" s="19" t="s">
        <v>44</v>
      </c>
    </row>
    <row r="64" spans="1:2" x14ac:dyDescent="0.25">
      <c r="A64" s="18" t="s">
        <v>41</v>
      </c>
      <c r="B64" s="19" t="b">
        <v>0</v>
      </c>
    </row>
    <row r="66" spans="1:2" ht="16.5" thickBot="1" x14ac:dyDescent="0.3">
      <c r="A66" s="43" t="s">
        <v>29</v>
      </c>
      <c r="B66" s="43"/>
    </row>
    <row r="67" spans="1:2" x14ac:dyDescent="0.25">
      <c r="A67" s="21" t="s">
        <v>31</v>
      </c>
      <c r="B67" s="22">
        <v>-1</v>
      </c>
    </row>
    <row r="68" spans="1:2" x14ac:dyDescent="0.25">
      <c r="A68" s="18" t="s">
        <v>32</v>
      </c>
      <c r="B68" s="19">
        <v>1</v>
      </c>
    </row>
    <row r="69" spans="1:2" x14ac:dyDescent="0.25">
      <c r="A69" s="18" t="s">
        <v>33</v>
      </c>
      <c r="B69" s="19">
        <v>1</v>
      </c>
    </row>
    <row r="70" spans="1:2" x14ac:dyDescent="0.25">
      <c r="A70" s="18" t="s">
        <v>34</v>
      </c>
      <c r="B70" s="19">
        <v>1</v>
      </c>
    </row>
    <row r="71" spans="1:2" x14ac:dyDescent="0.25">
      <c r="A71" s="18" t="s">
        <v>35</v>
      </c>
      <c r="B71" s="19" t="s">
        <v>36</v>
      </c>
    </row>
    <row r="72" spans="1:2" x14ac:dyDescent="0.25">
      <c r="A72" s="18" t="s">
        <v>37</v>
      </c>
      <c r="B72" s="19" t="s">
        <v>43</v>
      </c>
    </row>
    <row r="73" spans="1:2" x14ac:dyDescent="0.25">
      <c r="A73" s="18" t="s">
        <v>39</v>
      </c>
      <c r="B73" s="19" t="b">
        <v>1</v>
      </c>
    </row>
    <row r="74" spans="1:2" x14ac:dyDescent="0.25">
      <c r="A74" s="18" t="s">
        <v>40</v>
      </c>
      <c r="B74" s="19" t="s">
        <v>44</v>
      </c>
    </row>
    <row r="75" spans="1:2" x14ac:dyDescent="0.25">
      <c r="A75" s="18" t="s">
        <v>41</v>
      </c>
      <c r="B75" s="19" t="b">
        <v>0</v>
      </c>
    </row>
    <row r="77" spans="1:2" ht="16.5" thickBot="1" x14ac:dyDescent="0.3">
      <c r="A77" s="41" t="s">
        <v>52</v>
      </c>
      <c r="B77" s="42"/>
    </row>
    <row r="78" spans="1:2" x14ac:dyDescent="0.25">
      <c r="A78" s="18" t="s">
        <v>31</v>
      </c>
      <c r="B78" s="19">
        <v>-50</v>
      </c>
    </row>
    <row r="79" spans="1:2" x14ac:dyDescent="0.25">
      <c r="A79" s="18" t="s">
        <v>32</v>
      </c>
      <c r="B79" s="19" t="s">
        <v>43</v>
      </c>
    </row>
    <row r="80" spans="1:2" x14ac:dyDescent="0.25">
      <c r="A80" s="18" t="s">
        <v>33</v>
      </c>
      <c r="B80" s="19">
        <v>1</v>
      </c>
    </row>
    <row r="81" spans="1:2" x14ac:dyDescent="0.25">
      <c r="A81" s="18" t="s">
        <v>34</v>
      </c>
      <c r="B81" s="19">
        <v>-1</v>
      </c>
    </row>
    <row r="82" spans="1:2" x14ac:dyDescent="0.25">
      <c r="A82" s="18" t="s">
        <v>35</v>
      </c>
      <c r="B82" s="19" t="s">
        <v>36</v>
      </c>
    </row>
    <row r="83" spans="1:2" x14ac:dyDescent="0.25">
      <c r="A83" s="18" t="s">
        <v>37</v>
      </c>
      <c r="B83" s="19" t="s">
        <v>43</v>
      </c>
    </row>
    <row r="84" spans="1:2" x14ac:dyDescent="0.25">
      <c r="A84" s="18" t="s">
        <v>39</v>
      </c>
      <c r="B84" s="19" t="b">
        <v>0</v>
      </c>
    </row>
    <row r="85" spans="1:2" x14ac:dyDescent="0.25">
      <c r="A85" s="18" t="s">
        <v>40</v>
      </c>
      <c r="B85" s="19" t="s">
        <v>44</v>
      </c>
    </row>
    <row r="86" spans="1:2" x14ac:dyDescent="0.25">
      <c r="A86" s="18" t="s">
        <v>41</v>
      </c>
      <c r="B86" s="19" t="b">
        <v>0</v>
      </c>
    </row>
  </sheetData>
  <mergeCells count="5">
    <mergeCell ref="A37:A38"/>
    <mergeCell ref="A43:B43"/>
    <mergeCell ref="A55:B55"/>
    <mergeCell ref="A66:B66"/>
    <mergeCell ref="A77:B7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 Price</vt:lpstr>
      <vt:lpstr>LC Variable Price</vt:lpstr>
      <vt:lpstr>LC VOM</vt:lpstr>
      <vt:lpstr>LC 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J. Soto Gonzalez</cp:lastModifiedBy>
  <dcterms:created xsi:type="dcterms:W3CDTF">2022-04-06T16:09:02Z</dcterms:created>
  <dcterms:modified xsi:type="dcterms:W3CDTF">2023-06-29T22:42:47Z</dcterms:modified>
</cp:coreProperties>
</file>